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1 NOVIEMBRE 2022\"/>
    </mc:Choice>
  </mc:AlternateContent>
  <bookViews>
    <workbookView xWindow="0" yWindow="0" windowWidth="17655" windowHeight="11220" firstSheet="8" activeTab="9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  OCTUBRE   2 0 2 2        " sheetId="10" r:id="rId10"/>
    <sheet name="Hoja1" sheetId="11" r:id="rId11"/>
    <sheet name="Hoja3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54" i="10" l="1"/>
  <c r="F3217" i="10" l="1"/>
  <c r="F3243" i="10" l="1"/>
  <c r="F3230" i="10"/>
  <c r="F3190" i="10"/>
  <c r="F3249" i="10" l="1"/>
  <c r="F3234" i="10"/>
  <c r="F3221" i="10" l="1"/>
  <c r="F2579" i="9" l="1"/>
  <c r="F3244" i="10" l="1"/>
  <c r="F3169" i="10"/>
  <c r="F3051" i="10"/>
  <c r="F2586" i="10" l="1"/>
  <c r="F3344" i="10" l="1"/>
  <c r="E3350" i="10" s="1"/>
  <c r="D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F3071" i="10"/>
  <c r="G3071" i="10" s="1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F3046" i="10"/>
  <c r="G3046" i="10" s="1"/>
  <c r="G3045" i="10"/>
  <c r="F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F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F2930" i="10"/>
  <c r="G2930" i="10" s="1"/>
  <c r="F2929" i="10"/>
  <c r="G2929" i="10" s="1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F2818" i="10"/>
  <c r="G2818" i="10" s="1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F2603" i="10"/>
  <c r="G2603" i="10" s="1"/>
  <c r="G2602" i="10"/>
  <c r="G2601" i="10"/>
  <c r="G2600" i="10"/>
  <c r="G2599" i="10"/>
  <c r="G2598" i="10"/>
  <c r="G2597" i="10"/>
  <c r="F2596" i="10"/>
  <c r="G2596" i="10" s="1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F2493" i="10"/>
  <c r="G2492" i="10"/>
  <c r="G2491" i="10"/>
  <c r="G2490" i="10"/>
  <c r="G2489" i="10"/>
  <c r="G2488" i="10"/>
  <c r="G2487" i="10"/>
  <c r="G2486" i="10"/>
  <c r="G2485" i="10"/>
  <c r="G2484" i="10"/>
  <c r="F2483" i="10"/>
  <c r="G2483" i="10" s="1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F2426" i="10"/>
  <c r="G2426" i="10" s="1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F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F2314" i="10"/>
  <c r="G2314" i="10" s="1"/>
  <c r="G2313" i="10"/>
  <c r="G2312" i="10"/>
  <c r="G2311" i="10"/>
  <c r="G2310" i="10"/>
  <c r="F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F2299" i="10"/>
  <c r="G2298" i="10"/>
  <c r="G2297" i="10"/>
  <c r="G2296" i="10"/>
  <c r="G2295" i="10"/>
  <c r="G2294" i="10"/>
  <c r="F2293" i="10"/>
  <c r="G2293" i="10" s="1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F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F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F2144" i="10"/>
  <c r="G2144" i="10" s="1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F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F1990" i="10"/>
  <c r="G1990" i="10" s="1"/>
  <c r="G1989" i="10"/>
  <c r="G1988" i="10"/>
  <c r="G1987" i="10"/>
  <c r="G1986" i="10"/>
  <c r="G1985" i="10"/>
  <c r="G1984" i="10"/>
  <c r="F1983" i="10"/>
  <c r="G1983" i="10" s="1"/>
  <c r="G1982" i="10"/>
  <c r="G1981" i="10"/>
  <c r="F1981" i="10"/>
  <c r="G1980" i="10"/>
  <c r="F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F1962" i="10"/>
  <c r="G1962" i="10" s="1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F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F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F1729" i="10"/>
  <c r="G1729" i="10" s="1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F1678" i="10"/>
  <c r="G1678" i="10" s="1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F1563" i="10"/>
  <c r="G1563" i="10" s="1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F1547" i="10"/>
  <c r="G1546" i="10"/>
  <c r="G1545" i="10"/>
  <c r="G1544" i="10"/>
  <c r="F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F1418" i="10"/>
  <c r="G1418" i="10" s="1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F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F1270" i="10"/>
  <c r="G1270" i="10" s="1"/>
  <c r="F1269" i="10"/>
  <c r="G1269" i="10" s="1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F1122" i="10"/>
  <c r="G1122" i="10" s="1"/>
  <c r="G1121" i="10"/>
  <c r="G1120" i="10"/>
  <c r="F1119" i="10"/>
  <c r="G1119" i="10" s="1"/>
  <c r="G1118" i="10"/>
  <c r="G1117" i="10"/>
  <c r="G1116" i="10"/>
  <c r="G1115" i="10"/>
  <c r="G1114" i="10"/>
  <c r="G1113" i="10"/>
  <c r="F1113" i="10"/>
  <c r="G1112" i="10"/>
  <c r="G1111" i="10"/>
  <c r="G1110" i="10"/>
  <c r="G1109" i="10"/>
  <c r="G1108" i="10"/>
  <c r="G1107" i="10"/>
  <c r="G1106" i="10"/>
  <c r="G1105" i="10"/>
  <c r="G1104" i="10"/>
  <c r="F1103" i="10"/>
  <c r="G1103" i="10" s="1"/>
  <c r="G1102" i="10"/>
  <c r="G1101" i="10"/>
  <c r="G1100" i="10"/>
  <c r="G1099" i="10"/>
  <c r="F1099" i="10"/>
  <c r="G1098" i="10"/>
  <c r="G1097" i="10"/>
  <c r="G1096" i="10"/>
  <c r="G1095" i="10"/>
  <c r="G1094" i="10"/>
  <c r="F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F1072" i="10"/>
  <c r="G1072" i="10" s="1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F1014" i="10"/>
  <c r="G1013" i="10"/>
  <c r="G1012" i="10"/>
  <c r="G1011" i="10"/>
  <c r="F1010" i="10"/>
  <c r="G1010" i="10" s="1"/>
  <c r="G1009" i="10"/>
  <c r="G1008" i="10"/>
  <c r="F1007" i="10"/>
  <c r="G1007" i="10" s="1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F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F841" i="10"/>
  <c r="G841" i="10" s="1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F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F806" i="10"/>
  <c r="G805" i="10"/>
  <c r="G804" i="10"/>
  <c r="G803" i="10"/>
  <c r="G802" i="10"/>
  <c r="F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F765" i="10"/>
  <c r="G765" i="10" s="1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F692" i="10"/>
  <c r="G692" i="10" s="1"/>
  <c r="G691" i="10"/>
  <c r="G690" i="10"/>
  <c r="G689" i="10"/>
  <c r="G688" i="10"/>
  <c r="G687" i="10"/>
  <c r="G686" i="10"/>
  <c r="G685" i="10"/>
  <c r="G684" i="10"/>
  <c r="G683" i="10"/>
  <c r="G682" i="10"/>
  <c r="F682" i="10"/>
  <c r="G681" i="10"/>
  <c r="G680" i="10"/>
  <c r="G679" i="10"/>
  <c r="G678" i="10"/>
  <c r="G677" i="10"/>
  <c r="G676" i="10"/>
  <c r="G675" i="10"/>
  <c r="F674" i="10"/>
  <c r="G674" i="10" s="1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F579" i="10"/>
  <c r="G578" i="10"/>
  <c r="G577" i="10"/>
  <c r="F577" i="10"/>
  <c r="G576" i="10"/>
  <c r="G575" i="10"/>
  <c r="G574" i="10"/>
  <c r="G573" i="10"/>
  <c r="G572" i="10"/>
  <c r="F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F470" i="10"/>
  <c r="G469" i="10"/>
  <c r="G468" i="10"/>
  <c r="G467" i="10"/>
  <c r="G466" i="10"/>
  <c r="G465" i="10"/>
  <c r="G464" i="10"/>
  <c r="G463" i="10"/>
  <c r="G462" i="10"/>
  <c r="F461" i="10"/>
  <c r="G461" i="10" s="1"/>
  <c r="G460" i="10"/>
  <c r="G459" i="10"/>
  <c r="F458" i="10"/>
  <c r="G458" i="10" s="1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F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F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F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F329" i="10"/>
  <c r="G328" i="10"/>
  <c r="G327" i="10"/>
  <c r="G326" i="10"/>
  <c r="F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F238" i="10"/>
  <c r="G238" i="10" s="1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F215" i="10"/>
  <c r="G214" i="10"/>
  <c r="G213" i="10"/>
  <c r="G212" i="10"/>
  <c r="G211" i="10"/>
  <c r="F210" i="10"/>
  <c r="G210" i="10" s="1"/>
  <c r="G209" i="10"/>
  <c r="G208" i="10"/>
  <c r="G207" i="10"/>
  <c r="G206" i="10"/>
  <c r="G205" i="10"/>
  <c r="G204" i="10"/>
  <c r="G203" i="10"/>
  <c r="G202" i="10"/>
  <c r="G201" i="10"/>
  <c r="F200" i="10"/>
  <c r="G200" i="10" s="1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F24" i="10"/>
  <c r="G24" i="10" s="1"/>
  <c r="G23" i="10"/>
  <c r="G22" i="10"/>
  <c r="G21" i="10"/>
  <c r="G20" i="10"/>
  <c r="G19" i="10"/>
  <c r="G18" i="10"/>
  <c r="F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F2" i="10"/>
  <c r="G2" i="10" s="1"/>
  <c r="G3344" i="10" l="1"/>
  <c r="F1700" i="9" l="1"/>
  <c r="F2278" i="9" l="1"/>
  <c r="F1747" i="9" l="1"/>
  <c r="F1321" i="9" l="1"/>
  <c r="F2957" i="8" l="1"/>
  <c r="F2609" i="9" l="1"/>
  <c r="F2453" i="8" l="1"/>
  <c r="F2956" i="9" l="1"/>
  <c r="F1917" i="8" l="1"/>
  <c r="F1577" i="9" l="1"/>
  <c r="F1457" i="8"/>
  <c r="F886" i="8"/>
  <c r="F3364" i="9" l="1"/>
  <c r="F1377" i="9" l="1"/>
  <c r="G3364" i="9" l="1"/>
  <c r="F3257" i="9"/>
  <c r="G3257" i="9" s="1"/>
  <c r="F317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F1724" i="7" l="1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  <c r="F3409" i="9"/>
  <c r="G2579" i="9"/>
  <c r="G3409" i="9"/>
</calcChain>
</file>

<file path=xl/sharedStrings.xml><?xml version="1.0" encoding="utf-8"?>
<sst xmlns="http://schemas.openxmlformats.org/spreadsheetml/2006/main" count="101534" uniqueCount="35005">
  <si>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</si>
  <si>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</si>
  <si>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</si>
  <si>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</si>
  <si>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</si>
  <si>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</si>
  <si>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</si>
  <si>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</si>
  <si>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</si>
  <si>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</si>
  <si>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</si>
  <si>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</si>
  <si>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</si>
  <si>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</si>
  <si>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</si>
  <si>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</si>
  <si>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</si>
  <si>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</si>
  <si>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</si>
  <si>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</si>
  <si>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</si>
  <si>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</si>
  <si>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</si>
  <si>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</si>
  <si>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</si>
  <si>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</si>
  <si>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</si>
  <si>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</si>
  <si>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</si>
  <si>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</si>
  <si>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</si>
  <si>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</si>
  <si>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</si>
  <si>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</si>
  <si>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</si>
  <si>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</si>
  <si>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</si>
  <si>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</si>
  <si>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</si>
  <si>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</si>
  <si>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</si>
  <si>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</si>
  <si>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</si>
  <si>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</si>
  <si>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</si>
  <si>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</si>
  <si>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</si>
  <si>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</si>
  <si>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</si>
  <si>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</si>
  <si>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</si>
  <si>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</si>
  <si>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</si>
  <si>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</si>
  <si>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</si>
  <si>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</si>
  <si>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</si>
  <si>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</si>
  <si>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</si>
  <si>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</si>
  <si>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</si>
  <si>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</si>
  <si>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</si>
  <si>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</si>
  <si>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</si>
  <si>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</si>
  <si>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</si>
  <si>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</si>
  <si>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</si>
  <si>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</si>
  <si>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</si>
  <si>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</si>
  <si>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</si>
  <si>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</si>
  <si>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</si>
  <si>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</si>
  <si>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</si>
  <si>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</si>
  <si>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</si>
  <si>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</si>
  <si>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</si>
  <si>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</si>
  <si>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</si>
  <si>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</si>
  <si>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</si>
  <si>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</si>
  <si>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</si>
  <si>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</si>
  <si>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</si>
  <si>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</si>
  <si>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</si>
  <si>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</si>
  <si>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</si>
  <si>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</si>
  <si>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</si>
  <si>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</si>
  <si>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</si>
  <si>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</si>
  <si>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</si>
  <si>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</si>
  <si>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</si>
  <si>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</si>
  <si>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</si>
  <si>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</si>
  <si>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</si>
  <si>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</si>
  <si>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</si>
  <si>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</si>
  <si>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</si>
  <si>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</si>
  <si>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</si>
  <si>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</si>
  <si>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</si>
  <si>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</si>
  <si>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</si>
  <si>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</si>
  <si>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</si>
  <si>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</si>
  <si>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</si>
  <si>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</si>
  <si>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</si>
  <si>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</si>
  <si>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</si>
  <si>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</si>
  <si>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</si>
  <si>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</si>
  <si>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</si>
  <si>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</si>
  <si>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</si>
  <si>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</si>
  <si>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</si>
  <si>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</si>
  <si>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</si>
  <si>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</si>
  <si>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</si>
  <si>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</si>
  <si>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</si>
  <si>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</si>
  <si>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</si>
  <si>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</si>
  <si>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</si>
  <si>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</si>
  <si>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</si>
  <si>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</si>
  <si>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</si>
  <si>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</si>
  <si>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</si>
  <si>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</si>
  <si>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</si>
  <si>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</si>
  <si>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</si>
  <si>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</si>
  <si>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</si>
  <si>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</si>
  <si>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</si>
  <si>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</si>
  <si>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</si>
  <si>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</si>
  <si>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</si>
  <si>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</si>
  <si>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</si>
  <si>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</si>
  <si>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</si>
  <si>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</si>
  <si>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</si>
  <si>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</si>
  <si>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</si>
  <si>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</si>
  <si>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</si>
  <si>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</si>
  <si>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</si>
  <si>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</si>
  <si>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</si>
  <si>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</si>
  <si>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</si>
  <si>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</si>
  <si>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</si>
  <si>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</si>
  <si>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</si>
  <si>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</si>
  <si>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</si>
  <si>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</si>
  <si>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</si>
  <si>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</si>
  <si>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</si>
  <si>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</si>
  <si>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</si>
  <si>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</si>
  <si>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</si>
  <si>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</si>
  <si>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</si>
  <si>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</si>
  <si>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</si>
  <si>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</si>
  <si>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</si>
  <si>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</si>
  <si>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</si>
  <si>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</si>
  <si>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</si>
  <si>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</si>
  <si>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</si>
  <si>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</si>
  <si>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</si>
  <si>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</si>
  <si>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</si>
  <si>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</si>
  <si>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</si>
  <si>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</si>
  <si>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</si>
  <si>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</si>
  <si>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</si>
  <si>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</si>
  <si>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</si>
  <si>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</si>
  <si>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</si>
  <si>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</si>
  <si>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</si>
  <si>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</si>
  <si>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</si>
  <si>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</si>
  <si>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</si>
  <si>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</si>
  <si>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</si>
  <si>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</si>
  <si>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</si>
  <si>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</si>
  <si>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</si>
  <si>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</si>
  <si>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</si>
  <si>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</si>
  <si>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</si>
  <si>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</si>
  <si>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</si>
  <si>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</si>
  <si>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</si>
  <si>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</si>
  <si>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</si>
  <si>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</si>
  <si>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</si>
  <si>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</si>
  <si>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</si>
  <si>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</si>
  <si>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</si>
  <si>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</si>
  <si>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</si>
  <si>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</si>
  <si>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</si>
  <si>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</si>
  <si>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</si>
  <si>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</si>
  <si>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</si>
  <si>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</si>
  <si>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</si>
  <si>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</si>
  <si>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</si>
  <si>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</si>
  <si>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</si>
  <si>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</si>
  <si>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</si>
  <si>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</si>
  <si>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</si>
  <si>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</si>
  <si>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</si>
  <si>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</si>
  <si>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</si>
  <si>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</si>
  <si>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</si>
  <si>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</si>
  <si>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</si>
  <si>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</si>
  <si>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</si>
  <si>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</si>
  <si>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</si>
  <si>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</si>
  <si>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</si>
  <si>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</si>
  <si>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</si>
  <si>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</si>
  <si>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</si>
  <si>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</si>
  <si>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</si>
  <si>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</si>
  <si>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</si>
  <si>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</si>
  <si>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</si>
  <si>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</si>
  <si>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</si>
  <si>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</si>
  <si>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</si>
  <si>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</si>
  <si>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</si>
  <si>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</si>
  <si>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</si>
  <si>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</si>
  <si>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</si>
  <si>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</si>
  <si>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</si>
  <si>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</si>
  <si>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</si>
  <si>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</si>
  <si>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</si>
  <si>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</si>
  <si>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</si>
  <si>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</si>
  <si>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</si>
  <si>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</si>
  <si>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</si>
  <si>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</si>
  <si>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</si>
  <si>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</si>
  <si>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</si>
  <si>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</si>
  <si>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</si>
  <si>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</si>
  <si>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</si>
  <si>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</si>
  <si>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</si>
  <si>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</si>
  <si>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</si>
  <si>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</si>
  <si>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</si>
  <si>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</si>
  <si>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</si>
  <si>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</si>
  <si>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</si>
  <si>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</si>
  <si>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</si>
  <si>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</si>
  <si>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</si>
  <si>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</si>
  <si>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</si>
  <si>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</si>
  <si>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</si>
  <si>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</si>
  <si>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</si>
  <si>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</si>
  <si>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</si>
  <si>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</si>
  <si>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</si>
  <si>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</si>
  <si>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</si>
  <si>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</si>
  <si>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</si>
  <si>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</si>
  <si>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</si>
  <si>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</si>
  <si>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</si>
  <si>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</si>
  <si>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</si>
  <si>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</si>
  <si>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</si>
  <si>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</si>
  <si>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</si>
  <si>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</si>
  <si>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</si>
  <si>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</si>
  <si>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</si>
  <si>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</si>
  <si>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</si>
  <si>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</si>
  <si>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</si>
  <si>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</si>
  <si>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</si>
  <si>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</si>
  <si>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</si>
  <si>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</si>
  <si>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</si>
  <si>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</si>
  <si>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</si>
  <si>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</si>
  <si>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</si>
  <si>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</si>
  <si>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</si>
  <si>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</si>
  <si>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</si>
  <si>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</si>
  <si>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</si>
  <si>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</si>
  <si>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</si>
  <si>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</si>
  <si>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</si>
  <si>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</si>
  <si>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</si>
  <si>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</si>
  <si>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</si>
  <si>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</si>
  <si>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</si>
  <si>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</si>
  <si>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</si>
  <si>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</si>
  <si>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</si>
  <si>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</si>
  <si>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</si>
  <si>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</si>
  <si>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</si>
  <si>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</si>
  <si>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</si>
  <si>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</si>
  <si>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</si>
  <si>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</si>
  <si>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</si>
  <si>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</si>
  <si>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</si>
  <si>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</si>
  <si>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</si>
  <si>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</si>
  <si>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</si>
  <si>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</si>
  <si>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</si>
  <si>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</si>
  <si>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</si>
  <si>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</si>
  <si>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</si>
  <si>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</si>
  <si>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</si>
  <si>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</si>
  <si>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</si>
  <si>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</si>
  <si>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</si>
  <si>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</si>
  <si>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</si>
  <si>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</si>
  <si>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</si>
  <si>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</si>
  <si>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</si>
  <si>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</si>
  <si>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</si>
  <si>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</si>
  <si>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</si>
  <si>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</si>
  <si>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</si>
  <si>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</si>
  <si>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</si>
  <si>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</si>
  <si>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</si>
  <si>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</si>
  <si>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</si>
  <si>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</si>
  <si>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</si>
  <si>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</si>
  <si>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</si>
  <si>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</si>
  <si>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</si>
  <si>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</si>
  <si>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</si>
  <si>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</si>
  <si>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</si>
  <si>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</si>
  <si>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</si>
  <si>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</si>
  <si>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</si>
  <si>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</si>
  <si>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</si>
  <si>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</si>
  <si>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</si>
  <si>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</si>
  <si>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</si>
  <si>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</si>
  <si>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</si>
  <si>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</si>
  <si>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</si>
  <si>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</si>
  <si>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</si>
  <si>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</si>
  <si>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</si>
  <si>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</si>
  <si>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</si>
  <si>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</si>
  <si>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</si>
  <si>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</si>
  <si>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</si>
  <si>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</si>
  <si>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</si>
  <si>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</si>
  <si>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</si>
  <si>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</si>
  <si>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</si>
  <si>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</si>
  <si>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</si>
  <si>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</si>
  <si>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</si>
  <si>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</si>
  <si>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</si>
  <si>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</si>
  <si>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</si>
  <si>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</si>
  <si>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</si>
  <si>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</si>
  <si>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</si>
  <si>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</si>
  <si>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</si>
  <si>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</si>
  <si>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</si>
  <si>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</si>
  <si>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</si>
  <si>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</si>
  <si>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</si>
  <si>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</si>
  <si>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</si>
  <si>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</si>
  <si>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</si>
  <si>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</si>
  <si>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</si>
  <si>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</si>
  <si>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</si>
  <si>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</si>
  <si>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</si>
  <si>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</si>
  <si>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</si>
  <si>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</si>
  <si>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</si>
  <si>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</si>
  <si>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</si>
  <si>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</si>
  <si>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</si>
  <si>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</si>
  <si>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</si>
  <si>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</si>
  <si>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</si>
  <si>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</si>
  <si>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</si>
  <si>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</si>
  <si>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</si>
  <si>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</si>
  <si>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</si>
  <si>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</si>
  <si>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</si>
  <si>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</si>
  <si>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</si>
  <si>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</si>
  <si>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</si>
  <si>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</si>
  <si>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</si>
  <si>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</si>
  <si>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</si>
  <si>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</si>
  <si>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</si>
  <si>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</si>
  <si>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</si>
  <si>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</si>
  <si>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</si>
  <si>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</si>
  <si>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</si>
  <si>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</si>
  <si>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</si>
  <si>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</si>
  <si>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</si>
  <si>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</si>
  <si>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</si>
  <si>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</si>
  <si>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</si>
  <si>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</si>
  <si>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</si>
  <si>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</si>
  <si>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</si>
  <si>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</si>
  <si>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</si>
  <si>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</si>
  <si>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</si>
  <si>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</si>
  <si>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</si>
  <si>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</si>
  <si>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</si>
  <si>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</si>
  <si>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</si>
  <si>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</si>
  <si>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</si>
  <si>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</si>
  <si>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</si>
  <si>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</si>
  <si>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</si>
  <si>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</si>
  <si>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</si>
  <si>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</si>
  <si>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</si>
  <si>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</si>
  <si>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</si>
  <si>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</si>
  <si>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</si>
  <si>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</si>
  <si>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</si>
  <si>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</si>
  <si>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</si>
  <si>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</si>
  <si>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</si>
  <si>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</si>
  <si>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</si>
  <si>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</si>
  <si>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</si>
  <si>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</si>
  <si>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</si>
  <si>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</si>
  <si>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</si>
  <si>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</si>
  <si>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</si>
  <si>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</si>
  <si>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</si>
  <si>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</si>
  <si>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</si>
  <si>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</si>
  <si>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</si>
  <si>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</si>
  <si>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</si>
  <si>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</si>
  <si>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</si>
  <si>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</si>
  <si>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</si>
  <si>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</si>
  <si>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</si>
  <si>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</si>
  <si>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</si>
  <si>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</si>
  <si>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</si>
  <si>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</si>
  <si>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</si>
  <si>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</si>
  <si>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</si>
  <si>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</si>
  <si>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</si>
  <si>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</si>
  <si>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</si>
  <si>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</si>
  <si>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</si>
  <si>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</si>
  <si>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</si>
  <si>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</si>
  <si>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</si>
  <si>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</si>
  <si>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</si>
  <si>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</si>
  <si>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</si>
  <si>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</si>
  <si>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</si>
  <si>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</si>
  <si>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</si>
  <si>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</si>
  <si>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</si>
  <si>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</si>
  <si>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</si>
  <si>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</si>
  <si>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</si>
  <si>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</si>
  <si>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</si>
  <si>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</si>
  <si>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</si>
  <si>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</si>
  <si>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</si>
  <si>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</si>
  <si>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</si>
  <si>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</si>
  <si>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</si>
  <si>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</si>
  <si>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</si>
  <si>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</si>
  <si>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</si>
  <si>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</si>
  <si>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</si>
  <si>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</si>
  <si>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</si>
  <si>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</si>
  <si>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</si>
  <si>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</si>
  <si>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</si>
  <si>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</si>
  <si>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</si>
  <si>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</si>
  <si>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</si>
  <si>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</si>
  <si>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</si>
  <si>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</si>
  <si>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</si>
  <si>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</si>
  <si>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</si>
  <si>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</si>
  <si>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</si>
  <si>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</si>
  <si>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</si>
  <si>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</si>
  <si>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</si>
  <si>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</si>
  <si>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</si>
  <si>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</si>
  <si>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</si>
  <si>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</si>
  <si>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</si>
  <si>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</si>
  <si>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</si>
  <si>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</si>
  <si>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</si>
  <si>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</si>
  <si>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</si>
  <si>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</si>
  <si>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</si>
  <si>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</si>
  <si>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</si>
  <si>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</si>
  <si>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</si>
  <si>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</si>
  <si>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</si>
  <si>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</si>
  <si>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</si>
  <si>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</si>
  <si>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</si>
  <si>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</si>
  <si>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</si>
  <si>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</si>
  <si>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</si>
  <si>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</si>
  <si>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</si>
  <si>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</si>
  <si>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</si>
  <si>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</si>
  <si>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</si>
  <si>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</si>
  <si>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</si>
  <si>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</si>
  <si>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</si>
  <si>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</si>
  <si>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</si>
  <si>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</si>
  <si>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</si>
  <si>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</si>
  <si>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</si>
  <si>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</si>
  <si>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</si>
  <si>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</si>
  <si>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</si>
  <si>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</si>
  <si>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</si>
  <si>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</si>
  <si>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</si>
  <si>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</si>
  <si>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</si>
  <si>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</si>
  <si>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</si>
  <si>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</si>
  <si>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</si>
  <si>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</si>
  <si>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</si>
  <si>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</si>
  <si>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</si>
  <si>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</si>
  <si>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</si>
  <si>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</si>
  <si>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</si>
  <si>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</si>
  <si>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</si>
  <si>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</si>
  <si>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</si>
  <si>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</si>
  <si>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</si>
  <si>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</si>
  <si>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</si>
  <si>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</si>
  <si>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</si>
  <si>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</si>
  <si>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</si>
  <si>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</si>
  <si>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</si>
  <si>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</si>
  <si>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</si>
  <si>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</si>
  <si>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</si>
  <si>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</si>
  <si>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</si>
  <si>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</si>
  <si>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</si>
  <si>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</si>
  <si>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</si>
  <si>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</si>
  <si>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</si>
  <si>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</si>
  <si>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</si>
  <si>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</si>
  <si>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</si>
  <si>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</si>
  <si>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</si>
  <si>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</si>
  <si>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</si>
  <si>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</si>
  <si>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</si>
  <si>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</si>
  <si>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</si>
  <si>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</si>
  <si>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</si>
  <si>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</si>
  <si>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</si>
  <si>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</si>
  <si>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</si>
  <si>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</si>
  <si>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</si>
  <si>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</si>
  <si>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</si>
  <si>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</si>
  <si>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</si>
  <si>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</si>
  <si>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</si>
  <si>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</si>
  <si>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</si>
  <si>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</si>
  <si>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</si>
  <si>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</si>
  <si>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</si>
  <si>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</si>
  <si>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</si>
  <si>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</si>
  <si>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</si>
  <si>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</si>
  <si>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</si>
  <si>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</si>
  <si>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</si>
  <si>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</si>
  <si>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</si>
  <si>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</si>
  <si>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</si>
  <si>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</si>
  <si>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</si>
  <si>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</si>
  <si>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</si>
  <si>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</si>
  <si>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</si>
  <si>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</si>
  <si>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</si>
  <si>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</si>
  <si>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</si>
  <si>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</si>
  <si>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</si>
  <si>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</si>
  <si>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</si>
  <si>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</si>
  <si>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</si>
  <si>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</si>
  <si>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</si>
  <si>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</si>
  <si>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</si>
  <si>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</si>
  <si>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</si>
  <si>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</si>
  <si>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</si>
  <si>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</si>
  <si>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</si>
  <si>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</si>
  <si>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</si>
  <si>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</si>
  <si>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</si>
  <si>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</si>
  <si>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</si>
  <si>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</si>
  <si>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</si>
  <si>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</si>
  <si>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</si>
  <si>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</si>
  <si>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</si>
  <si>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</si>
  <si>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</si>
  <si>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</si>
  <si>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</si>
  <si>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</si>
  <si>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</si>
  <si>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</si>
  <si>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</si>
  <si>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</si>
  <si>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</si>
  <si>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</si>
  <si>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</si>
  <si>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</si>
  <si>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</si>
  <si>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</si>
  <si>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</si>
  <si>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</si>
  <si>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</si>
  <si>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</si>
  <si>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</si>
  <si>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</si>
  <si>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</si>
  <si>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</si>
  <si>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</si>
  <si>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</si>
  <si>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</si>
  <si>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</si>
  <si>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</si>
  <si>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</si>
  <si>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</si>
  <si>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</si>
  <si>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</si>
  <si>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</si>
  <si>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</si>
  <si>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</si>
  <si>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</si>
  <si>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</si>
  <si>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</si>
  <si>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</si>
  <si>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</si>
  <si>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</si>
  <si>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</si>
  <si>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</si>
  <si>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</si>
  <si>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</si>
  <si>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</si>
  <si>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</si>
  <si>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</si>
  <si>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</si>
  <si>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</si>
  <si>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</si>
  <si>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</si>
  <si>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</si>
  <si>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</si>
  <si>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</si>
  <si>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</si>
  <si>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</si>
  <si>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</si>
  <si>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</si>
  <si>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</si>
  <si>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</si>
  <si>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</si>
  <si>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</si>
  <si>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</si>
  <si>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</si>
  <si>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</si>
  <si>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</si>
  <si>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</si>
  <si>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</si>
  <si>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</si>
  <si>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</si>
  <si>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</si>
  <si>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</si>
  <si>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</si>
  <si>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</si>
  <si>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</si>
  <si>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</si>
  <si>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</si>
  <si>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</si>
  <si>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</si>
  <si>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</si>
  <si>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</si>
  <si>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</si>
  <si>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</si>
  <si>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</si>
  <si>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</si>
  <si>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</si>
  <si>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</si>
  <si>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</si>
  <si>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</si>
  <si>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</si>
  <si>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</si>
  <si>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</si>
  <si>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</si>
  <si>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</si>
  <si>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</si>
  <si>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</si>
  <si>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</si>
  <si>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</si>
  <si>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</si>
  <si>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</si>
  <si>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</si>
  <si>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</si>
  <si>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</si>
  <si>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</si>
  <si>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</si>
  <si>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</si>
  <si>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</si>
  <si>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</si>
  <si>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</si>
  <si>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</si>
  <si>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</si>
  <si>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</si>
  <si>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</si>
  <si>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</si>
  <si>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</si>
  <si>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</si>
  <si>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</si>
  <si>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</si>
  <si>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</si>
  <si>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</si>
  <si>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</si>
  <si>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</si>
  <si>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</si>
  <si>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</si>
  <si>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</si>
  <si>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</si>
  <si>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</si>
  <si>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</si>
  <si>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</si>
  <si>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</si>
  <si>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</si>
  <si>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</si>
  <si>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</si>
  <si>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</si>
  <si>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</si>
  <si>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</si>
  <si>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</si>
  <si>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</si>
  <si>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</si>
  <si>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</si>
  <si>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</si>
  <si>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</si>
  <si>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</si>
  <si>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</si>
  <si>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</si>
  <si>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</si>
  <si>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</si>
  <si>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</si>
  <si>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</si>
  <si>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</si>
  <si>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</si>
  <si>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</si>
  <si>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</si>
  <si>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</si>
  <si>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</si>
  <si>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</si>
  <si>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</si>
  <si>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</si>
  <si>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</si>
  <si>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</si>
  <si>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</si>
  <si>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</si>
  <si>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</si>
  <si>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</si>
  <si>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</si>
  <si>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</si>
  <si>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</si>
  <si>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</si>
  <si>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</si>
  <si>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</si>
  <si>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</si>
  <si>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</si>
  <si>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</si>
  <si>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</si>
  <si>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</si>
  <si>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</si>
  <si>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</si>
  <si>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</si>
  <si>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</si>
  <si>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</si>
  <si>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</si>
  <si>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</si>
  <si>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</si>
  <si>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</si>
  <si>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</si>
  <si>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</si>
  <si>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</si>
  <si>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</si>
  <si>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</si>
  <si>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</si>
  <si>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</si>
  <si>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</si>
  <si>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</si>
  <si>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</si>
  <si>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</si>
  <si>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</si>
  <si>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</si>
  <si>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</si>
  <si>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</si>
  <si>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</si>
  <si>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</si>
  <si>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</si>
  <si>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</si>
  <si>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</si>
  <si>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</si>
  <si>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</si>
  <si>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</si>
  <si>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</si>
  <si>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</si>
  <si>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</si>
  <si>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</si>
  <si>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</si>
  <si>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</si>
  <si>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</si>
  <si>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</si>
  <si>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</si>
  <si>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</si>
  <si>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</si>
  <si>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</si>
  <si>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</si>
  <si>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</si>
  <si>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</si>
  <si>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</si>
  <si>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</si>
  <si>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</si>
  <si>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</si>
  <si>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</si>
  <si>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</si>
  <si>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</si>
  <si>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</si>
  <si>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</si>
  <si>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</si>
  <si>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</si>
  <si>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</si>
  <si>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</si>
  <si>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</si>
  <si>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</si>
  <si>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</si>
  <si>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</si>
  <si>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</si>
  <si>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</si>
  <si>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</si>
  <si>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</si>
  <si>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</si>
  <si>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</si>
  <si>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</si>
  <si>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</si>
  <si>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</si>
  <si>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</si>
  <si>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</si>
  <si>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</si>
  <si>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</si>
  <si>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</si>
  <si>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</si>
  <si>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</si>
  <si>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</si>
  <si>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</si>
  <si>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</si>
  <si>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</si>
  <si>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</si>
  <si>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</si>
  <si>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</si>
  <si>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</si>
  <si>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</si>
  <si>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</si>
  <si>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</si>
  <si>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</si>
  <si>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</si>
  <si>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</si>
  <si>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</si>
  <si>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</si>
  <si>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</si>
  <si>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</si>
  <si>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</si>
  <si>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</si>
  <si>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</si>
  <si>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</si>
  <si>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</si>
  <si>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</si>
  <si>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</si>
  <si>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</si>
  <si>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</si>
  <si>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</si>
  <si>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</si>
  <si>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</si>
  <si>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</si>
  <si>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</si>
  <si>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</si>
  <si>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</si>
  <si>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</si>
  <si>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</si>
  <si>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</si>
  <si>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</si>
  <si>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</si>
  <si>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</si>
  <si>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</si>
  <si>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</si>
  <si>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</si>
  <si>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</si>
  <si>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</si>
  <si>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</si>
  <si>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</si>
  <si>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</si>
  <si>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</si>
  <si>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</si>
  <si>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</si>
  <si>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</si>
  <si>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</si>
  <si>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</si>
  <si>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</si>
  <si>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</si>
  <si>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</si>
  <si>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</si>
  <si>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</si>
  <si>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</si>
  <si>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</si>
  <si>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</si>
  <si>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</si>
  <si>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</si>
  <si>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</si>
  <si>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</si>
  <si>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</si>
  <si>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</si>
  <si>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</si>
  <si>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</si>
  <si>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</si>
  <si>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</si>
  <si>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</si>
  <si>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</si>
  <si>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</si>
  <si>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</si>
  <si>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</si>
  <si>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</si>
  <si>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</si>
  <si>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</si>
  <si>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</si>
  <si>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</si>
  <si>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</si>
  <si>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</si>
  <si>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</si>
  <si>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</si>
  <si>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</si>
  <si>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</si>
  <si>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</si>
  <si>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</si>
  <si>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</si>
  <si>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</si>
  <si>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</si>
  <si>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</si>
  <si>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</si>
  <si>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</si>
  <si>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</si>
  <si>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</si>
  <si>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</si>
  <si>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</si>
  <si>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</si>
  <si>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</si>
  <si>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</si>
  <si>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</si>
  <si>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</si>
  <si>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</si>
  <si>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</si>
  <si>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</si>
  <si>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</si>
  <si>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</si>
  <si>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</si>
  <si>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</si>
  <si>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</si>
  <si>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</si>
  <si>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</si>
  <si>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</si>
  <si>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</si>
  <si>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</si>
  <si>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</si>
  <si>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</si>
  <si>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</si>
  <si>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</si>
  <si>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</si>
  <si>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</si>
  <si>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</si>
  <si>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</si>
  <si>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</si>
  <si>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</si>
  <si>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</si>
  <si>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</si>
  <si>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</si>
  <si>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</si>
  <si>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</si>
  <si>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</si>
  <si>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</si>
  <si>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</si>
  <si>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</si>
  <si>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</si>
  <si>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</si>
  <si>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</si>
  <si>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</si>
  <si>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</si>
  <si>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</si>
  <si>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</si>
  <si>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</si>
  <si>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</si>
  <si>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</si>
  <si>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</si>
  <si>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</si>
  <si>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</si>
  <si>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</si>
  <si>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</si>
  <si>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</si>
  <si>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</si>
  <si>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</si>
  <si>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</si>
  <si>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</si>
  <si>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</si>
  <si>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</si>
  <si>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</si>
  <si>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</si>
  <si>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</si>
  <si>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</si>
  <si>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</si>
  <si>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</si>
  <si>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</si>
  <si>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</si>
  <si>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</si>
  <si>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</si>
  <si>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</si>
  <si>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</si>
  <si>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</si>
  <si>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</si>
  <si>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</si>
  <si>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</si>
  <si>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</si>
  <si>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</si>
  <si>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</si>
  <si>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</si>
  <si>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</si>
  <si>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</si>
  <si>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</si>
  <si>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</si>
  <si>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</si>
  <si>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</si>
  <si>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</si>
  <si>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</si>
  <si>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</si>
  <si>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</si>
  <si>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</si>
  <si>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</si>
  <si>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</si>
  <si>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</si>
  <si>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</si>
  <si>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</si>
  <si>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</si>
  <si>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</si>
  <si>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</si>
  <si>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</si>
  <si>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</si>
  <si>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</si>
  <si>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</si>
  <si>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</si>
  <si>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</si>
  <si>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</si>
  <si>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</si>
  <si>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</si>
  <si>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</si>
  <si>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</si>
  <si>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</si>
  <si>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</si>
  <si>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</si>
  <si>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</si>
  <si>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</si>
  <si>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</si>
  <si>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</si>
  <si>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</si>
  <si>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</si>
  <si>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</si>
  <si>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</si>
  <si>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</si>
  <si>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</si>
  <si>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</si>
  <si>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</si>
  <si>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</si>
  <si>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</si>
  <si>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</si>
  <si>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</si>
  <si>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</si>
  <si>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</si>
  <si>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</si>
  <si>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</si>
  <si>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</si>
  <si>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</si>
  <si>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</si>
  <si>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</si>
  <si>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</si>
  <si>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</si>
  <si>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</si>
  <si>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</si>
  <si>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</si>
  <si>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</si>
  <si>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</si>
  <si>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</si>
  <si>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</si>
  <si>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</si>
  <si>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</si>
  <si>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</si>
  <si>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</si>
  <si>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</si>
  <si>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</si>
  <si>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</si>
  <si>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</si>
  <si>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</si>
  <si>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</si>
  <si>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</si>
  <si>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</si>
  <si>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</si>
  <si>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</si>
  <si>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</si>
  <si>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</si>
  <si>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</si>
  <si>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</si>
  <si>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</si>
  <si>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</si>
  <si>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</si>
  <si>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</si>
  <si>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</si>
  <si>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</si>
  <si>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</si>
  <si>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</si>
  <si>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</si>
  <si>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</si>
  <si>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</si>
  <si>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</si>
  <si>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</si>
  <si>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</si>
  <si>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</si>
  <si>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</si>
  <si>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</si>
  <si>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</si>
  <si>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</si>
  <si>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</si>
  <si>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</si>
  <si>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</si>
  <si>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</si>
  <si>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</si>
  <si>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</si>
  <si>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</si>
  <si>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</si>
  <si>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</si>
  <si>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</si>
  <si>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</si>
  <si>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</si>
  <si>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</si>
  <si>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</si>
  <si>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</si>
  <si>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</si>
  <si>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</si>
  <si>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</si>
  <si>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</si>
  <si>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</si>
  <si>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</si>
  <si>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</si>
  <si>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</si>
  <si>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</si>
  <si>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</si>
  <si>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</si>
  <si>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</si>
  <si>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</si>
  <si>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</si>
  <si>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</si>
  <si>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</si>
  <si>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</si>
  <si>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</si>
  <si>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</si>
  <si>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</si>
  <si>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</si>
  <si>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</si>
  <si>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</si>
  <si>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</si>
  <si>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</si>
  <si>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</si>
  <si>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</si>
  <si>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</si>
  <si>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</si>
  <si>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</si>
  <si>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</si>
  <si>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</si>
  <si>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</si>
  <si>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</si>
  <si>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</si>
  <si>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</si>
  <si>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</si>
  <si>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</si>
  <si>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</si>
  <si>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</si>
  <si>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</si>
  <si>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</si>
  <si>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</si>
  <si>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</si>
  <si>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</si>
  <si>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</si>
  <si>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</si>
  <si>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</si>
  <si>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</si>
  <si>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</si>
  <si>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</si>
  <si>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</si>
  <si>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</si>
  <si>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</si>
  <si>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</si>
  <si>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</si>
  <si>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</si>
  <si>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</si>
  <si>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</si>
  <si>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</si>
  <si>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</si>
  <si>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</si>
  <si>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</si>
  <si>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</si>
  <si>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</si>
  <si>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</si>
  <si>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</si>
  <si>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</si>
  <si>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</si>
  <si>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</si>
  <si>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</si>
  <si>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</si>
  <si>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</si>
  <si>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</si>
  <si>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</si>
  <si>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</si>
  <si>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</si>
  <si>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</si>
  <si>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</si>
  <si>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</si>
  <si>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</si>
  <si>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</si>
  <si>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</si>
  <si>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</si>
  <si>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</si>
  <si>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</si>
  <si>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</si>
  <si>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</si>
  <si>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</si>
  <si>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</si>
  <si>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</si>
  <si>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</si>
  <si>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</si>
  <si>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</si>
  <si>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</si>
  <si>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</si>
  <si>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</si>
  <si>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</si>
  <si>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</si>
  <si>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</si>
  <si>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</si>
  <si>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</si>
  <si>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</si>
  <si>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</si>
  <si>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</si>
  <si>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</si>
  <si>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</si>
  <si>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</si>
  <si>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</si>
  <si>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</si>
  <si>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</si>
  <si>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</si>
  <si>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</si>
  <si>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</si>
  <si>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</si>
  <si>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</si>
  <si>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</si>
  <si>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</si>
  <si>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</si>
  <si>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</si>
  <si>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</si>
  <si>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</si>
  <si>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</si>
  <si>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</si>
  <si>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</si>
  <si>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</si>
  <si>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</si>
  <si>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</si>
  <si>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</si>
  <si>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</si>
  <si>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</si>
  <si>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</si>
  <si>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</si>
  <si>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</si>
  <si>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</si>
  <si>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</si>
  <si>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</si>
  <si>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</si>
  <si>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</si>
  <si>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</si>
  <si>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</si>
  <si>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</si>
  <si>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</si>
  <si>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</si>
  <si>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</si>
  <si>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</si>
  <si>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</si>
  <si>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</si>
  <si>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</si>
  <si>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</si>
  <si>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</si>
  <si>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</si>
  <si>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</si>
  <si>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</si>
  <si>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</si>
  <si>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</si>
  <si>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</si>
  <si>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</si>
  <si>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</si>
  <si>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</si>
  <si>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</si>
  <si>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</si>
  <si>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</si>
  <si>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</si>
  <si>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</si>
  <si>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</si>
  <si>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</si>
  <si>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</si>
  <si>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</si>
  <si>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</si>
  <si>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</si>
  <si>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</si>
  <si>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</si>
  <si>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</si>
  <si>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</si>
  <si>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</si>
  <si>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</si>
  <si>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</si>
  <si>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</si>
  <si>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</si>
  <si>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</si>
  <si>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</si>
  <si>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</si>
  <si>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</si>
  <si>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</si>
  <si>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</si>
  <si>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</si>
  <si>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</si>
  <si>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</si>
  <si>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</si>
  <si>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</si>
  <si>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</si>
  <si>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</si>
  <si>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</si>
  <si>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</si>
  <si>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</si>
  <si>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</si>
  <si>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</si>
  <si>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</si>
  <si>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</si>
  <si>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</si>
  <si>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</si>
  <si>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</si>
  <si>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</si>
  <si>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</si>
  <si>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</si>
  <si>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</si>
  <si>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</si>
  <si>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</si>
  <si>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</si>
  <si>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</si>
  <si>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</si>
  <si>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</si>
  <si>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</si>
  <si>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</si>
  <si>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</si>
  <si>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</si>
  <si>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</si>
  <si>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</si>
  <si>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</si>
  <si>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</si>
  <si>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</si>
  <si>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</si>
  <si>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</si>
  <si>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</si>
  <si>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</si>
  <si>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</si>
  <si>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</si>
  <si>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</si>
  <si>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</si>
  <si>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</si>
  <si>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</si>
  <si>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</si>
  <si>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</si>
  <si>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</si>
  <si>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</si>
  <si>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</si>
  <si>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</si>
  <si>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</si>
  <si>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</si>
  <si>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</si>
  <si>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</si>
  <si>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</si>
  <si>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</si>
  <si>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</si>
  <si>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</si>
  <si>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</si>
  <si>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</si>
  <si>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</si>
  <si>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</si>
  <si>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</si>
  <si>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</si>
  <si>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</si>
  <si>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</si>
  <si>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</si>
  <si>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</si>
  <si>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</si>
  <si>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</si>
  <si>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</si>
  <si>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</si>
  <si>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</si>
  <si>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</si>
  <si>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</si>
  <si>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</si>
  <si>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</si>
  <si>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</si>
  <si>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</si>
  <si>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</si>
  <si>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</si>
  <si>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</si>
  <si>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</si>
  <si>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</si>
  <si>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</si>
  <si>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</si>
  <si>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</si>
  <si>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</si>
  <si>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</si>
  <si>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</si>
  <si>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</si>
  <si>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</si>
  <si>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</si>
  <si>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</si>
  <si>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</si>
  <si>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</si>
  <si>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</si>
  <si>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</si>
  <si>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</si>
  <si>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</si>
  <si>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</si>
  <si>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</si>
  <si>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</si>
  <si>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</si>
  <si>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</si>
  <si>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</si>
  <si>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</si>
  <si>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</si>
  <si>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</si>
  <si>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</si>
  <si>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</si>
  <si>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</si>
  <si>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</si>
  <si>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</si>
  <si>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</si>
  <si>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</si>
  <si>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</si>
  <si>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</si>
  <si>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</si>
  <si>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</si>
  <si>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</si>
  <si>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</si>
  <si>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</si>
  <si>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</si>
  <si>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</si>
  <si>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</si>
  <si>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</si>
  <si>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</si>
  <si>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</si>
  <si>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</si>
  <si>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</si>
  <si>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</si>
  <si>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</si>
  <si>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</si>
  <si>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</si>
  <si>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</si>
  <si>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</si>
  <si>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</si>
  <si>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</si>
  <si>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</si>
  <si>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</si>
  <si>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</si>
  <si>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</si>
  <si>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</si>
  <si>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</si>
  <si>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</si>
  <si>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</si>
  <si>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</si>
  <si>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</si>
  <si>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</si>
  <si>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</si>
  <si>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</si>
  <si>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</si>
  <si>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</si>
  <si>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</si>
  <si>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</si>
  <si>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</si>
  <si>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</si>
  <si>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</si>
  <si>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</si>
  <si>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</si>
  <si>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</si>
  <si>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</si>
  <si>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</si>
  <si>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</si>
  <si>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</si>
  <si>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</si>
  <si>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</si>
  <si>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</si>
  <si>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</si>
  <si>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</si>
  <si>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</si>
  <si>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</si>
  <si>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</si>
  <si>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</si>
  <si>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</si>
  <si>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</si>
  <si>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</si>
  <si>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</si>
  <si>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</si>
  <si>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</si>
  <si>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</si>
  <si>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</si>
  <si>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</si>
  <si>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</si>
  <si>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</si>
  <si>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</si>
  <si>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</si>
  <si>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</si>
  <si>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</si>
  <si>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</si>
  <si>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</si>
  <si>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</si>
  <si>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</si>
  <si>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</si>
  <si>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</si>
  <si>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</si>
  <si>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</si>
  <si>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</si>
  <si>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</si>
  <si>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</si>
  <si>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</si>
  <si>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</si>
  <si>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</si>
  <si>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</si>
  <si>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</si>
  <si>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</si>
  <si>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</si>
  <si>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</si>
  <si>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</si>
  <si>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</si>
  <si>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</si>
  <si>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</si>
  <si>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</si>
  <si>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</si>
  <si>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</si>
  <si>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</si>
  <si>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</si>
  <si>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</si>
  <si>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</si>
  <si>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</si>
  <si>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</si>
  <si>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</si>
  <si>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</si>
  <si>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</si>
  <si>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</si>
  <si>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</si>
  <si>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</si>
  <si>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</si>
  <si>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</si>
  <si>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</si>
  <si>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</si>
  <si>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</si>
  <si>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</si>
  <si>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</si>
  <si>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</si>
  <si>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</si>
  <si>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</si>
  <si>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</si>
  <si>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</si>
  <si>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</si>
  <si>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</si>
  <si>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</si>
  <si>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</si>
  <si>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</si>
  <si>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</si>
  <si>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</si>
  <si>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</si>
  <si>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</si>
  <si>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</si>
  <si>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</si>
  <si>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</si>
  <si>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</si>
  <si>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</si>
  <si>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</si>
  <si>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</si>
  <si>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</si>
  <si>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</si>
  <si>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</si>
  <si>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</si>
  <si>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</si>
  <si>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</si>
  <si>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</si>
  <si>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</si>
  <si>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</si>
  <si>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</si>
  <si>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</si>
  <si>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</si>
  <si>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</si>
  <si>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</si>
  <si>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</si>
  <si>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</si>
  <si>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</si>
  <si>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</si>
  <si>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</si>
  <si>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</si>
  <si>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</si>
  <si>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</si>
  <si>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</si>
  <si>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</si>
  <si>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</si>
  <si>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</si>
  <si>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</si>
  <si>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</si>
  <si>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</si>
  <si>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</si>
  <si>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</si>
  <si>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</si>
  <si>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</si>
  <si>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</si>
  <si>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</si>
  <si>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</si>
  <si>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</si>
  <si>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</si>
  <si>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</si>
  <si>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</si>
  <si>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</si>
  <si>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</si>
  <si>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</si>
  <si>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</si>
  <si>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</si>
  <si>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</si>
  <si>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</si>
  <si>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</si>
  <si>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</si>
  <si>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</si>
  <si>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</si>
  <si>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</si>
  <si>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</si>
  <si>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</si>
  <si>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</si>
  <si>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</si>
  <si>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</si>
  <si>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</si>
  <si>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</si>
  <si>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</si>
  <si>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</si>
  <si>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</si>
  <si>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</si>
  <si>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</si>
  <si>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</si>
  <si>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</si>
  <si>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</si>
  <si>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</si>
  <si>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</si>
  <si>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</si>
  <si>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</si>
  <si>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</si>
  <si>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</si>
  <si>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</si>
  <si>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</si>
  <si>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</si>
  <si>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</si>
  <si>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</si>
  <si>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</si>
  <si>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</si>
  <si>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</si>
  <si>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</si>
  <si>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</si>
  <si>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</si>
  <si>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</si>
  <si>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</si>
  <si>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</si>
  <si>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</si>
  <si>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</si>
  <si>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</si>
  <si>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</si>
  <si>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</si>
  <si>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</si>
  <si>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</si>
  <si>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</si>
  <si>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</si>
  <si>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</si>
  <si>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</si>
  <si>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</si>
  <si>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</si>
  <si>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</si>
  <si>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</si>
  <si>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</si>
  <si>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</si>
  <si>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</si>
  <si>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</si>
  <si>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</si>
  <si>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</si>
  <si>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</si>
  <si>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</si>
  <si>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</si>
  <si>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</si>
  <si>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</si>
  <si>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</si>
  <si>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</si>
  <si>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</si>
  <si>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</si>
  <si>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</si>
  <si>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</si>
  <si>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</si>
  <si>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</si>
  <si>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</si>
  <si>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</si>
  <si>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</si>
  <si>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</si>
  <si>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</si>
  <si>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</si>
  <si>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</si>
  <si>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</si>
  <si>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</si>
  <si>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</si>
  <si>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</si>
  <si>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</si>
  <si>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</si>
  <si>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</si>
  <si>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</si>
  <si>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</si>
  <si>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</si>
  <si>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</si>
  <si>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</si>
  <si>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</si>
  <si>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</si>
  <si>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</si>
  <si>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</si>
  <si>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</si>
  <si>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</si>
  <si>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</si>
  <si>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</si>
  <si>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</si>
  <si>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</si>
  <si>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</si>
  <si>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</si>
  <si>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</si>
  <si>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</si>
  <si>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</si>
  <si>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</si>
  <si>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</si>
  <si>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</si>
  <si>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</si>
  <si>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</si>
  <si>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</si>
  <si>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</si>
  <si>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</si>
  <si>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</si>
  <si>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</si>
  <si>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</si>
  <si>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</si>
  <si>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</si>
  <si>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</si>
  <si>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</si>
  <si>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</si>
  <si>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</si>
  <si>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</si>
  <si>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</si>
  <si>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</si>
  <si>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</si>
  <si>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</si>
  <si>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</si>
  <si>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</si>
  <si>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</si>
  <si>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</si>
  <si>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</si>
  <si>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</si>
  <si>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</si>
  <si>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</si>
  <si>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</si>
  <si>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</si>
  <si>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</si>
  <si>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</si>
  <si>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</si>
  <si>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</si>
  <si>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</si>
  <si>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</si>
  <si>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</si>
  <si>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</si>
  <si>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</si>
  <si>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</si>
  <si>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</si>
  <si>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</si>
  <si>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</si>
  <si>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</si>
  <si>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</si>
  <si>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</si>
  <si>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</si>
  <si>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</si>
  <si>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</si>
  <si>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</si>
  <si>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</si>
  <si>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</si>
  <si>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</si>
  <si>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</si>
  <si>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</si>
  <si>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</si>
  <si>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</si>
  <si>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</si>
  <si>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</si>
  <si>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</si>
  <si>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</si>
  <si>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</si>
  <si>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</si>
  <si>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</si>
  <si>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</si>
  <si>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</si>
  <si>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</si>
  <si>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</si>
  <si>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</si>
  <si>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</si>
  <si>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</si>
  <si>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</si>
  <si>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</si>
  <si>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</si>
  <si>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</si>
  <si>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</si>
  <si>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</si>
  <si>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</si>
  <si>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</si>
  <si>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</si>
  <si>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</si>
  <si>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</si>
  <si>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</si>
  <si>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</si>
  <si>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</si>
  <si>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</si>
  <si>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</si>
  <si>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</si>
  <si>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</si>
  <si>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</si>
  <si>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</si>
  <si>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</si>
  <si>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</si>
  <si>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</si>
  <si>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</si>
  <si>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</si>
  <si>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</si>
  <si>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</si>
  <si>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</si>
  <si>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</si>
  <si>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</si>
  <si>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</si>
  <si>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</si>
  <si>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</si>
  <si>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</si>
  <si>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</si>
  <si>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</si>
  <si>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</si>
  <si>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</si>
  <si>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</si>
  <si>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</si>
  <si>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</si>
  <si>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</si>
  <si>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</si>
  <si>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</si>
  <si>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</si>
  <si>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</si>
  <si>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</si>
  <si>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</si>
  <si>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</si>
  <si>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</si>
  <si>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</si>
  <si>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</si>
  <si>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</si>
  <si>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</si>
  <si>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</si>
  <si>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</si>
  <si>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</si>
  <si>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</si>
  <si>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</si>
  <si>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</si>
  <si>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</si>
  <si>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</si>
  <si>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</si>
  <si>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</si>
  <si>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</si>
  <si>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</si>
  <si>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</si>
  <si>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</si>
  <si>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</si>
  <si>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</si>
  <si>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</si>
  <si>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</si>
  <si>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</si>
  <si>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</si>
  <si>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</si>
  <si>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</si>
  <si>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</si>
  <si>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</si>
  <si>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</si>
  <si>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</si>
  <si>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</si>
  <si>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</si>
  <si>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</si>
  <si>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</si>
  <si>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</si>
  <si>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</si>
  <si>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</si>
  <si>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</si>
  <si>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</si>
  <si>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</si>
  <si>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</si>
  <si>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</si>
  <si>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</si>
  <si>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</si>
  <si>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</si>
  <si>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</si>
  <si>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</si>
  <si>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</si>
  <si>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</si>
  <si>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</si>
  <si>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</si>
  <si>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</si>
  <si>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</si>
  <si>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</si>
  <si>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</si>
  <si>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</si>
  <si>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</si>
  <si>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</si>
  <si>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</si>
  <si>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</si>
  <si>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</si>
  <si>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</si>
  <si>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</si>
  <si>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</si>
  <si>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</si>
  <si>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</si>
  <si>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</si>
  <si>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</si>
  <si>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</si>
  <si>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</si>
  <si>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</si>
  <si>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</si>
  <si>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</si>
  <si>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</si>
  <si>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</si>
  <si>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</si>
  <si>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</si>
  <si>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</si>
  <si>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</si>
  <si>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</si>
  <si>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</si>
  <si>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</si>
  <si>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</si>
  <si>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</si>
  <si>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</si>
  <si>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</si>
  <si>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</si>
  <si>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</si>
  <si>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</si>
  <si>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</si>
  <si>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</si>
  <si>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</si>
  <si>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</si>
  <si>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</si>
  <si>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</si>
  <si>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</si>
  <si>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</si>
  <si>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</si>
  <si>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</si>
  <si>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</si>
  <si>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</si>
  <si>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</si>
  <si>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</si>
  <si>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</si>
  <si>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</si>
  <si>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</si>
  <si>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</si>
  <si>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</si>
  <si>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</si>
  <si>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</si>
  <si>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</si>
  <si>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</si>
  <si>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</si>
  <si>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</si>
  <si>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</si>
  <si>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</si>
  <si>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</si>
  <si>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</si>
  <si>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</si>
  <si>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</si>
  <si>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</si>
  <si>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</si>
  <si>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</si>
  <si>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</si>
  <si>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</si>
  <si>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</si>
  <si>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</si>
  <si>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</si>
  <si>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</si>
  <si>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</si>
  <si>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</si>
  <si>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</si>
  <si>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</si>
  <si>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</si>
  <si>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</si>
  <si>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</si>
  <si>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</si>
  <si>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</si>
  <si>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</si>
  <si>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</si>
  <si>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</si>
  <si>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</si>
  <si>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</si>
  <si>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</si>
  <si>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</si>
  <si>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</si>
  <si>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</si>
  <si>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</si>
  <si>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</si>
  <si>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</si>
  <si>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</si>
  <si>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</si>
  <si>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</si>
  <si>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</si>
  <si>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</si>
  <si>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</si>
  <si>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</si>
  <si>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</si>
  <si>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</si>
  <si>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</si>
  <si>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</si>
  <si>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</si>
  <si>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</si>
  <si>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</si>
  <si>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</si>
  <si>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</si>
  <si>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</si>
  <si>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</si>
  <si>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</si>
  <si>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</si>
  <si>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</si>
  <si>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</si>
  <si>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</si>
  <si>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</si>
  <si>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</si>
  <si>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</si>
  <si>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</si>
  <si>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</si>
  <si>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</si>
  <si>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</si>
  <si>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</si>
  <si>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</si>
  <si>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</si>
  <si>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</si>
  <si>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</si>
  <si>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</si>
  <si>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</si>
  <si>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</si>
  <si>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</si>
  <si>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</si>
  <si>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</si>
  <si>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</si>
  <si>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</si>
  <si>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</si>
  <si>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</si>
  <si>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</si>
  <si>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</si>
  <si>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</si>
  <si>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</si>
  <si>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</si>
  <si>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</si>
  <si>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</si>
  <si>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</si>
  <si>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</si>
  <si>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</si>
  <si>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</si>
  <si>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</si>
  <si>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</si>
  <si>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</si>
  <si>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</si>
  <si>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</si>
  <si>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</si>
  <si>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</si>
  <si>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</si>
  <si>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</si>
  <si>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</si>
  <si>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</si>
  <si>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</si>
  <si>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</si>
  <si>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</si>
  <si>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</si>
  <si>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</si>
  <si>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</si>
  <si>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</si>
  <si>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</si>
  <si>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</si>
  <si>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</si>
  <si>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</si>
  <si>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</si>
  <si>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</si>
  <si>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</si>
  <si>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</si>
  <si>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</si>
  <si>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</si>
  <si>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</si>
  <si>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</si>
  <si>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</si>
  <si>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</si>
  <si>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</si>
  <si>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</si>
  <si>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</si>
  <si>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</si>
  <si>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</si>
  <si>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</si>
  <si>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</si>
  <si>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</si>
  <si>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</si>
  <si>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</si>
  <si>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</si>
  <si>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</si>
  <si>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</si>
  <si>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</si>
  <si>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</si>
  <si>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</si>
  <si>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</si>
  <si>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</si>
  <si>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</si>
  <si>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</si>
  <si>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</si>
  <si>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</si>
  <si>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</si>
  <si>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</si>
  <si>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</si>
  <si>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</si>
  <si>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</si>
  <si>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</si>
  <si>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</si>
  <si>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</si>
  <si>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</si>
  <si>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</si>
  <si>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</si>
  <si>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</si>
  <si>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</si>
  <si>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</si>
  <si>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</si>
  <si>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</si>
  <si>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</si>
  <si>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</si>
  <si>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</si>
  <si>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</si>
  <si>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</si>
  <si>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</si>
  <si>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</si>
  <si>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</si>
  <si>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</si>
  <si>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</si>
  <si>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</si>
  <si>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</si>
  <si>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</si>
  <si>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</si>
  <si>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</si>
  <si>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</si>
  <si>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</si>
  <si>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</si>
  <si>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</si>
  <si>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</si>
  <si>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</si>
  <si>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</si>
  <si>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</si>
  <si>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</si>
  <si>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</si>
  <si>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</si>
  <si>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</si>
  <si>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</si>
  <si>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</si>
  <si>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</si>
  <si>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</si>
  <si>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</si>
  <si>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</si>
  <si>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</si>
  <si>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</si>
  <si>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</si>
  <si>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</si>
  <si>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</si>
  <si>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</si>
  <si>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</si>
  <si>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</si>
  <si>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</si>
  <si>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</si>
  <si>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</si>
  <si>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</si>
  <si>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</si>
  <si>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</si>
  <si>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</si>
  <si>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</si>
  <si>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</si>
  <si>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</si>
  <si>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</si>
  <si>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</si>
  <si>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</si>
  <si>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</si>
  <si>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</si>
  <si>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</si>
  <si>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</si>
  <si>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</si>
  <si>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</si>
  <si>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</si>
  <si>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</si>
  <si>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</si>
  <si>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</si>
  <si>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</si>
  <si>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</si>
  <si>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</si>
  <si>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</si>
  <si>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</si>
  <si>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</si>
  <si>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</si>
  <si>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</si>
  <si>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</si>
  <si>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</si>
  <si>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</si>
  <si>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</si>
  <si>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</si>
  <si>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</si>
  <si>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</si>
  <si>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</si>
  <si>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</si>
  <si>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</si>
  <si>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</si>
  <si>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</si>
  <si>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</si>
  <si>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</si>
  <si>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</si>
  <si>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</si>
  <si>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</si>
  <si>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</si>
  <si>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</si>
  <si>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</si>
  <si>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</si>
  <si>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</si>
  <si>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</si>
  <si>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</si>
  <si>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</si>
  <si>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</si>
  <si>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</si>
  <si>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</si>
  <si>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</si>
  <si>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</si>
  <si>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</si>
  <si>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</si>
  <si>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</si>
  <si>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</si>
  <si>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</si>
  <si>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</si>
  <si>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</si>
  <si>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</si>
  <si>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</si>
  <si>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</si>
  <si>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</si>
  <si>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</si>
  <si>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</si>
  <si>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</si>
  <si>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</si>
  <si>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</si>
  <si>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</si>
  <si>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</si>
  <si>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</si>
  <si>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</si>
  <si>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</si>
  <si>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</si>
  <si>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</si>
  <si>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</si>
  <si>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</si>
  <si>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</si>
  <si>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</si>
  <si>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</si>
  <si>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</si>
  <si>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</si>
  <si>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</si>
  <si>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</si>
  <si>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</si>
  <si>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</si>
  <si>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</si>
  <si>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</si>
  <si>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</si>
  <si>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</si>
  <si>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</si>
  <si>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</si>
  <si>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</si>
  <si>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</si>
  <si>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</si>
  <si>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</si>
  <si>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</si>
  <si>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</si>
  <si>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</si>
  <si>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</si>
  <si>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</si>
  <si>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</si>
  <si>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</si>
  <si>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</si>
  <si>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</si>
  <si>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</si>
  <si>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</si>
  <si>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</si>
  <si>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</si>
  <si>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</si>
  <si>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</si>
  <si>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</si>
  <si>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</si>
  <si>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</si>
  <si>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</si>
  <si>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</si>
  <si>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</si>
  <si>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</si>
  <si>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</si>
  <si>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</si>
  <si>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</si>
  <si>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</si>
  <si>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</si>
  <si>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</si>
  <si>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</si>
  <si>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</si>
  <si>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</si>
  <si>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</si>
  <si>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</si>
  <si>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</si>
  <si>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</si>
  <si>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</si>
  <si>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</si>
  <si>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</si>
  <si>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</si>
  <si>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</si>
  <si>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</si>
  <si>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</si>
  <si>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</si>
  <si>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</si>
  <si>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</si>
  <si>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</si>
  <si>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</si>
  <si>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</si>
  <si>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</si>
  <si>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</si>
  <si>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</si>
  <si>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</si>
  <si>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</si>
  <si>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</si>
  <si>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</si>
  <si>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</si>
  <si>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</si>
  <si>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</si>
  <si>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</si>
  <si>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</si>
  <si>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</si>
  <si>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</si>
  <si>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</si>
  <si>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</si>
  <si>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</si>
  <si>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</si>
  <si>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</si>
  <si>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</si>
  <si>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</si>
  <si>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</si>
  <si>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</si>
  <si>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</si>
  <si>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</si>
  <si>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</si>
  <si>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</si>
  <si>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</si>
  <si>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</si>
  <si>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</si>
  <si>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</si>
  <si>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</si>
  <si>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</si>
  <si>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</si>
  <si>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</si>
  <si>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</si>
  <si>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</si>
  <si>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</si>
  <si>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</si>
  <si>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</si>
  <si>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</si>
  <si>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</si>
  <si>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</si>
  <si>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</si>
  <si>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</si>
  <si>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</si>
  <si>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</si>
  <si>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</si>
  <si>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</si>
  <si>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</si>
  <si>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</si>
  <si>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</si>
  <si>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</si>
  <si>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</si>
  <si>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</si>
  <si>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</si>
  <si>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</si>
  <si>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</si>
  <si>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</si>
  <si>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</si>
  <si>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</si>
  <si>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</si>
  <si>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</si>
  <si>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</si>
  <si>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</si>
  <si>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</si>
  <si>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</si>
  <si>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</si>
  <si>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</si>
  <si>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</si>
  <si>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</si>
  <si>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</si>
  <si>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</si>
  <si>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</si>
  <si>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</si>
  <si>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</si>
  <si>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</si>
  <si>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</si>
  <si>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</si>
  <si>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</si>
  <si>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</si>
  <si>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</si>
  <si>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</si>
  <si>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</si>
  <si>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</si>
  <si>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</si>
  <si>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</si>
  <si>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</si>
  <si>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</si>
  <si>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</si>
  <si>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</si>
  <si>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</si>
  <si>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</si>
  <si>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</si>
  <si>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</si>
  <si>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</si>
  <si>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</si>
  <si>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</si>
  <si>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</si>
  <si>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</si>
  <si>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</si>
  <si>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</si>
  <si>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</si>
  <si>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</si>
  <si>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</si>
  <si>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</si>
  <si>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</si>
  <si>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</si>
  <si>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</si>
  <si>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</si>
  <si>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</si>
  <si>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</si>
  <si>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</si>
  <si>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</si>
  <si>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</si>
  <si>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</si>
  <si>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</si>
  <si>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</si>
  <si>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</si>
  <si>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</si>
  <si>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</si>
  <si>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</si>
  <si>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</si>
  <si>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</si>
  <si>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</si>
  <si>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</si>
  <si>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</si>
  <si>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</si>
  <si>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</si>
  <si>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</si>
  <si>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</si>
  <si>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</si>
  <si>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</si>
  <si>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</si>
  <si>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</si>
  <si>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</si>
  <si>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</si>
  <si>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</si>
  <si>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</si>
  <si>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</si>
  <si>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</si>
  <si>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</si>
  <si>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</si>
  <si>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</si>
  <si>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</si>
  <si>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</si>
  <si>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</si>
  <si>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</si>
  <si>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</si>
  <si>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</si>
  <si>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</si>
  <si>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</si>
  <si>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</si>
  <si>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</si>
  <si>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</si>
  <si>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</si>
  <si>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</si>
  <si>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</si>
  <si>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</si>
  <si>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</si>
  <si>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</si>
  <si>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</si>
  <si>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</si>
  <si>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</si>
  <si>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</si>
  <si>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</si>
  <si>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</si>
  <si>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</si>
  <si>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</si>
  <si>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</si>
  <si>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</si>
  <si>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</si>
  <si>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</si>
  <si>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</si>
  <si>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</si>
  <si>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</si>
  <si>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</si>
  <si>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</si>
  <si>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</si>
  <si>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</si>
  <si>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</si>
  <si>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</si>
  <si>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</si>
  <si>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</si>
  <si>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</si>
  <si>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</si>
  <si>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</si>
  <si>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</si>
  <si>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</si>
  <si>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</si>
  <si>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</si>
  <si>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</si>
  <si>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</si>
  <si>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</si>
  <si>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</si>
  <si>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</si>
  <si>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</si>
  <si>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</si>
  <si>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</si>
  <si>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</si>
  <si>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</si>
  <si>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</si>
  <si>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</si>
  <si>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</si>
  <si>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</si>
  <si>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</si>
  <si>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</si>
  <si>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</si>
  <si>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</si>
  <si>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</si>
  <si>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</si>
  <si>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</si>
  <si>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</si>
  <si>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</si>
  <si>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</si>
  <si>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</si>
  <si>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</si>
  <si>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</si>
  <si>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</si>
  <si>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</si>
  <si>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</si>
  <si>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</si>
  <si>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</si>
  <si>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</si>
  <si>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</si>
  <si>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</si>
  <si>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</si>
  <si>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</si>
  <si>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</si>
  <si>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</si>
  <si>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</si>
  <si>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</si>
  <si>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</si>
  <si>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</si>
  <si>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</si>
  <si>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</si>
  <si>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</si>
  <si>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</si>
  <si>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</si>
  <si>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</si>
  <si>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</si>
  <si>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</si>
  <si>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</si>
  <si>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</si>
  <si>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</si>
  <si>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</si>
  <si>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</si>
  <si>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</si>
  <si>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</si>
  <si>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</si>
  <si>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</si>
  <si>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</si>
  <si>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</si>
  <si>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</si>
  <si>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</si>
  <si>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</si>
  <si>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</si>
  <si>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</si>
  <si>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</si>
  <si>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</si>
  <si>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</si>
  <si>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</si>
  <si>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</si>
  <si>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</si>
  <si>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</si>
  <si>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</si>
  <si>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</si>
  <si>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</si>
  <si>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</si>
  <si>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</si>
  <si>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</si>
  <si>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</si>
  <si>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</si>
  <si>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</si>
  <si>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</si>
  <si>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</si>
  <si>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</si>
  <si>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</si>
  <si>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</si>
  <si>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</si>
  <si>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</si>
  <si>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</si>
  <si>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</si>
  <si>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</si>
  <si>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</si>
  <si>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</si>
  <si>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</si>
  <si>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</si>
  <si>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</si>
  <si>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</si>
  <si>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</si>
  <si>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</si>
  <si>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</si>
  <si>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</si>
  <si>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</si>
  <si>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</si>
  <si>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</si>
  <si>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</si>
  <si>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</si>
  <si>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</si>
  <si>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</si>
  <si>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</si>
  <si>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</si>
  <si>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</si>
  <si>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</si>
  <si>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</si>
  <si>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</si>
  <si>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</si>
  <si>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</si>
  <si>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</si>
  <si>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</si>
  <si>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</si>
  <si>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</si>
  <si>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</si>
  <si>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</si>
  <si>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</si>
  <si>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</si>
  <si>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</si>
  <si>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</si>
  <si>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</si>
  <si>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</si>
  <si>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</si>
  <si>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</si>
  <si>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</si>
  <si>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</si>
  <si>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</si>
  <si>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</si>
  <si>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</si>
  <si>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</si>
  <si>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</si>
  <si>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</si>
  <si>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</si>
  <si>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</si>
  <si>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</si>
  <si>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</si>
  <si>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</si>
  <si>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</si>
  <si>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</si>
  <si>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</si>
  <si>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</si>
  <si>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</si>
  <si>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</si>
  <si>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</si>
  <si>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</si>
  <si>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</si>
  <si>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</si>
  <si>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</si>
  <si>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</si>
  <si>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</si>
  <si>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</si>
  <si>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</si>
  <si>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</si>
  <si>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</si>
  <si>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</si>
  <si>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</si>
  <si>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</si>
  <si>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</si>
  <si>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</si>
  <si>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</si>
  <si>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</si>
  <si>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</si>
  <si>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</si>
  <si>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</si>
  <si>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</si>
  <si>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</si>
  <si>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</si>
  <si>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</si>
  <si>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</si>
  <si>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</si>
  <si>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</si>
  <si>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</si>
  <si>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</si>
  <si>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</si>
  <si>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</si>
  <si>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</si>
  <si>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</si>
  <si>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</si>
  <si>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</si>
  <si>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</si>
  <si>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</si>
  <si>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</si>
  <si>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</si>
  <si>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</si>
  <si>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</si>
  <si>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</si>
  <si>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</si>
  <si>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</si>
  <si>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</si>
  <si>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</si>
  <si>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</si>
  <si>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</si>
  <si>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</si>
  <si>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</si>
  <si>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</si>
  <si>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</si>
  <si>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</si>
  <si>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</si>
  <si>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</si>
  <si>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</si>
  <si>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</si>
  <si>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</si>
  <si>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</si>
  <si>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</si>
  <si>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</si>
  <si>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</si>
  <si>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</si>
  <si>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</si>
  <si>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</si>
  <si>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</si>
  <si>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</si>
  <si>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</si>
  <si>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</si>
  <si>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</si>
  <si>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</si>
  <si>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</si>
  <si>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</si>
  <si>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</si>
  <si>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</si>
  <si>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</si>
  <si>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</si>
  <si>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</si>
  <si>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</si>
  <si>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</si>
  <si>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</si>
  <si>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</si>
  <si>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</si>
  <si>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</si>
  <si>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</si>
  <si>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</si>
  <si>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</si>
  <si>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</si>
  <si>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</si>
  <si>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</si>
  <si>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</si>
  <si>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</si>
  <si>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</si>
  <si>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</si>
  <si>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</si>
  <si>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</si>
  <si>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</si>
  <si>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</si>
  <si>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</si>
  <si>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</si>
  <si>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</si>
  <si>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</si>
  <si>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</si>
  <si>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</si>
  <si>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</si>
  <si>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</si>
  <si>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</si>
  <si>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</si>
  <si>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</si>
  <si>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</si>
  <si>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</si>
  <si>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</si>
  <si>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</si>
  <si>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</si>
  <si>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</si>
  <si>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</si>
  <si>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</si>
  <si>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</si>
  <si>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</si>
  <si>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</si>
  <si>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</si>
  <si>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</si>
  <si>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</si>
  <si>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</si>
  <si>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</si>
  <si>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</si>
  <si>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</si>
  <si>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</si>
  <si>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</si>
  <si>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</si>
  <si>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</si>
  <si>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</si>
  <si>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</si>
  <si>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</si>
  <si>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</si>
  <si>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</si>
  <si>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</si>
  <si>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</si>
  <si>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</si>
  <si>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</si>
  <si>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</si>
  <si>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</si>
  <si>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</si>
  <si>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</si>
  <si>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</si>
  <si>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</si>
  <si>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</si>
  <si>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</si>
  <si>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</si>
  <si>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</si>
  <si>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</si>
  <si>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</si>
  <si>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</si>
  <si>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</si>
  <si>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</si>
  <si>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</si>
  <si>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</si>
  <si>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</si>
  <si>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</si>
  <si>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</si>
  <si>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</si>
  <si>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</si>
  <si>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</si>
  <si>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</si>
  <si>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</si>
  <si>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</si>
  <si>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</si>
  <si>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</si>
  <si>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</si>
  <si>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</si>
  <si>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</si>
  <si>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</si>
  <si>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</si>
  <si>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</si>
  <si>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</si>
  <si>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</si>
  <si>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</si>
  <si>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</si>
  <si>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</si>
  <si>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</si>
  <si>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</si>
  <si>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</si>
  <si>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</si>
  <si>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</si>
  <si>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</si>
  <si>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</si>
  <si>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</si>
  <si>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</si>
  <si>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</si>
  <si>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</si>
  <si>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</si>
  <si>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</si>
  <si>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</si>
  <si>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</si>
  <si>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</si>
  <si>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</si>
  <si>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</si>
  <si>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</si>
  <si>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</si>
  <si>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</si>
  <si>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</si>
  <si>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</si>
  <si>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</si>
  <si>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</si>
  <si>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</si>
  <si>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</si>
  <si>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</si>
  <si>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</si>
  <si>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</si>
  <si>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</si>
  <si>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</si>
  <si>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</si>
  <si>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</si>
  <si>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</si>
  <si>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</si>
  <si>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</si>
  <si>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</si>
  <si>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</si>
  <si>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</si>
  <si>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</si>
  <si>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</si>
  <si>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</si>
  <si>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</si>
  <si>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</si>
  <si>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</si>
  <si>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</si>
  <si>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</si>
  <si>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</si>
  <si>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</si>
  <si>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</si>
  <si>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</si>
  <si>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</si>
  <si>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</si>
  <si>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</si>
  <si>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</si>
  <si>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</si>
  <si>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</si>
  <si>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</si>
  <si>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</si>
  <si>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</si>
  <si>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</si>
  <si>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</si>
  <si>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</si>
  <si>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</si>
  <si>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</si>
  <si>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</si>
  <si>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</si>
  <si>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</si>
  <si>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</si>
  <si>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</si>
  <si>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</si>
  <si>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</si>
  <si>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</si>
  <si>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</si>
  <si>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</si>
  <si>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</si>
  <si>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</si>
  <si>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</si>
  <si>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</si>
  <si>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</si>
  <si>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</si>
  <si>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</si>
  <si>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</si>
  <si>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</si>
  <si>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</si>
  <si>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</si>
  <si>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</si>
  <si>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</si>
  <si>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</si>
  <si>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</si>
  <si>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</si>
  <si>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</si>
  <si>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</si>
  <si>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</si>
  <si>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</si>
  <si>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</si>
  <si>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</si>
  <si>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</si>
  <si>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</si>
  <si>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</si>
  <si>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</si>
  <si>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</si>
  <si>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</si>
  <si>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</si>
  <si>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</si>
  <si>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</si>
  <si>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</si>
  <si>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</si>
  <si>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</si>
  <si>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</si>
  <si>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</si>
  <si>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</si>
  <si>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</si>
  <si>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</si>
  <si>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</si>
  <si>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</si>
  <si>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</si>
  <si>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</si>
  <si>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</si>
  <si>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</si>
  <si>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</si>
  <si>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</si>
  <si>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</si>
  <si>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</si>
  <si>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</si>
  <si>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</si>
  <si>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</si>
  <si>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</si>
  <si>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</si>
  <si>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</si>
  <si>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</si>
  <si>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</si>
  <si>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</si>
  <si>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</si>
  <si>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</si>
  <si>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</si>
  <si>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</si>
  <si>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</si>
  <si>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</si>
  <si>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</si>
  <si>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</si>
  <si>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</si>
  <si>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</si>
  <si>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</si>
  <si>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</si>
  <si>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</si>
  <si>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</si>
  <si>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</si>
  <si>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</si>
  <si>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</si>
  <si>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</si>
  <si>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</si>
  <si>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</si>
  <si>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</si>
  <si>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</si>
  <si>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</si>
  <si>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</si>
  <si>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</si>
  <si>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</si>
  <si>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</si>
  <si>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</si>
  <si>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</si>
  <si>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</si>
  <si>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</si>
  <si>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</si>
  <si>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</si>
  <si>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</si>
  <si>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</si>
  <si>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</si>
  <si>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</si>
  <si>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</si>
  <si>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</si>
  <si>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</si>
  <si>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</si>
  <si>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</si>
  <si>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</si>
  <si>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</si>
  <si>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</si>
  <si>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</si>
  <si>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</si>
  <si>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</si>
  <si>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</si>
  <si>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</si>
  <si>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</si>
  <si>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</si>
  <si>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</si>
  <si>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</si>
  <si>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</si>
  <si>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</si>
  <si>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</si>
  <si>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</si>
  <si>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</si>
  <si>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</si>
  <si>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</si>
  <si>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</si>
  <si>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</si>
  <si>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</si>
  <si>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</si>
  <si>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</si>
  <si>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</si>
  <si>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</si>
  <si>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</si>
  <si>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</si>
  <si>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</si>
  <si>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</si>
  <si>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</si>
  <si>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</si>
  <si>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</si>
  <si>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</si>
  <si>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</si>
  <si>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</si>
  <si>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</si>
  <si>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</si>
  <si>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</si>
  <si>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</si>
  <si>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</si>
  <si>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</si>
  <si>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</si>
  <si>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</si>
  <si>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</si>
  <si>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</si>
  <si>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</si>
  <si>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</si>
  <si>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</si>
  <si>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</si>
  <si>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</si>
  <si>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</si>
  <si>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</si>
  <si>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</si>
  <si>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</si>
  <si>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</si>
  <si>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</si>
  <si>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</si>
  <si>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</si>
  <si>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</si>
  <si>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</si>
  <si>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</si>
  <si>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</si>
  <si>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</si>
  <si>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</si>
  <si>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</si>
  <si>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</si>
  <si>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</si>
  <si>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</si>
  <si>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</si>
  <si>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</si>
  <si>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</si>
  <si>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</si>
  <si>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</si>
  <si>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</si>
  <si>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</si>
  <si>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</si>
  <si>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</si>
  <si>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</si>
  <si>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</si>
  <si>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</si>
  <si>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</si>
  <si>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</si>
  <si>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</si>
  <si>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</si>
  <si>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</si>
  <si>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</si>
  <si>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</si>
  <si>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</si>
  <si>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</si>
  <si>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</si>
  <si>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</si>
  <si>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</si>
  <si>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</si>
  <si>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</si>
  <si>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</si>
  <si>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</si>
  <si>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</si>
  <si>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</si>
  <si>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</si>
  <si>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</si>
  <si>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</si>
  <si>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</si>
  <si>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</si>
  <si>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</si>
  <si>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</si>
  <si>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</si>
  <si>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</si>
  <si>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</si>
  <si>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</si>
  <si>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</si>
  <si>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</si>
  <si>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</si>
  <si>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</si>
  <si>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</si>
  <si>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</si>
  <si>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</si>
  <si>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</si>
  <si>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</si>
  <si>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</si>
  <si>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</si>
  <si>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</si>
  <si>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</si>
  <si>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</si>
  <si>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</si>
  <si>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</si>
  <si>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</si>
  <si>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</si>
  <si>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</si>
  <si>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</si>
  <si>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</si>
  <si>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</si>
  <si>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</si>
  <si>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</si>
  <si>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</si>
  <si>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</si>
  <si>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</si>
  <si>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</si>
  <si>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</si>
  <si>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</si>
  <si>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</si>
  <si>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</si>
  <si>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</si>
  <si>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</si>
  <si>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</si>
  <si>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</si>
  <si>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</si>
  <si>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</si>
  <si>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</si>
  <si>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</si>
  <si>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</si>
  <si>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</si>
  <si>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</si>
  <si>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</si>
  <si>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</si>
  <si>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</si>
  <si>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</si>
  <si>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</si>
  <si>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</si>
  <si>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</si>
  <si>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</si>
  <si>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</si>
  <si>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</si>
  <si>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</si>
  <si>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</si>
  <si>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</si>
  <si>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</si>
  <si>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</si>
  <si>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</si>
  <si>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</si>
  <si>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</si>
  <si>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</si>
  <si>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</si>
  <si>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</si>
  <si>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</si>
  <si>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</si>
  <si>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</si>
  <si>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</si>
  <si>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</si>
  <si>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</si>
  <si>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</si>
  <si>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</si>
  <si>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</si>
  <si>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</si>
  <si>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</si>
  <si>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</si>
  <si>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</si>
  <si>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</si>
  <si>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</si>
  <si>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</si>
  <si>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</si>
  <si>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</si>
  <si>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</si>
  <si>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</si>
  <si>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</si>
  <si>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</si>
  <si>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</si>
  <si>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</si>
  <si>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</si>
  <si>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</si>
  <si>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</si>
  <si>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</si>
  <si>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</si>
  <si>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</si>
  <si>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</si>
  <si>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</si>
  <si>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</si>
  <si>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</si>
  <si>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</si>
  <si>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</si>
  <si>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</si>
  <si>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</si>
  <si>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</si>
  <si>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</si>
  <si>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</si>
  <si>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</si>
  <si>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</si>
  <si>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</si>
  <si>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</si>
  <si>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</si>
  <si>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</si>
  <si>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</si>
  <si>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</si>
  <si>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</si>
  <si>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</si>
  <si>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</si>
  <si>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</si>
  <si>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</si>
  <si>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</si>
  <si>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</si>
  <si>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</si>
  <si>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</si>
  <si>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</si>
  <si>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</si>
  <si>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</si>
  <si>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</si>
  <si>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</si>
  <si>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</si>
  <si>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</si>
  <si>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</si>
  <si>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</si>
  <si>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</si>
  <si>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</si>
  <si>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</si>
  <si>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</si>
  <si>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</si>
  <si>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</si>
  <si>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</si>
  <si>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</si>
  <si>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</si>
  <si>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</si>
  <si>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</si>
  <si>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</si>
  <si>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</si>
  <si>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</si>
  <si>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</si>
  <si>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</si>
  <si>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</si>
  <si>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</si>
  <si>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</si>
  <si>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</si>
  <si>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</si>
  <si>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</si>
  <si>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</si>
  <si>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</si>
  <si>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</si>
  <si>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</si>
  <si>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</si>
  <si>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</si>
  <si>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</si>
  <si>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</si>
  <si>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</si>
  <si>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</si>
  <si>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</si>
  <si>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</si>
  <si>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</si>
  <si>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</si>
  <si>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</si>
  <si>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</si>
  <si>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</si>
  <si>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</si>
  <si>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</si>
  <si>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</si>
  <si>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</si>
  <si>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</si>
  <si>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</si>
  <si>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</si>
  <si>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</si>
  <si>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</si>
  <si>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</si>
  <si>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</si>
  <si>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</si>
  <si>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</si>
  <si>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</si>
  <si>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</si>
  <si>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</si>
  <si>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</si>
  <si>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</si>
  <si>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</si>
  <si>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</si>
  <si>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</si>
  <si>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</si>
  <si>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</si>
  <si>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</si>
  <si>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</si>
  <si>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</si>
  <si>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</si>
  <si>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</si>
  <si>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</si>
  <si>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</si>
  <si>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</si>
  <si>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</si>
  <si>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</si>
  <si>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</si>
  <si>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</si>
  <si>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</si>
  <si>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</si>
  <si>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</si>
  <si>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</si>
  <si>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</si>
  <si>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</si>
  <si>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</si>
  <si>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</si>
  <si>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</si>
  <si>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</si>
  <si>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</si>
  <si>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</si>
  <si>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</si>
  <si>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</si>
  <si>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</si>
  <si>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</si>
  <si>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</si>
  <si>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</si>
  <si>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</si>
  <si>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</si>
  <si>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</si>
  <si>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</si>
  <si>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</si>
  <si>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</si>
  <si>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</si>
  <si>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</si>
  <si>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</si>
  <si>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</si>
  <si>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</si>
  <si>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</si>
  <si>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</si>
  <si>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</si>
  <si>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</si>
  <si>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</si>
  <si>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</si>
  <si>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</si>
  <si>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</si>
  <si>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</si>
  <si>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</si>
  <si>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</si>
  <si>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</si>
  <si>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</si>
  <si>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</si>
  <si>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</si>
  <si>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</si>
  <si>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</si>
  <si>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</si>
  <si>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</si>
  <si>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</si>
  <si>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</si>
  <si>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</si>
  <si>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</si>
  <si>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</si>
  <si>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</si>
  <si>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</si>
  <si>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</si>
  <si>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</si>
  <si>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</si>
  <si>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</si>
  <si>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</si>
  <si>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</si>
  <si>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</si>
  <si>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</si>
  <si>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</si>
  <si>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</si>
  <si>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</si>
  <si>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</si>
  <si>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</si>
  <si>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</si>
  <si>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</si>
  <si>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</si>
  <si>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</si>
  <si>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</si>
  <si>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</si>
  <si>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</si>
  <si>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</si>
  <si>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</si>
  <si>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</si>
  <si>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</si>
  <si>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</si>
  <si>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</si>
  <si>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</si>
  <si>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</si>
  <si>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</si>
  <si>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</si>
  <si>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</si>
  <si>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</si>
  <si>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</si>
  <si>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</si>
  <si>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</si>
  <si>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</si>
  <si>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</si>
  <si>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</si>
  <si>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</si>
  <si>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</si>
  <si>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</si>
  <si>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</si>
  <si>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</si>
  <si>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</si>
  <si>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</si>
  <si>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</si>
  <si>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</si>
  <si>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</si>
  <si>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</si>
  <si>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</si>
  <si>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</si>
  <si>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</si>
  <si>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</si>
  <si>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</si>
  <si>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</si>
  <si>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</si>
  <si>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</si>
  <si>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</si>
  <si>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</si>
  <si>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</si>
  <si>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</si>
  <si>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</si>
  <si>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</si>
  <si>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</si>
  <si>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</si>
  <si>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</si>
  <si>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</si>
  <si>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</si>
  <si>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</si>
  <si>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</si>
  <si>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</si>
  <si>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</si>
  <si>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</si>
  <si>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</si>
  <si>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</si>
  <si>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</si>
  <si>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</si>
  <si>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</si>
  <si>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</si>
  <si>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</si>
  <si>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</si>
  <si>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</si>
  <si>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</si>
  <si>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</si>
  <si>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</si>
  <si>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</si>
  <si>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</si>
  <si>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</si>
  <si>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</si>
  <si>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</si>
  <si>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</si>
  <si>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</si>
  <si>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</si>
  <si>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</si>
  <si>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</si>
  <si>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</si>
  <si>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</si>
  <si>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</si>
  <si>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</si>
  <si>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</si>
  <si>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</si>
  <si>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</si>
  <si>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</si>
  <si>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</si>
  <si>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</si>
  <si>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</si>
  <si>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</si>
  <si>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</si>
  <si>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</si>
  <si>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</si>
  <si>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</si>
  <si>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</si>
  <si>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</si>
  <si>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</si>
  <si>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</si>
  <si>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</si>
  <si>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</si>
  <si>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</si>
  <si>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</si>
  <si>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</si>
  <si>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</si>
  <si>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</si>
  <si>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</si>
  <si>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</si>
  <si>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</si>
  <si>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</si>
  <si>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</si>
  <si>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</si>
  <si>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</si>
  <si>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</si>
  <si>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</si>
  <si>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</si>
  <si>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</si>
  <si>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</si>
  <si>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</si>
  <si>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</si>
  <si>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</si>
  <si>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</si>
  <si>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</si>
  <si>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</si>
  <si>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</si>
  <si>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</si>
  <si>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</si>
  <si>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</si>
  <si>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</si>
  <si>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</si>
  <si>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</si>
  <si>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</si>
  <si>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</si>
  <si>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</si>
  <si>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</si>
  <si>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</si>
  <si>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</si>
  <si>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</si>
  <si>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</si>
  <si>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</si>
  <si>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</si>
  <si>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</si>
  <si>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</si>
  <si>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</si>
  <si>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</si>
  <si>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</si>
  <si>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</si>
  <si>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</si>
  <si>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</si>
  <si>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</si>
  <si>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</si>
  <si>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</si>
  <si>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</si>
  <si>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</si>
  <si>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</si>
  <si>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</si>
  <si>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</si>
  <si>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</si>
  <si>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</si>
  <si>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</si>
  <si>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</si>
  <si>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</si>
  <si>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</si>
  <si>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</si>
  <si>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</si>
  <si>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</si>
  <si>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</si>
  <si>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</si>
  <si>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</si>
  <si>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</si>
  <si>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</si>
  <si>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</si>
  <si>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</si>
  <si>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</si>
  <si>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</si>
  <si>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</si>
  <si>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</si>
  <si>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</si>
  <si>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</si>
  <si>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</si>
  <si>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</si>
  <si>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</si>
  <si>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</si>
  <si>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</si>
  <si>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</si>
  <si>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</si>
  <si>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</si>
  <si>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</si>
  <si>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</si>
  <si>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</si>
  <si>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</si>
  <si>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</si>
  <si>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</si>
  <si>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</si>
  <si>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</si>
  <si>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</si>
  <si>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</si>
  <si>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</si>
  <si>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</si>
  <si>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</si>
  <si>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</si>
  <si>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</si>
  <si>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</si>
  <si>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</si>
  <si>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</si>
  <si>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</si>
  <si>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</si>
  <si>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</si>
  <si>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</si>
  <si>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</si>
  <si>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</si>
  <si>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</si>
  <si>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</si>
  <si>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</si>
  <si>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</si>
  <si>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</si>
  <si>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</si>
  <si>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</si>
  <si>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</si>
  <si>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</si>
  <si>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</si>
  <si>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</si>
  <si>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</si>
  <si>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</si>
  <si>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</si>
  <si>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</si>
  <si>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</si>
  <si>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</si>
  <si>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</si>
  <si>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</si>
  <si>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</si>
  <si>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</si>
  <si>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</si>
  <si>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</si>
  <si>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</si>
  <si>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</si>
  <si>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</si>
  <si>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</si>
  <si>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</si>
  <si>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</si>
  <si>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</si>
  <si>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</si>
  <si>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</si>
  <si>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</si>
  <si>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</si>
  <si>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</si>
  <si>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</si>
  <si>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</si>
  <si>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</si>
  <si>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</si>
  <si>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</si>
  <si>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</si>
  <si>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</si>
  <si>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</si>
  <si>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</si>
  <si>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</si>
  <si>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</si>
  <si>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</si>
  <si>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</si>
  <si>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</si>
  <si>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</si>
  <si>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</si>
  <si>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</si>
  <si>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</si>
  <si>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</si>
  <si>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</si>
  <si>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</si>
  <si>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</si>
  <si>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</si>
  <si>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</si>
  <si>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</si>
  <si>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</si>
  <si>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</si>
  <si>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</si>
  <si>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</si>
  <si>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</si>
  <si>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</si>
  <si>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</si>
  <si>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</si>
  <si>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</si>
  <si>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</si>
  <si>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</si>
  <si>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</si>
  <si>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</si>
  <si>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</si>
  <si>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</si>
  <si>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</si>
  <si>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</si>
  <si>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</si>
  <si>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</si>
  <si>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</si>
  <si>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</si>
  <si>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</si>
  <si>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</si>
  <si>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</si>
  <si>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</si>
  <si>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</si>
  <si>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</si>
  <si>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</si>
  <si>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</si>
  <si>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</si>
  <si>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</si>
  <si>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</si>
  <si>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</si>
  <si>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</si>
  <si>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</si>
  <si>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</si>
  <si>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</si>
  <si>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</si>
  <si>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</si>
  <si>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</si>
  <si>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</si>
  <si>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</si>
  <si>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</si>
  <si>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</si>
  <si>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</si>
  <si>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</si>
  <si>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</si>
  <si>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</si>
  <si>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</si>
  <si>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</si>
  <si>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</si>
  <si>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</si>
  <si>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</si>
  <si>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</si>
  <si>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</si>
  <si>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</si>
  <si>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</si>
  <si>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</si>
  <si>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</si>
  <si>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</si>
  <si>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</si>
  <si>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</si>
  <si>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</si>
  <si>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</si>
  <si>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</si>
  <si>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</si>
  <si>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</si>
  <si>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</si>
  <si>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</si>
  <si>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</si>
  <si>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</si>
  <si>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</si>
  <si>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</si>
  <si>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</si>
  <si>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</si>
  <si>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</si>
  <si>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</si>
  <si>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</si>
  <si>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</si>
  <si>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</si>
  <si>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</si>
  <si>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</si>
  <si>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</si>
  <si>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</si>
  <si>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</si>
  <si>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</si>
  <si>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</si>
  <si>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</si>
  <si>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</si>
  <si>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</si>
  <si>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</si>
  <si>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</si>
  <si>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</si>
  <si>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</si>
  <si>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</si>
  <si>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</si>
  <si>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</si>
  <si>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</si>
  <si>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</si>
  <si>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</si>
  <si>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</si>
  <si>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</si>
  <si>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</si>
  <si>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</si>
  <si>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</si>
  <si>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</si>
  <si>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</si>
  <si>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</si>
  <si>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</si>
  <si>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</si>
  <si>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</si>
  <si>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</si>
  <si>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</si>
  <si>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</si>
  <si>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</si>
  <si>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</si>
  <si>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</si>
  <si>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</si>
  <si>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</si>
  <si>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</si>
  <si>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</si>
  <si>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</si>
  <si>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</si>
  <si>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</si>
  <si>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</si>
  <si>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</si>
  <si>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</si>
  <si>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</si>
  <si>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</si>
  <si>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</si>
  <si>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</si>
  <si>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</si>
  <si>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</si>
  <si>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</si>
  <si>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</si>
  <si>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</si>
  <si>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</si>
  <si>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</si>
  <si>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</si>
  <si>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</si>
  <si>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</si>
  <si>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</si>
  <si>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</si>
  <si>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</si>
  <si>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</si>
  <si>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</si>
  <si>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</si>
  <si>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</si>
  <si>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</si>
  <si>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</si>
  <si>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</si>
  <si>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</si>
  <si>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</si>
  <si>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</si>
  <si>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</si>
  <si>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</si>
  <si>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</si>
  <si>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</si>
  <si>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</si>
  <si>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</si>
  <si>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</si>
  <si>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</si>
  <si>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</si>
  <si>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</si>
  <si>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</si>
  <si>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</si>
  <si>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</si>
  <si>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</si>
  <si>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</si>
  <si>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</si>
  <si>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</si>
  <si>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</si>
  <si>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</si>
  <si>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</si>
  <si>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</si>
  <si>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</si>
  <si>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</si>
  <si>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</si>
  <si>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</si>
  <si>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</si>
  <si>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</si>
  <si>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</si>
  <si>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</si>
  <si>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</si>
  <si>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</si>
  <si>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</si>
  <si>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</si>
  <si>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</si>
  <si>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</si>
  <si>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</si>
  <si>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</si>
  <si>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</si>
  <si>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</si>
  <si>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</si>
  <si>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</si>
  <si>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</si>
  <si>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</si>
  <si>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</si>
  <si>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</si>
  <si>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</si>
  <si>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</si>
  <si>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</si>
  <si>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</si>
  <si>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</si>
  <si>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</si>
  <si>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</si>
  <si>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</si>
  <si>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</si>
  <si>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</si>
  <si>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</si>
  <si>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</si>
  <si>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</si>
  <si>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</si>
  <si>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</si>
  <si>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</si>
  <si>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</si>
  <si>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</si>
  <si>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</si>
  <si>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</si>
  <si>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</si>
  <si>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</si>
  <si>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</si>
  <si>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</si>
  <si>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</si>
  <si>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</si>
  <si>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</si>
  <si>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</si>
  <si>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</si>
  <si>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</si>
  <si>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</si>
  <si>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</si>
  <si>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</si>
  <si>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</si>
  <si>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</si>
  <si>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</si>
  <si>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</si>
  <si>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</si>
  <si>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</si>
  <si>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</si>
  <si>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</si>
  <si>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</si>
  <si>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</si>
  <si>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</si>
  <si>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</si>
  <si>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</si>
  <si>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</si>
  <si>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</si>
  <si>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</si>
  <si>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</si>
  <si>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</si>
  <si>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</si>
  <si>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</si>
  <si>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</si>
  <si>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</si>
  <si>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</si>
  <si>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</si>
  <si>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</si>
  <si>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</si>
  <si>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</si>
  <si>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</si>
  <si>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</si>
  <si>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</si>
  <si>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</si>
  <si>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</si>
  <si>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</si>
  <si>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</si>
  <si>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</si>
  <si>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</si>
  <si>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</si>
  <si>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</si>
  <si>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</si>
  <si>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</si>
  <si>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</si>
  <si>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</si>
  <si>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</si>
  <si>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</si>
  <si>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</si>
  <si>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</si>
  <si>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</si>
  <si>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</si>
  <si>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</si>
  <si>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</si>
  <si>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</si>
  <si>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</si>
  <si>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</si>
  <si>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</si>
  <si>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</si>
  <si>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</si>
  <si>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</si>
  <si>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</si>
  <si>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</si>
  <si>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</si>
  <si>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</si>
  <si>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</si>
  <si>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</si>
  <si>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</si>
  <si>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</si>
  <si>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</si>
  <si>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</si>
  <si>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</si>
  <si>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</si>
  <si>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</si>
  <si>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</si>
  <si>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</si>
  <si>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</si>
  <si>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</si>
  <si>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</si>
  <si>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</si>
  <si>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</si>
  <si>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</si>
  <si>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</si>
  <si>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</si>
  <si>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</si>
  <si>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</si>
  <si>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</si>
  <si>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</si>
  <si>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</si>
  <si>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</si>
  <si>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</si>
  <si>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</si>
  <si>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</si>
  <si>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</si>
  <si>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</si>
  <si>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</si>
  <si>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</si>
  <si>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</si>
  <si>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</si>
  <si>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</si>
  <si>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</si>
  <si>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</si>
  <si>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</si>
  <si>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</si>
  <si>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</si>
  <si>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</si>
  <si>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</si>
  <si>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</si>
  <si>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</si>
  <si>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</si>
  <si>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</si>
  <si>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</si>
  <si>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</si>
  <si>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</si>
  <si>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</si>
  <si>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</si>
  <si>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</si>
  <si>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</si>
  <si>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</si>
  <si>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</si>
  <si>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</si>
  <si>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</si>
  <si>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</si>
  <si>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</si>
  <si>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</si>
  <si>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</si>
  <si>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</si>
  <si>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</si>
  <si>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</si>
  <si>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</si>
  <si>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</si>
  <si>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</si>
  <si>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</si>
  <si>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</si>
  <si>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</si>
  <si>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</si>
  <si>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</si>
  <si>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</si>
  <si>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</si>
  <si>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</si>
  <si>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</si>
  <si>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</si>
  <si>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</si>
  <si>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</si>
  <si>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</si>
  <si>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</si>
  <si>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</si>
  <si>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</si>
  <si>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</si>
  <si>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</si>
  <si>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</si>
  <si>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</si>
  <si>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</si>
  <si>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</si>
  <si>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</si>
  <si>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</si>
  <si>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</si>
  <si>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</si>
  <si>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</si>
  <si>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</si>
  <si>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</si>
  <si>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</si>
  <si>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</si>
  <si>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</si>
  <si>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</si>
  <si>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</si>
  <si>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</si>
  <si>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</si>
  <si>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</si>
  <si>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</si>
  <si>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</si>
  <si>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</si>
  <si>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</si>
  <si>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</si>
  <si>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</si>
  <si>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</si>
  <si>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</si>
  <si>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</si>
  <si>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</si>
  <si>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</si>
  <si>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</si>
  <si>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</si>
  <si>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</si>
  <si>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</si>
  <si>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</si>
  <si>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</si>
  <si>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</si>
  <si>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</si>
  <si>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</si>
  <si>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</si>
  <si>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</si>
  <si>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</si>
  <si>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</si>
  <si>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</si>
  <si>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</si>
  <si>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</si>
  <si>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</si>
  <si>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</si>
  <si>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</si>
  <si>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</si>
  <si>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</si>
  <si>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</si>
  <si>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</si>
  <si>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</si>
  <si>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</si>
  <si>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</si>
  <si>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</si>
  <si>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</si>
  <si>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</si>
  <si>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</si>
  <si>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</si>
  <si>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</si>
  <si>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</si>
  <si>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</si>
  <si>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</si>
  <si>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</si>
  <si>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</si>
  <si>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</si>
  <si>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</si>
  <si>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</si>
  <si>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</si>
  <si>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</si>
  <si>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</si>
  <si>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</si>
  <si>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</si>
  <si>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</si>
  <si>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</si>
  <si>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</si>
  <si>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</si>
  <si>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</si>
  <si>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</si>
  <si>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</si>
  <si>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</si>
  <si>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</si>
  <si>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</si>
  <si>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</si>
  <si>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</si>
  <si>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</si>
  <si>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</si>
  <si>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</si>
  <si>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</si>
  <si>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</si>
  <si>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</si>
  <si>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</si>
  <si>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</si>
  <si>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</si>
  <si>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</si>
  <si>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</si>
  <si>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</si>
  <si>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</si>
  <si>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</si>
  <si>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</si>
  <si>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</si>
  <si>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</si>
  <si>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</si>
  <si>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</si>
  <si>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</si>
  <si>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</si>
  <si>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</si>
  <si>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</si>
  <si>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</si>
  <si>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</si>
  <si>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</si>
  <si>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</si>
  <si>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</si>
  <si>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</si>
  <si>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</si>
  <si>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</si>
  <si>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</si>
  <si>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</si>
  <si>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</si>
  <si>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</si>
  <si>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</si>
  <si>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</si>
  <si>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</si>
  <si>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</si>
  <si>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</si>
  <si>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</si>
  <si>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</si>
  <si>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</si>
  <si>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</si>
  <si>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</si>
  <si>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</si>
  <si>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</si>
  <si>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</si>
  <si>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</si>
  <si>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</si>
  <si>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</si>
  <si>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</si>
  <si>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</si>
  <si>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</si>
  <si>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</si>
  <si>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</si>
  <si>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</si>
  <si>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</si>
  <si>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</si>
  <si>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</si>
  <si>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</si>
  <si>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</si>
  <si>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</si>
  <si>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</si>
  <si>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</si>
  <si>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</si>
  <si>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</si>
  <si>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</si>
  <si>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</si>
  <si>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</si>
  <si>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</si>
  <si>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</si>
  <si>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</si>
  <si>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</si>
  <si>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</si>
  <si>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</si>
  <si>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</si>
  <si>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</si>
  <si>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</si>
  <si>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</si>
  <si>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</si>
  <si>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</si>
  <si>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</si>
  <si>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</si>
  <si>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</si>
  <si>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</si>
  <si>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</si>
  <si>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</si>
  <si>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</si>
  <si>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</si>
  <si>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</si>
  <si>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</si>
  <si>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</si>
  <si>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</si>
  <si>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</si>
  <si>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</si>
  <si>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</si>
  <si>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</si>
  <si>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</si>
  <si>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</si>
  <si>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</si>
  <si>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</si>
  <si>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</si>
  <si>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</si>
  <si>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</si>
  <si>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</si>
  <si>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</si>
  <si>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</si>
  <si>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</si>
  <si>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</si>
  <si>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</si>
  <si>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</si>
  <si>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</si>
  <si>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</si>
  <si>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</si>
  <si>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</si>
  <si>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</si>
  <si>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</si>
  <si>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</si>
  <si>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</si>
  <si>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</si>
  <si>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</si>
  <si>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</si>
  <si>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</si>
  <si>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</si>
  <si>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</si>
  <si>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</si>
  <si>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</si>
  <si>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</si>
  <si>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</si>
  <si>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</si>
  <si>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</si>
  <si>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</si>
  <si>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</si>
  <si>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</si>
  <si>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</si>
  <si>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</si>
  <si>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</si>
  <si>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</si>
  <si>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</si>
  <si>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</si>
  <si>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</si>
  <si>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</si>
  <si>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</si>
  <si>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</si>
  <si>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</si>
  <si>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</si>
  <si>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</si>
  <si>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</si>
  <si>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</si>
  <si>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</si>
  <si>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</si>
  <si>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</si>
  <si>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</si>
  <si>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</si>
  <si>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</si>
  <si>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</si>
  <si>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</si>
  <si>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</si>
  <si>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</si>
  <si>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</si>
  <si>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</si>
  <si>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</si>
  <si>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</si>
  <si>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</si>
  <si>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</si>
  <si>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</si>
  <si>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</si>
  <si>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</si>
  <si>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</si>
  <si>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</si>
  <si>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</si>
  <si>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</si>
  <si>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</si>
  <si>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</si>
  <si>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</si>
  <si>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</si>
  <si>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</si>
  <si>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</si>
  <si>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</si>
  <si>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</si>
  <si>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</si>
  <si>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</si>
  <si>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</si>
  <si>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</si>
  <si>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</si>
  <si>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</si>
  <si>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</si>
  <si>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</si>
  <si>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</si>
  <si>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</si>
  <si>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</si>
  <si>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</si>
  <si>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</si>
  <si>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</si>
  <si>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</si>
  <si>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</si>
  <si>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</si>
  <si>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</si>
  <si>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</si>
  <si>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</si>
  <si>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</si>
  <si>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</si>
  <si>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</si>
  <si>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</si>
  <si>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</si>
  <si>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</si>
  <si>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</si>
  <si>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</si>
  <si>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</si>
  <si>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</si>
  <si>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</si>
  <si>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</si>
  <si>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</si>
  <si>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</si>
  <si>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</si>
  <si>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</si>
  <si>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</si>
  <si>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</si>
  <si>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</si>
  <si>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</si>
  <si>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</si>
  <si>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</si>
  <si>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</si>
  <si>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</si>
  <si>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</si>
  <si>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</si>
  <si>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</si>
  <si>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</si>
  <si>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</si>
  <si>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</si>
  <si>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</si>
  <si>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</si>
  <si>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</si>
  <si>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</si>
  <si>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</si>
  <si>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</si>
  <si>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</si>
  <si>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</si>
  <si>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</si>
  <si>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</si>
  <si>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</si>
  <si>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</si>
  <si>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</si>
  <si>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</si>
  <si>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</si>
  <si>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</si>
  <si>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</si>
  <si>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</si>
  <si>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</si>
  <si>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</si>
  <si>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</si>
  <si>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</si>
  <si>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</si>
  <si>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</si>
  <si>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</si>
  <si>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</si>
  <si>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</si>
  <si>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</si>
  <si>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</si>
  <si>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</si>
  <si>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</si>
  <si>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</si>
  <si>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</si>
  <si>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</si>
  <si>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</si>
  <si>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</si>
  <si>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</si>
  <si>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</si>
  <si>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</si>
  <si>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</si>
  <si>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</si>
  <si>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</si>
  <si>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</si>
  <si>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</si>
  <si>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</si>
  <si>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</si>
  <si>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</si>
  <si>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</si>
  <si>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</si>
  <si>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</si>
  <si>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</si>
  <si>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</si>
  <si>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</si>
  <si>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</si>
  <si>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</si>
  <si>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</si>
  <si>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</si>
  <si>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</si>
  <si>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</si>
  <si>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</si>
  <si>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</si>
  <si>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</si>
  <si>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</si>
  <si>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</si>
  <si>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</si>
  <si>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</si>
  <si>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</si>
  <si>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</si>
  <si>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</si>
  <si>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</si>
  <si>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</si>
  <si>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</si>
  <si>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</si>
  <si>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</si>
  <si>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</si>
  <si>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</si>
  <si>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</si>
  <si>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</si>
  <si>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</si>
  <si>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</si>
  <si>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</si>
  <si>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</si>
  <si>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</si>
  <si>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</si>
  <si>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</si>
  <si>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</si>
  <si>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</si>
  <si>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</si>
  <si>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</si>
  <si>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</si>
  <si>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</si>
  <si>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</si>
  <si>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</si>
  <si>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</si>
  <si>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</si>
  <si>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</si>
  <si>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</si>
  <si>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</si>
  <si>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</si>
  <si>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</si>
  <si>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</si>
  <si>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</si>
  <si>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</si>
  <si>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</si>
  <si>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</si>
  <si>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</si>
  <si>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</si>
  <si>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</si>
  <si>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</si>
  <si>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</si>
  <si>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</si>
  <si>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</si>
  <si>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</si>
  <si>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</si>
  <si>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</si>
  <si>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</si>
  <si>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</si>
  <si>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</si>
  <si>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</si>
  <si>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</si>
  <si>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</si>
  <si>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</si>
  <si>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</si>
  <si>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</si>
  <si>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</si>
  <si>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</si>
  <si>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</si>
  <si>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</si>
  <si>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</si>
  <si>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</si>
  <si>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</si>
  <si>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</si>
  <si>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</si>
  <si>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</si>
  <si>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</si>
  <si>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</si>
  <si>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</si>
  <si>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</si>
  <si>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</si>
  <si>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</si>
  <si>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</si>
  <si>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</si>
  <si>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</si>
  <si>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</si>
  <si>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</si>
  <si>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</si>
  <si>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</si>
  <si>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</si>
  <si>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</si>
  <si>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</si>
  <si>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</si>
  <si>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</si>
  <si>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</si>
  <si>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</si>
  <si>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</si>
  <si>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</si>
  <si>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</si>
  <si>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</si>
  <si>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</si>
  <si>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</si>
  <si>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</si>
  <si>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</si>
  <si>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</si>
  <si>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</si>
  <si>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</si>
  <si>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</si>
  <si>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</si>
  <si>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</si>
  <si>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</si>
  <si>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</si>
  <si>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</si>
  <si>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</si>
  <si>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</si>
  <si>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</si>
  <si>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</si>
  <si>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</si>
  <si>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</si>
  <si>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</si>
  <si>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</si>
  <si>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</si>
  <si>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</si>
  <si>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</si>
  <si>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</si>
  <si>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</si>
  <si>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</si>
  <si>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</si>
  <si>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</si>
  <si>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</si>
  <si>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</si>
  <si>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</si>
  <si>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</si>
  <si>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</si>
  <si>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</si>
  <si>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</si>
  <si>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</si>
  <si>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</si>
  <si>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</si>
  <si>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</si>
  <si>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</si>
  <si>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</si>
  <si>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</si>
  <si>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</si>
  <si>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</si>
  <si>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</si>
  <si>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</si>
  <si>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</si>
  <si>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</si>
  <si>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</si>
  <si>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</si>
  <si>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</si>
  <si>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</si>
  <si>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</si>
  <si>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</si>
  <si>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</si>
  <si>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</si>
  <si>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</si>
  <si>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</si>
  <si>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</si>
  <si>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</si>
  <si>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</si>
  <si>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</si>
  <si>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</si>
  <si>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</si>
  <si>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</si>
  <si>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</si>
  <si>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</si>
  <si>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</si>
  <si>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</si>
  <si>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</si>
  <si>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</si>
  <si>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</si>
  <si>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</si>
  <si>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</si>
  <si>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</si>
  <si>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</si>
  <si>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</si>
  <si>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</si>
  <si>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</si>
  <si>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</si>
  <si>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</si>
  <si>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</si>
  <si>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</si>
  <si>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</si>
  <si>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</si>
  <si>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</si>
  <si>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</si>
  <si>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</si>
  <si>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</si>
  <si>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</si>
  <si>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</si>
  <si>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</si>
  <si>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</si>
  <si>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</si>
  <si>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</si>
  <si>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</si>
  <si>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</si>
  <si>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</si>
  <si>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</si>
  <si>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</si>
  <si>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</si>
  <si>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</si>
  <si>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</si>
  <si>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</si>
  <si>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</si>
  <si>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</si>
  <si>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</si>
  <si>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</si>
  <si>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</si>
  <si>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</si>
  <si>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</si>
  <si>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</si>
  <si>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</si>
  <si>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</si>
  <si>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</si>
  <si>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</si>
  <si>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</si>
  <si>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</si>
  <si>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</si>
  <si>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</si>
  <si>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</si>
  <si>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</si>
  <si>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</si>
  <si>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</si>
  <si>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</si>
  <si>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</si>
  <si>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</si>
  <si>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</si>
  <si>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</si>
  <si>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</si>
  <si>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</si>
  <si>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</si>
  <si>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</si>
  <si>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</si>
  <si>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</si>
  <si>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</si>
  <si>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</si>
  <si>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</si>
  <si>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</si>
  <si>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</si>
  <si>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</si>
  <si>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</si>
  <si>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</si>
  <si>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</si>
  <si>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</si>
  <si>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</si>
  <si>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</si>
  <si>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</si>
  <si>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</si>
  <si>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</si>
  <si>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</si>
  <si>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</si>
  <si>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</si>
  <si>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</si>
  <si>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</si>
  <si>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</si>
  <si>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</si>
  <si>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</si>
  <si>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</si>
  <si>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</si>
  <si>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</si>
  <si>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</si>
  <si>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</si>
  <si>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</si>
  <si>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</si>
  <si>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</si>
  <si>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</si>
  <si>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</si>
  <si>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</si>
  <si>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</si>
  <si>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</si>
  <si>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</si>
  <si>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</si>
  <si>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</si>
  <si>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</si>
  <si>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</si>
  <si>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</si>
  <si>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</si>
  <si>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</si>
  <si>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</si>
  <si>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</si>
  <si>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</si>
  <si>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</si>
  <si>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</si>
  <si>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</si>
  <si>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</si>
  <si>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</si>
  <si>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</si>
  <si>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</si>
  <si>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</si>
  <si>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</si>
  <si>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</si>
  <si>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</si>
  <si>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</si>
  <si>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</si>
  <si>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</si>
  <si>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</si>
  <si>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</si>
  <si>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</si>
  <si>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</si>
  <si>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</si>
  <si>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</si>
  <si>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</si>
  <si>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</si>
  <si>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</si>
  <si>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</si>
  <si>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</si>
  <si>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</si>
  <si>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</si>
  <si>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</si>
  <si>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</si>
  <si>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</si>
  <si>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</si>
  <si>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</si>
  <si>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</si>
  <si>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</si>
  <si>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</si>
  <si>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</si>
  <si>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</si>
  <si>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</si>
  <si>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</si>
  <si>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</si>
  <si>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</si>
  <si>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</si>
  <si>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</si>
  <si>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</si>
  <si>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</si>
  <si>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</si>
  <si>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</si>
  <si>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</si>
  <si>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</si>
  <si>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</si>
  <si>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</si>
  <si>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</si>
  <si>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</si>
  <si>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</si>
  <si>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</si>
  <si>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</si>
  <si>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</si>
  <si>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</si>
  <si>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</si>
  <si>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</si>
  <si>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</si>
  <si>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</si>
  <si>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</si>
  <si>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</si>
  <si>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</si>
  <si>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</si>
  <si>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</si>
  <si>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</si>
  <si>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</si>
  <si>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</si>
  <si>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</si>
  <si>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</si>
  <si>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</si>
  <si>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</si>
  <si>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</si>
  <si>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</si>
  <si>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</si>
  <si>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</si>
  <si>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</si>
  <si>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</si>
  <si>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</si>
  <si>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</si>
  <si>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</si>
  <si>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</si>
  <si>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</si>
  <si>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</si>
  <si>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</si>
  <si>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</si>
  <si>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</si>
  <si>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</si>
  <si>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</si>
  <si>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</si>
  <si>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</si>
  <si>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</si>
  <si>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</si>
  <si>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</si>
  <si>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</si>
  <si>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</si>
  <si>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</si>
  <si>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</si>
  <si>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</si>
  <si>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</si>
  <si>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</si>
  <si>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</si>
  <si>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</si>
  <si>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</si>
  <si>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</si>
  <si>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</si>
  <si>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</si>
  <si>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</si>
  <si>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</si>
  <si>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</si>
  <si>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</si>
  <si>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</si>
  <si>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</si>
  <si>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</si>
  <si>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</si>
  <si>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</si>
  <si>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</si>
  <si>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</si>
  <si>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</si>
  <si>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</si>
  <si>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</si>
  <si>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</si>
  <si>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</si>
  <si>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</si>
  <si>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</si>
  <si>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</si>
  <si>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</si>
  <si>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</si>
  <si>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</si>
  <si>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</si>
  <si>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</si>
  <si>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</si>
  <si>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</si>
  <si>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</si>
  <si>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</si>
  <si>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</si>
  <si>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</si>
  <si>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</si>
  <si>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</si>
  <si>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</si>
  <si>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</si>
  <si>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</si>
  <si>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</si>
  <si>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</si>
  <si>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</si>
  <si>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</si>
  <si>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</si>
  <si>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</si>
  <si>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</si>
  <si>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</si>
  <si>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</si>
  <si>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</si>
  <si>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</si>
  <si>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</si>
  <si>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</si>
  <si>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</si>
  <si>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</si>
  <si>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</si>
  <si>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</si>
  <si>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</si>
  <si>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</si>
  <si>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</si>
  <si>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</si>
  <si>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</si>
  <si>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</si>
  <si>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</si>
  <si>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</si>
  <si>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</si>
  <si>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</si>
  <si>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</si>
  <si>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</si>
  <si>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</si>
  <si>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</si>
  <si>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</si>
  <si>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</si>
  <si>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</si>
  <si>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</si>
  <si>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</si>
  <si>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</si>
  <si>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</si>
  <si>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</si>
  <si>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</si>
  <si>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</si>
  <si>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</si>
  <si>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</si>
  <si>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</si>
  <si>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</si>
  <si>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</si>
  <si>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</si>
  <si>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</si>
  <si>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</si>
  <si>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</si>
  <si>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</si>
  <si>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</si>
  <si>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</si>
  <si>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</si>
  <si>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</si>
  <si>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</si>
  <si>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</si>
  <si>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</si>
  <si>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</si>
  <si>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</si>
  <si>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</si>
  <si>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</si>
  <si>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</si>
  <si>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</si>
  <si>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</si>
  <si>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</si>
  <si>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</si>
  <si>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</si>
  <si>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</si>
  <si>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</si>
  <si>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</si>
  <si>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</si>
  <si>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</si>
  <si>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</si>
  <si>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</si>
  <si>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</si>
  <si>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</si>
  <si>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</si>
  <si>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</si>
  <si>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</si>
  <si>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</si>
  <si>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</si>
  <si>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</si>
  <si>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</si>
  <si>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</si>
  <si>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</si>
  <si>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</si>
  <si>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</si>
  <si>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</si>
  <si>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</si>
  <si>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</si>
  <si>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</si>
  <si>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</si>
  <si>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</si>
  <si>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</si>
  <si>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</si>
  <si>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</si>
  <si>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</si>
  <si>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</si>
  <si>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</si>
  <si>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</si>
  <si>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</si>
  <si>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</si>
  <si>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</si>
  <si>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</si>
  <si>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</si>
  <si>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</si>
  <si>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</si>
  <si>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</si>
  <si>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</si>
  <si>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</si>
  <si>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</si>
  <si>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</si>
  <si>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</si>
  <si>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</si>
  <si>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</si>
  <si>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</si>
  <si>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</si>
  <si>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</si>
  <si>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</si>
  <si>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</si>
  <si>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</si>
  <si>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</si>
  <si>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</si>
  <si>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</si>
  <si>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</si>
  <si>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</si>
  <si>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</si>
  <si>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</si>
  <si>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</si>
  <si>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</si>
  <si>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</si>
  <si>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</si>
  <si>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</si>
  <si>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</si>
  <si>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</si>
  <si>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</si>
  <si>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</si>
  <si>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</si>
  <si>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</si>
  <si>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</si>
  <si>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</si>
  <si>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</si>
  <si>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</si>
  <si>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</si>
  <si>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</si>
  <si>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</si>
  <si>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</si>
  <si>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</si>
  <si>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</si>
  <si>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</si>
  <si>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</si>
  <si>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</si>
  <si>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</si>
  <si>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</si>
  <si>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</si>
  <si>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</si>
  <si>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</si>
  <si>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</si>
  <si>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</si>
  <si>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</si>
  <si>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</si>
  <si>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</si>
  <si>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</si>
  <si>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</si>
  <si>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</si>
  <si>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</si>
  <si>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</si>
  <si>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</si>
  <si>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</si>
  <si>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</si>
  <si>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</si>
  <si>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</si>
  <si>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</si>
  <si>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</si>
  <si>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</si>
  <si>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</si>
  <si>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</si>
  <si>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</si>
  <si>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</si>
  <si>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</si>
  <si>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</si>
  <si>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</si>
  <si>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</si>
  <si>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</si>
  <si>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</si>
  <si>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</si>
  <si>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</si>
  <si>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</si>
  <si>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</si>
  <si>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</si>
  <si>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</si>
  <si>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</si>
  <si>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</si>
  <si>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</si>
  <si>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</si>
  <si>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</si>
  <si>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</si>
  <si>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</si>
  <si>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</si>
  <si>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</si>
  <si>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</si>
  <si>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</si>
  <si>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</si>
  <si>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</si>
  <si>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</si>
  <si>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</si>
  <si>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</si>
  <si>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</si>
  <si>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</si>
  <si>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</si>
  <si>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</si>
  <si>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</si>
  <si>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</si>
  <si>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</si>
  <si>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</si>
  <si>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</si>
  <si>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</si>
  <si>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</si>
  <si>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</si>
  <si>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</si>
  <si>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</si>
  <si>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</si>
  <si>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</si>
  <si>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</si>
  <si>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</si>
  <si>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</si>
  <si>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</si>
  <si>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</si>
  <si>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</si>
  <si>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</si>
  <si>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</si>
  <si>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</si>
  <si>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</si>
  <si>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</si>
  <si>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</si>
  <si>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</si>
  <si>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</si>
  <si>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</si>
  <si>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</si>
  <si>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</si>
  <si>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</si>
  <si>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</si>
  <si>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</si>
  <si>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</si>
  <si>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</si>
  <si>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</si>
  <si>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</si>
  <si>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</si>
  <si>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</si>
  <si>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</si>
  <si>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</si>
  <si>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</si>
  <si>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</si>
  <si>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</si>
  <si>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</si>
  <si>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</si>
  <si>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</si>
  <si>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</si>
  <si>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</si>
  <si>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</si>
  <si>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</si>
  <si>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</si>
  <si>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</si>
  <si>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</si>
  <si>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</si>
  <si>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</si>
  <si>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</si>
  <si>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</si>
  <si>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</si>
  <si>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</si>
  <si>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</si>
  <si>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</si>
  <si>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</si>
  <si>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</si>
  <si>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</si>
  <si>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</si>
  <si>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</si>
  <si>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</si>
  <si>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</si>
  <si>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</si>
  <si>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</si>
  <si>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</si>
  <si>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</si>
  <si>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</si>
  <si>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</si>
  <si>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</si>
  <si>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</si>
  <si>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</si>
  <si>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</si>
  <si>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</si>
  <si>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</si>
  <si>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</si>
  <si>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</si>
  <si>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</si>
  <si>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</si>
  <si>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</si>
  <si>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</si>
  <si>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</si>
  <si>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</si>
  <si>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</si>
  <si>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</si>
  <si>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</si>
  <si>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</si>
  <si>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</si>
  <si>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</si>
  <si>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</si>
  <si>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</si>
  <si>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</si>
  <si>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</si>
  <si>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</si>
  <si>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</si>
  <si>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</si>
  <si>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</si>
  <si>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</si>
  <si>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</si>
  <si>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</si>
  <si>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</si>
  <si>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</si>
  <si>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</si>
  <si>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</si>
  <si>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</si>
  <si>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</si>
  <si>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</si>
  <si>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</si>
  <si>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</si>
  <si>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</si>
  <si>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</si>
  <si>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</si>
  <si>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</si>
  <si>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</si>
  <si>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</si>
  <si>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</si>
  <si>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</si>
  <si>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</si>
  <si>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</si>
  <si>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</si>
  <si>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</si>
  <si>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</si>
  <si>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</si>
  <si>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</si>
  <si>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</si>
  <si>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</si>
  <si>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</si>
  <si>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</si>
  <si>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</si>
  <si>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</si>
  <si>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</si>
  <si>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</si>
  <si>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</si>
  <si>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</si>
  <si>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</si>
  <si>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</si>
  <si>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</si>
  <si>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</si>
  <si>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</si>
  <si>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</si>
  <si>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</si>
  <si>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</si>
  <si>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</si>
  <si>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</si>
  <si>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</si>
  <si>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</si>
  <si>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</si>
  <si>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</si>
  <si>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</si>
  <si>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</si>
  <si>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</si>
  <si>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</si>
  <si>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</si>
  <si>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</si>
  <si>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</si>
  <si>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</si>
  <si>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</si>
  <si>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</si>
  <si>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</si>
  <si>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</si>
  <si>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</si>
  <si>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</si>
  <si>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</si>
  <si>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</si>
  <si>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</si>
  <si>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</si>
  <si>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</si>
  <si>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</si>
  <si>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</si>
  <si>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</si>
  <si>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</si>
  <si>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</si>
  <si>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</si>
  <si>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</si>
  <si>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</si>
  <si>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</si>
  <si>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</si>
  <si>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</si>
  <si>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</si>
  <si>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</si>
  <si>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</si>
  <si>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</si>
  <si>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</si>
  <si>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</si>
  <si>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</si>
  <si>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</si>
  <si>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</si>
  <si>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</si>
  <si>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</si>
  <si>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</si>
  <si>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</si>
  <si>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</si>
  <si>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</si>
  <si>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</si>
  <si>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</si>
  <si>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</si>
  <si>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</si>
  <si>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</si>
  <si>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</si>
  <si>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</si>
  <si>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</si>
  <si>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</si>
  <si>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</si>
  <si>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</si>
  <si>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</si>
  <si>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</si>
  <si>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</si>
  <si>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</si>
  <si>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</si>
  <si>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</si>
  <si>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</si>
  <si>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</si>
  <si>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</si>
  <si>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</si>
  <si>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</si>
  <si>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</si>
  <si>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</si>
  <si>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</si>
  <si>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</si>
  <si>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</si>
  <si>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</si>
  <si>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</si>
  <si>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</si>
  <si>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</si>
  <si>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</si>
  <si>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</si>
  <si>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</si>
  <si>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</si>
  <si>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</si>
  <si>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</si>
  <si>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</si>
  <si>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</si>
  <si>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</si>
  <si>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</si>
  <si>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</si>
  <si>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</si>
  <si>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</si>
  <si>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</si>
  <si>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</si>
  <si>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</si>
  <si>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</si>
  <si>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</si>
  <si>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</si>
  <si>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</si>
  <si>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</si>
  <si>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</si>
  <si>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</si>
  <si>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</si>
  <si>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</si>
  <si>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</si>
  <si>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</si>
  <si>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</si>
  <si>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</si>
  <si>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</si>
  <si>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</si>
  <si>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</si>
  <si>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</si>
  <si>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</si>
  <si>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</si>
  <si>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</si>
  <si>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</si>
  <si>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</si>
  <si>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</si>
  <si>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</si>
  <si>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</si>
  <si>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</si>
  <si>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</si>
  <si>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</si>
  <si>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</si>
  <si>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</si>
  <si>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</si>
  <si>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</si>
  <si>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</si>
  <si>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</si>
  <si>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</si>
  <si>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</si>
  <si>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</si>
  <si>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</si>
  <si>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</si>
  <si>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</si>
  <si>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</si>
  <si>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</si>
  <si>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</si>
  <si>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</si>
  <si>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</si>
  <si>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</si>
  <si>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</si>
  <si>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</si>
  <si>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</si>
  <si>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</si>
  <si>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</si>
  <si>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</si>
  <si>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</si>
  <si>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</si>
  <si>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</si>
  <si>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</si>
  <si>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</si>
  <si>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</si>
  <si>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</si>
  <si>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</si>
  <si>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</si>
  <si>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</si>
  <si>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</si>
  <si>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</si>
  <si>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</si>
  <si>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</si>
  <si>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</si>
  <si>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</si>
  <si>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</si>
  <si>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</si>
  <si>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</si>
  <si>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</si>
  <si>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</si>
  <si>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</si>
  <si>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</si>
  <si>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</si>
  <si>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</si>
  <si>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</si>
  <si>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</si>
  <si>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</si>
  <si>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</si>
  <si>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</si>
  <si>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</si>
  <si>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</si>
  <si>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</si>
  <si>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</si>
  <si>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</si>
  <si>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</si>
  <si>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</si>
  <si>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</si>
  <si>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</si>
  <si>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</si>
  <si>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</si>
  <si>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</si>
  <si>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</si>
  <si>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</si>
  <si>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</si>
  <si>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</si>
  <si>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</si>
  <si>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</si>
  <si>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</si>
  <si>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</si>
  <si>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</si>
  <si>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</si>
  <si>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</si>
  <si>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</si>
  <si>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</si>
  <si>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</si>
  <si>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</si>
  <si>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</si>
  <si>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</si>
  <si>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</si>
  <si>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</si>
  <si>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</si>
  <si>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</si>
  <si>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</si>
  <si>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</si>
  <si>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</si>
  <si>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</si>
  <si>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</si>
  <si>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</si>
  <si>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</si>
  <si>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</si>
  <si>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</si>
  <si>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</si>
  <si>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</si>
  <si>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</si>
  <si>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</si>
  <si>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</si>
  <si>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</si>
  <si>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</si>
  <si>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</si>
  <si>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</si>
  <si>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</si>
  <si>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</si>
  <si>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</si>
  <si>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</si>
  <si>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</si>
  <si>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</si>
  <si>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</si>
  <si>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</si>
  <si>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</si>
  <si>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</si>
  <si>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</si>
  <si>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</si>
  <si>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</si>
  <si>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</si>
  <si>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</si>
  <si>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</si>
  <si>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</si>
  <si>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</si>
  <si>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</si>
  <si>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</si>
  <si>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</si>
  <si>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</si>
  <si>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</si>
  <si>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</si>
  <si>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</si>
  <si>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</si>
  <si>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</si>
  <si>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</si>
  <si>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</si>
  <si>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</si>
  <si>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</si>
  <si>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</si>
  <si>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</si>
  <si>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</si>
  <si>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</si>
  <si>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</si>
  <si>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</si>
  <si>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</si>
  <si>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</si>
  <si>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</si>
  <si>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</si>
  <si>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</si>
  <si>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</si>
  <si>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</si>
  <si>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</si>
  <si>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</si>
  <si>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</si>
  <si>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</si>
  <si>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</si>
  <si>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</si>
  <si>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</si>
  <si>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</si>
  <si>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</si>
  <si>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</si>
  <si>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</si>
  <si>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</si>
  <si>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</si>
  <si>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</si>
  <si>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</si>
  <si>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</si>
  <si>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</si>
  <si>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</si>
  <si>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</si>
  <si>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</si>
  <si>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</si>
  <si>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</si>
  <si>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</si>
  <si>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</si>
  <si>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</si>
  <si>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</si>
  <si>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</si>
  <si>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</si>
  <si>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</si>
  <si>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</si>
  <si>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</si>
  <si>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</si>
  <si>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</si>
  <si>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</si>
  <si>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</si>
  <si>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</si>
  <si>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</si>
  <si>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</si>
  <si>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</si>
  <si>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</si>
  <si>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</si>
  <si>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</si>
  <si>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</si>
  <si>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</si>
  <si>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</si>
  <si>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</si>
  <si>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</si>
  <si>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</si>
  <si>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</si>
  <si>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</si>
  <si>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</si>
  <si>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</si>
  <si>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</si>
  <si>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</si>
  <si>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</si>
  <si>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</si>
  <si>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</si>
  <si>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</si>
  <si>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</si>
  <si>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</si>
  <si>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</si>
  <si>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</si>
  <si>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</si>
  <si>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</si>
  <si>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</si>
  <si>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</si>
  <si>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</si>
  <si>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</si>
  <si>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</si>
  <si>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</si>
  <si>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</si>
  <si>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</si>
  <si>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</si>
  <si>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</si>
  <si>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</si>
  <si>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</si>
  <si>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</si>
  <si>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</si>
  <si>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</si>
  <si>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</si>
  <si>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</si>
  <si>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</si>
  <si>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</si>
  <si>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</si>
  <si>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</si>
  <si>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</si>
  <si>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</si>
  <si>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</si>
  <si>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</si>
  <si>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</si>
  <si>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</si>
  <si>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</si>
  <si>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</si>
  <si>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</si>
  <si>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</si>
  <si>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</si>
  <si>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</si>
  <si>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</si>
  <si>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</si>
  <si>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</si>
  <si>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</si>
  <si>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</si>
  <si>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</si>
  <si>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</si>
  <si>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</si>
  <si>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</si>
  <si>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</si>
  <si>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</si>
  <si>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</si>
  <si>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</si>
  <si>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</si>
  <si>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</si>
  <si>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</si>
  <si>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</si>
  <si>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</si>
  <si>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</si>
  <si>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</si>
  <si>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</si>
  <si>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</si>
  <si>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</si>
  <si>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</si>
  <si>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</si>
  <si>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</si>
  <si>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</si>
  <si>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</si>
  <si>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</si>
  <si>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</si>
  <si>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</si>
  <si>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</si>
  <si>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</si>
  <si>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</si>
  <si>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</si>
  <si>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</si>
  <si>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</si>
  <si>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</si>
  <si>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</si>
  <si>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</si>
  <si>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</si>
  <si>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</si>
  <si>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</si>
  <si>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</si>
  <si>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</si>
  <si>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</si>
  <si>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</si>
  <si>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</si>
  <si>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</si>
  <si>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</si>
  <si>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</si>
  <si>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</si>
  <si>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</si>
  <si>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</si>
  <si>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</si>
  <si>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</si>
  <si>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</si>
  <si>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</si>
  <si>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</si>
  <si>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</si>
  <si>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</si>
  <si>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</si>
  <si>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</si>
  <si>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</si>
  <si>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</si>
  <si>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</si>
  <si>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</si>
  <si>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</si>
  <si>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</si>
  <si>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</si>
  <si>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</si>
  <si>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</si>
  <si>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</si>
  <si>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</si>
  <si>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</si>
  <si>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</si>
  <si>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</si>
  <si>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</si>
  <si>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</si>
  <si>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</si>
  <si>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</si>
  <si>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</si>
  <si>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</si>
  <si>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</si>
  <si>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</si>
  <si>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</si>
  <si>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</si>
  <si>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</si>
  <si>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</si>
  <si>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</si>
  <si>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</si>
  <si>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</si>
  <si>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</si>
  <si>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</si>
  <si>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</si>
  <si>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</si>
  <si>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</si>
  <si>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</si>
  <si>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</si>
  <si>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</si>
  <si>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</si>
  <si>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</si>
  <si>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</si>
  <si>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</si>
  <si>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</si>
  <si>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</si>
  <si>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</si>
  <si>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</si>
  <si>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</si>
  <si>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</si>
  <si>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</si>
  <si>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</si>
  <si>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</si>
  <si>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</si>
  <si>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</si>
  <si>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</si>
  <si>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</si>
  <si>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</si>
  <si>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</si>
  <si>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</si>
  <si>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</si>
  <si>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</si>
  <si>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</si>
  <si>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</si>
  <si>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</si>
  <si>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</si>
  <si>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</si>
  <si>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</si>
  <si>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</si>
  <si>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</si>
  <si>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</si>
  <si>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</si>
  <si>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</si>
  <si>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</si>
  <si>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</si>
  <si>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</si>
  <si>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</si>
  <si>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</si>
  <si>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</si>
  <si>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</si>
  <si>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</si>
  <si>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</si>
  <si>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</si>
  <si>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</si>
  <si>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</si>
  <si>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</si>
  <si>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</si>
  <si>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</si>
  <si>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</si>
  <si>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</si>
  <si>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</si>
  <si>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</si>
  <si>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</si>
  <si>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</si>
  <si>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</si>
  <si>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</si>
  <si>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</si>
  <si>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</si>
  <si>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</si>
  <si>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</si>
  <si>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</si>
  <si>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</si>
  <si>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</si>
  <si>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</si>
  <si>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</si>
  <si>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</si>
  <si>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</si>
  <si>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</si>
  <si>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</si>
  <si>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</si>
  <si>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</si>
  <si>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</si>
  <si>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</si>
  <si>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</si>
  <si>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</si>
  <si>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</si>
  <si>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</si>
  <si>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</si>
  <si>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</si>
  <si>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</si>
  <si>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</si>
  <si>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</si>
  <si>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</si>
  <si>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</si>
  <si>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</si>
  <si>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</si>
  <si>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</si>
  <si>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</si>
  <si>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</si>
  <si>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</si>
  <si>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</si>
  <si>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</si>
  <si>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</si>
  <si>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</si>
  <si>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</si>
  <si>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</si>
  <si>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</si>
  <si>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</si>
  <si>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</si>
  <si>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</si>
  <si>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</si>
  <si>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</si>
  <si>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</si>
  <si>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</si>
  <si>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</si>
  <si>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</si>
  <si>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</si>
  <si>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</si>
  <si>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</si>
  <si>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</si>
  <si>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</si>
  <si>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</si>
  <si>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</si>
  <si>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</si>
  <si>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</si>
  <si>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</si>
  <si>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</si>
  <si>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</si>
  <si>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</si>
  <si>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</si>
  <si>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</si>
  <si>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</si>
  <si>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</si>
  <si>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</si>
  <si>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</si>
  <si>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</si>
  <si>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</si>
  <si>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</si>
  <si>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</si>
  <si>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</si>
  <si>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</si>
  <si>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</si>
  <si>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</si>
  <si>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</si>
  <si>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</si>
  <si>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</si>
  <si>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</si>
  <si>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</si>
  <si>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</si>
  <si>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</si>
  <si>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</si>
  <si>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</si>
  <si>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</si>
  <si>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</si>
  <si>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</si>
  <si>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</si>
  <si>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</si>
  <si>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</si>
  <si>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</si>
  <si>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</si>
  <si>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</si>
  <si>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</si>
  <si>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</si>
  <si>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</si>
  <si>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</si>
  <si>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</si>
  <si>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</si>
  <si>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</si>
  <si>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</si>
  <si>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</si>
  <si>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</si>
  <si>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</si>
  <si>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</si>
  <si>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</si>
  <si>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</si>
  <si>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</si>
  <si>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</si>
  <si>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</si>
  <si>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</si>
  <si>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</si>
  <si>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</si>
  <si>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</si>
  <si>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</si>
  <si>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</si>
  <si>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</si>
  <si>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</si>
  <si>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</si>
  <si>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</si>
  <si>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</si>
  <si>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</si>
  <si>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</si>
  <si>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</si>
  <si>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</si>
  <si>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</si>
  <si>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</si>
  <si>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</si>
  <si>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</si>
  <si>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</si>
  <si>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</si>
  <si>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</si>
  <si>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</si>
  <si>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</si>
  <si>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</si>
  <si>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</si>
  <si>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</si>
  <si>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</si>
  <si>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</si>
  <si>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</si>
  <si>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</si>
  <si>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</si>
  <si>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</si>
  <si>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</si>
  <si>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</si>
  <si>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</si>
  <si>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</si>
  <si>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</si>
  <si>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</si>
  <si>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</si>
  <si>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</si>
  <si>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</si>
  <si>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</si>
  <si>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</si>
  <si>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</si>
  <si>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</si>
  <si>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</si>
  <si>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</si>
  <si>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</si>
  <si>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</si>
  <si>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</si>
  <si>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</si>
  <si>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</si>
  <si>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</si>
  <si>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</si>
  <si>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</si>
  <si>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</si>
  <si>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</si>
  <si>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</si>
  <si>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</si>
  <si>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</si>
  <si>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</si>
  <si>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</si>
  <si>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</si>
  <si>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</si>
  <si>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</si>
  <si>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</si>
  <si>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</si>
  <si>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</si>
  <si>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</si>
  <si>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</si>
  <si>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</si>
  <si>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</si>
  <si>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</si>
  <si>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</si>
  <si>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</si>
  <si>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</si>
  <si>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</si>
  <si>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</si>
  <si>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</si>
  <si>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</si>
  <si>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</si>
  <si>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</si>
  <si>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</si>
  <si>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</si>
  <si>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</si>
  <si>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</si>
  <si>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</si>
  <si>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</si>
  <si>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</si>
  <si>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</si>
  <si>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</si>
  <si>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</si>
  <si>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</si>
  <si>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</si>
  <si>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</si>
  <si>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</si>
  <si>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</si>
  <si>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</si>
  <si>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</si>
  <si>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</si>
  <si>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</si>
  <si>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</si>
  <si>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</si>
  <si>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</si>
  <si>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</si>
  <si>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</si>
  <si>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</si>
  <si>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</si>
  <si>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</si>
  <si>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</si>
  <si>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</si>
  <si>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</si>
  <si>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</si>
  <si>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</si>
  <si>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</si>
  <si>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</si>
  <si>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</si>
  <si>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</si>
  <si>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</si>
  <si>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</si>
  <si>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</si>
  <si>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</si>
  <si>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</si>
  <si>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</si>
  <si>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</si>
  <si>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</si>
  <si>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</si>
  <si>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</si>
  <si>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</si>
  <si>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</si>
  <si>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</si>
  <si>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</si>
  <si>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</si>
  <si>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</si>
  <si>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</si>
  <si>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</si>
  <si>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</si>
  <si>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</si>
  <si>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</si>
  <si>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</si>
  <si>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</si>
  <si>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</si>
  <si>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</si>
  <si>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</si>
  <si>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</si>
  <si>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</si>
  <si>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</si>
  <si>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</si>
  <si>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</si>
  <si>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</si>
  <si>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</si>
  <si>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</si>
  <si>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</si>
  <si>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</si>
  <si>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</si>
  <si>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</si>
  <si>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</si>
  <si>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</si>
  <si>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</si>
  <si>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</si>
  <si>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</si>
  <si>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</si>
  <si>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</si>
  <si>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</si>
  <si>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</si>
  <si>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</si>
  <si>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</si>
  <si>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</si>
  <si>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</si>
  <si>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</si>
  <si>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</si>
  <si>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</si>
  <si>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</si>
  <si>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</si>
  <si>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</si>
  <si>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</si>
  <si>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</si>
  <si>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</si>
  <si>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</si>
  <si>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</si>
  <si>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</si>
  <si>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</si>
  <si>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</si>
  <si>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</si>
  <si>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</si>
  <si>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</si>
  <si>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</si>
  <si>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</si>
  <si>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</si>
  <si>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</si>
  <si>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</si>
  <si>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</si>
  <si>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</si>
  <si>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</si>
  <si>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</si>
  <si>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</si>
  <si>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</si>
  <si>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</si>
  <si>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</si>
  <si>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</si>
  <si>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</si>
  <si>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</si>
  <si>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</si>
  <si>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</si>
  <si>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</si>
  <si>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</si>
  <si>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</si>
  <si>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</si>
  <si>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</si>
  <si>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</si>
  <si>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</si>
  <si>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</si>
  <si>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</si>
  <si>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</si>
  <si>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</si>
  <si>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</si>
  <si>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</si>
  <si>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</si>
  <si>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</si>
  <si>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</si>
  <si>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</si>
  <si>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</si>
  <si>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</si>
  <si>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</si>
  <si>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</si>
  <si>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</si>
  <si>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</si>
  <si>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</si>
  <si>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</si>
  <si>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</si>
  <si>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</si>
  <si>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</si>
  <si>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</si>
  <si>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</si>
  <si>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</si>
  <si>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</si>
  <si>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</si>
  <si>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</si>
  <si>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</si>
  <si>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</si>
  <si>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</si>
  <si>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</si>
  <si>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</si>
  <si>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</si>
  <si>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</si>
  <si>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</si>
  <si>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</si>
  <si>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</si>
  <si>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</si>
  <si>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</si>
  <si>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</si>
  <si>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</si>
  <si>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</si>
  <si>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</si>
  <si>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</si>
  <si>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</si>
  <si>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</si>
  <si>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</si>
  <si>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</si>
  <si>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</si>
  <si>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</si>
  <si>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</si>
  <si>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</si>
  <si>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</si>
  <si>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</si>
  <si>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</si>
  <si>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</si>
  <si>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</si>
  <si>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</si>
  <si>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</si>
  <si>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</si>
  <si>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</si>
  <si>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</si>
  <si>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</si>
  <si>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</si>
  <si>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</si>
  <si>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</si>
  <si>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</si>
  <si>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</si>
  <si>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</si>
  <si>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</si>
  <si>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</si>
  <si>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</si>
  <si>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</si>
  <si>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</si>
  <si>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</si>
  <si>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</si>
  <si>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</si>
  <si>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</si>
  <si>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</si>
  <si>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</si>
  <si>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</si>
  <si>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</si>
  <si>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</si>
  <si>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</si>
  <si>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</si>
  <si>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</si>
  <si>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</si>
  <si>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</si>
  <si>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</si>
  <si>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</si>
  <si>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</si>
  <si>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</si>
  <si>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</si>
  <si>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</si>
  <si>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</si>
  <si>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</si>
  <si>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</si>
  <si>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</si>
  <si>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</si>
  <si>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</si>
  <si>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</si>
  <si>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</si>
  <si>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</si>
  <si>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</si>
  <si>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</si>
  <si>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</si>
  <si>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</si>
  <si>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</si>
  <si>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</si>
  <si>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</si>
  <si>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</si>
  <si>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</si>
  <si>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</si>
  <si>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</si>
  <si>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</si>
  <si>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</si>
  <si>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</si>
  <si>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</si>
  <si>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</si>
  <si>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</si>
  <si>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</si>
  <si>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</si>
  <si>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</si>
  <si>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</si>
  <si>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</si>
  <si>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</si>
  <si>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</si>
  <si>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</si>
  <si>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</si>
  <si>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</si>
  <si>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</si>
  <si>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</si>
  <si>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</si>
  <si>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</si>
  <si>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</si>
  <si>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</si>
  <si>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</si>
  <si>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</si>
  <si>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</si>
  <si>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</si>
  <si>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</si>
  <si>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</si>
  <si>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</si>
  <si>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</si>
  <si>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</si>
  <si>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</si>
  <si>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</si>
  <si>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</si>
  <si>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</si>
  <si>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</si>
  <si>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</si>
  <si>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</si>
  <si>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</si>
  <si>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</si>
  <si>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</si>
  <si>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</si>
  <si>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</si>
  <si>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</si>
  <si>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</si>
  <si>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</si>
  <si>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</si>
  <si>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</si>
  <si>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</si>
  <si>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</si>
  <si>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</si>
  <si>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</si>
  <si>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</si>
  <si>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</si>
  <si>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</si>
  <si>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</si>
  <si>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</si>
  <si>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</si>
  <si>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</si>
  <si>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</si>
  <si>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</si>
  <si>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</si>
  <si>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</si>
  <si>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</si>
  <si>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</si>
  <si>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</si>
  <si>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</si>
  <si>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</si>
  <si>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</si>
  <si>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</si>
  <si>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</si>
  <si>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</si>
  <si>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</si>
  <si>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</si>
  <si>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</si>
  <si>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</si>
  <si>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</si>
  <si>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</si>
  <si>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</si>
  <si>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</si>
  <si>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</si>
  <si>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</si>
  <si>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</si>
  <si>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</si>
  <si>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</si>
  <si>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</si>
  <si>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</si>
  <si>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</si>
  <si>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</si>
  <si>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</si>
  <si>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</si>
  <si>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</si>
  <si>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</si>
  <si>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</si>
  <si>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</si>
  <si>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</si>
  <si>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</si>
  <si>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</si>
  <si>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</si>
  <si>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</si>
  <si>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</si>
  <si>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</si>
  <si>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</si>
  <si>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</si>
  <si>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</si>
  <si>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</si>
  <si>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</si>
  <si>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</si>
  <si>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</si>
  <si>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</si>
  <si>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</si>
  <si>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</si>
  <si>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</si>
  <si>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</si>
  <si>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</si>
  <si>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</si>
  <si>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</si>
  <si>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</si>
  <si>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</si>
  <si>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</si>
  <si>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</si>
  <si>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</si>
  <si>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</si>
  <si>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</si>
  <si>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</si>
  <si>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</si>
  <si>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</si>
  <si>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</si>
  <si>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</si>
  <si>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</si>
  <si>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</si>
  <si>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</si>
  <si>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</si>
  <si>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</si>
  <si>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</si>
  <si>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</si>
  <si>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</si>
  <si>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</si>
  <si>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</si>
  <si>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</si>
  <si>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</si>
  <si>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</si>
  <si>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</si>
  <si>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</si>
  <si>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</si>
  <si>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</si>
  <si>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</si>
  <si>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</si>
  <si>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</si>
  <si>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</si>
  <si>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</si>
  <si>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</si>
  <si>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</si>
  <si>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</si>
  <si>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</si>
  <si>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</si>
  <si>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</si>
  <si>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</si>
  <si>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</si>
  <si>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</si>
  <si>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</si>
  <si>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</si>
  <si>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</si>
  <si>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</si>
  <si>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</si>
  <si>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</si>
  <si>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</si>
  <si>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</si>
  <si>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</si>
  <si>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</si>
  <si>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</si>
  <si>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</si>
  <si>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</si>
  <si>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</si>
  <si>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</si>
  <si>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</si>
  <si>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</si>
  <si>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</si>
  <si>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</si>
  <si>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</si>
  <si>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</si>
  <si>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</si>
  <si>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</si>
  <si>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</si>
  <si>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</si>
  <si>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</si>
  <si>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</si>
  <si>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</si>
  <si>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</si>
  <si>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</si>
  <si>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</si>
  <si>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</si>
  <si>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</si>
  <si>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</si>
  <si>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</si>
  <si>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</si>
  <si>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</si>
  <si>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</si>
  <si>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</si>
  <si>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</si>
  <si>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</si>
  <si>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</si>
  <si>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</si>
  <si>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</si>
  <si>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</si>
  <si>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</si>
  <si>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</si>
  <si>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</si>
  <si>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</si>
  <si>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</si>
  <si>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</si>
  <si>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</si>
  <si>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</si>
  <si>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</si>
  <si>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</si>
  <si>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</si>
  <si>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</si>
  <si>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</si>
  <si>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</si>
  <si>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</si>
  <si>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</si>
  <si>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</si>
  <si>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</si>
  <si>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</si>
  <si>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</si>
  <si>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</si>
  <si>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</si>
  <si>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</si>
  <si>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</si>
  <si>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</si>
  <si>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</si>
  <si>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</si>
  <si>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</si>
  <si>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</si>
  <si>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</si>
  <si>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</si>
  <si>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</si>
  <si>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</si>
  <si>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</si>
  <si>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</si>
  <si>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</si>
  <si>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</si>
  <si>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</si>
  <si>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</si>
  <si>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</si>
  <si>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</si>
  <si>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</si>
  <si>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</si>
  <si>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</si>
  <si>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</si>
  <si>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</si>
  <si>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</si>
  <si>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</si>
  <si>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</si>
  <si>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</si>
  <si>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</si>
  <si>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</si>
  <si>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</si>
  <si>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</si>
  <si>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</si>
  <si>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</si>
  <si>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</si>
  <si>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</si>
  <si>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</si>
  <si>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</si>
  <si>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</si>
  <si>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</si>
  <si>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</si>
  <si>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</si>
  <si>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</si>
  <si>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</si>
  <si>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</si>
  <si>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</si>
  <si>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</si>
  <si>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</si>
  <si>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</si>
  <si>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</si>
  <si>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</si>
  <si>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</si>
  <si>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</si>
  <si>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</si>
  <si>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</si>
  <si>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</si>
  <si>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</si>
  <si>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</si>
  <si>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</si>
  <si>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</si>
  <si>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</si>
  <si>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</si>
  <si>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</si>
  <si>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</si>
  <si>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</si>
  <si>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</si>
  <si>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</si>
  <si>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</si>
  <si>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</si>
  <si>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</si>
  <si>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</si>
  <si>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</si>
  <si>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</si>
  <si>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</si>
  <si>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</si>
  <si>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</si>
  <si>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</si>
  <si>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</si>
  <si>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</si>
  <si>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</si>
  <si>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</si>
  <si>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</si>
  <si>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</si>
  <si>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</si>
  <si>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</si>
  <si>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</si>
  <si>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</si>
  <si>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</si>
  <si>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</si>
  <si>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</si>
  <si>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</si>
  <si>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</si>
  <si>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</si>
  <si>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</si>
  <si>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</si>
  <si>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</si>
  <si>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</si>
  <si>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</si>
  <si>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</si>
  <si>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</si>
  <si>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</si>
  <si>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</si>
  <si>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</si>
  <si>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</si>
  <si>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</si>
  <si>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</si>
  <si>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</si>
  <si>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</si>
  <si>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</si>
  <si>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</si>
  <si>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</si>
  <si>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</si>
  <si>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</si>
  <si>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</si>
  <si>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</si>
  <si>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</si>
  <si>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</si>
  <si>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</si>
  <si>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</si>
  <si>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</si>
  <si>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</si>
  <si>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</si>
  <si>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</si>
  <si>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</si>
  <si>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</si>
  <si>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</si>
  <si>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</si>
  <si>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</si>
  <si>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</si>
  <si>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</si>
  <si>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</si>
  <si>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</si>
  <si>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</si>
  <si>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</si>
  <si>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</si>
  <si>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</si>
  <si>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</si>
  <si>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</si>
  <si>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</si>
  <si>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</si>
  <si>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</si>
  <si>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</si>
  <si>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</si>
  <si>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</si>
  <si>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</si>
  <si>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</si>
  <si>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</si>
  <si>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</si>
  <si>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</si>
  <si>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</si>
  <si>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</si>
  <si>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</si>
  <si>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</si>
  <si>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</si>
  <si>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</si>
  <si>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</si>
  <si>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</si>
  <si>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</si>
  <si>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</si>
  <si>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</si>
  <si>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</si>
  <si>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</si>
  <si>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</si>
  <si>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</si>
  <si>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</si>
  <si>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</si>
  <si>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</si>
  <si>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</si>
  <si>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</si>
  <si>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</si>
  <si>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</si>
  <si>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</si>
  <si>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</si>
  <si>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</si>
  <si>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</si>
  <si>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</si>
  <si>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</si>
  <si>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</si>
  <si>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</si>
  <si>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</si>
  <si>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</si>
  <si>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</si>
  <si>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</si>
  <si>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</si>
  <si>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</si>
  <si>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</si>
  <si>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</si>
  <si>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</si>
  <si>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</si>
  <si>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</si>
  <si>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</si>
  <si>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</si>
  <si>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</si>
  <si>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</si>
  <si>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</si>
  <si>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</si>
  <si>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</si>
  <si>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</si>
  <si>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</si>
  <si>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</si>
  <si>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</si>
  <si>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</si>
  <si>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</si>
  <si>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</si>
  <si>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</si>
  <si>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</si>
  <si>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</si>
  <si>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</si>
  <si>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</si>
  <si>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</si>
  <si>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</si>
  <si>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</si>
  <si>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</si>
  <si>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</si>
  <si>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</si>
  <si>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</si>
  <si>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</si>
  <si>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</si>
  <si>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</si>
  <si>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</si>
  <si>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</si>
  <si>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</si>
  <si>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</si>
  <si>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</si>
  <si>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</si>
  <si>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</si>
  <si>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</si>
  <si>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</si>
  <si>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</si>
  <si>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</si>
  <si>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</si>
  <si>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</si>
  <si>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</si>
  <si>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</si>
  <si>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</si>
  <si>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</si>
  <si>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</si>
  <si>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</si>
  <si>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</si>
  <si>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</si>
  <si>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</si>
  <si>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</si>
  <si>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</si>
  <si>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</si>
  <si>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</si>
  <si>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</si>
  <si>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</si>
  <si>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</si>
  <si>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</si>
  <si>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</si>
  <si>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</si>
  <si>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</si>
  <si>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</si>
  <si>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</si>
  <si>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</si>
  <si>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</si>
  <si>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</si>
  <si>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</si>
  <si>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</si>
  <si>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</si>
  <si>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</si>
  <si>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</si>
  <si>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</si>
  <si>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</si>
  <si>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</si>
  <si>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</si>
  <si>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</si>
  <si>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</si>
  <si>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</si>
  <si>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</si>
  <si>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</si>
  <si>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</si>
  <si>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</si>
  <si>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</si>
  <si>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</si>
  <si>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</si>
  <si>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</si>
  <si>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</si>
  <si>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</si>
  <si>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</si>
  <si>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</si>
  <si>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</si>
  <si>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</si>
  <si>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</si>
  <si>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</si>
  <si>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</si>
  <si>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</si>
  <si>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</si>
  <si>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</si>
  <si>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</si>
  <si>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</si>
  <si>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</si>
  <si>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</si>
  <si>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</si>
  <si>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</si>
  <si>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</si>
  <si>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</si>
  <si>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</si>
  <si>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</si>
  <si>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</si>
  <si>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</si>
  <si>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</si>
  <si>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</si>
  <si>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</si>
  <si>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</si>
  <si>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</si>
  <si>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</si>
  <si>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</si>
  <si>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</si>
  <si>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</si>
  <si>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</si>
  <si>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</si>
  <si>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</si>
  <si>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</si>
  <si>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</si>
  <si>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</si>
  <si>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</si>
  <si>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</si>
  <si>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</si>
  <si>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</si>
  <si>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</si>
  <si>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</si>
  <si>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</si>
  <si>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</si>
  <si>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</si>
  <si>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</si>
  <si>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</si>
  <si>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</si>
  <si>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</si>
  <si>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</si>
  <si>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</si>
  <si>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</si>
  <si>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</si>
  <si>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</si>
  <si>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</si>
  <si>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</si>
  <si>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</si>
  <si>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</si>
  <si>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</si>
  <si>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</si>
  <si>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</si>
  <si>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</si>
  <si>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</si>
  <si>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</si>
  <si>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</si>
  <si>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</si>
  <si>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</si>
  <si>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</si>
  <si>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</si>
  <si>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</si>
  <si>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</si>
  <si>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</si>
  <si>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</si>
  <si>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</si>
  <si>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</si>
  <si>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</si>
  <si>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</si>
  <si>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</si>
  <si>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</si>
  <si>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</si>
  <si>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</si>
  <si>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</si>
  <si>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</si>
  <si>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</si>
  <si>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</si>
  <si>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</si>
  <si>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</si>
  <si>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</si>
  <si>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</si>
  <si>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</si>
  <si>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</si>
  <si>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</si>
  <si>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</si>
  <si>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</si>
  <si>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</si>
  <si>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</si>
  <si>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</si>
  <si>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</si>
  <si>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</si>
  <si>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</si>
  <si>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</si>
  <si>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</si>
  <si>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</si>
  <si>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</si>
  <si>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</si>
  <si>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</si>
  <si>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</si>
  <si>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</si>
  <si>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</si>
  <si>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</si>
  <si>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</si>
  <si>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</si>
  <si>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</si>
  <si>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</si>
  <si>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</si>
  <si>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</si>
  <si>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</si>
  <si>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</si>
  <si>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</si>
  <si>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</si>
  <si>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</si>
  <si>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</si>
  <si>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</si>
  <si>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</si>
  <si>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</si>
  <si>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</si>
  <si>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</si>
  <si>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</si>
  <si>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</si>
  <si>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</si>
  <si>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</si>
  <si>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</si>
  <si>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</si>
  <si>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</si>
  <si>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</si>
  <si>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</si>
  <si>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</si>
  <si>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</si>
  <si>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</si>
  <si>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</si>
  <si>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</si>
  <si>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</si>
  <si>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</si>
  <si>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</si>
  <si>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</si>
  <si>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</si>
  <si>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</si>
  <si>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</si>
  <si>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</si>
  <si>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</si>
  <si>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</si>
  <si>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</si>
  <si>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</si>
  <si>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</si>
  <si>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</si>
  <si>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</si>
  <si>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</si>
  <si>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</si>
  <si>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</si>
  <si>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</si>
  <si>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</si>
  <si>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</si>
  <si>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</si>
  <si>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</si>
  <si>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</si>
  <si>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</si>
  <si>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</si>
  <si>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</si>
  <si>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</si>
  <si>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</si>
  <si>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</si>
  <si>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</si>
  <si>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</si>
  <si>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</si>
  <si>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</si>
  <si>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</si>
  <si>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</si>
  <si>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</si>
  <si>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</si>
  <si>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</si>
  <si>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</si>
  <si>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</si>
  <si>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</si>
  <si>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</si>
  <si>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</si>
  <si>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</si>
  <si>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</si>
  <si>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</si>
  <si>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</si>
  <si>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</si>
  <si>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</si>
  <si>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</si>
  <si>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</si>
  <si>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</si>
  <si>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</si>
  <si>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</si>
  <si>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</si>
  <si>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</si>
  <si>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</si>
  <si>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</si>
  <si>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</si>
  <si>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</si>
  <si>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</si>
  <si>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</si>
  <si>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</si>
  <si>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</si>
  <si>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</si>
  <si>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</si>
  <si>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</si>
  <si>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</si>
  <si>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</si>
  <si>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</si>
  <si>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</si>
  <si>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</si>
  <si>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</si>
  <si>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</si>
  <si>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</si>
  <si>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</si>
  <si>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</si>
  <si>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</si>
  <si>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</si>
  <si>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</si>
  <si>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</si>
  <si>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</si>
  <si>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</si>
  <si>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</si>
  <si>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</si>
  <si>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</si>
  <si>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</si>
  <si>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</si>
  <si>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</si>
  <si>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</si>
  <si>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</si>
  <si>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</si>
  <si>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</si>
  <si>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</si>
  <si>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</si>
  <si>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</si>
  <si>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</si>
  <si>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</si>
  <si>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</si>
  <si>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</si>
  <si>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</si>
  <si>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</si>
  <si>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</si>
  <si>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</si>
  <si>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</si>
  <si>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</si>
  <si>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</si>
  <si>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</si>
  <si>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</si>
  <si>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</si>
  <si>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</si>
  <si>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</si>
  <si>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</si>
  <si>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</si>
  <si>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</si>
  <si>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</si>
  <si>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</si>
  <si>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</si>
  <si>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</si>
  <si>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</si>
  <si>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</si>
  <si>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</si>
  <si>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</si>
  <si>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</si>
  <si>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</si>
  <si>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</si>
  <si>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</si>
  <si>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</si>
  <si>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</si>
  <si>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</si>
  <si>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</si>
  <si>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</si>
  <si>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</si>
  <si>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</si>
  <si>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</si>
  <si>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</si>
  <si>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</si>
  <si>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</si>
  <si>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</si>
  <si>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</si>
  <si>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</si>
  <si>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</si>
  <si>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</si>
  <si>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</si>
  <si>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</si>
  <si>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</si>
  <si>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</si>
  <si>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</si>
  <si>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</si>
  <si>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</si>
  <si>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</si>
  <si>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</si>
  <si>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</si>
  <si>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</si>
  <si>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</si>
  <si>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</si>
  <si>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</si>
  <si>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</si>
  <si>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</si>
  <si>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</si>
  <si>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</si>
  <si>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</si>
  <si>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</si>
  <si>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</si>
  <si>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</si>
  <si>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</si>
  <si>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</si>
  <si>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</si>
  <si>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</si>
  <si>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</si>
  <si>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</si>
  <si>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</si>
  <si>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</si>
  <si>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</si>
  <si>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</si>
  <si>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</si>
  <si>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</si>
  <si>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</si>
  <si>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</si>
  <si>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</si>
  <si>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</si>
  <si>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</si>
  <si>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</si>
  <si>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</si>
  <si>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</si>
  <si>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</si>
  <si>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</si>
  <si>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</si>
  <si>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</si>
  <si>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</si>
  <si>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</si>
  <si>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</si>
  <si>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</si>
  <si>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</si>
  <si>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</si>
  <si>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</si>
  <si>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</si>
  <si>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</si>
  <si>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</si>
  <si>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</si>
  <si>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</si>
  <si>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</si>
  <si>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</si>
  <si>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</si>
  <si>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</si>
  <si>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</si>
  <si>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</si>
  <si>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</si>
  <si>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</si>
  <si>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</si>
  <si>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</si>
  <si>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</si>
  <si>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</si>
  <si>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</si>
  <si>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</si>
  <si>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</si>
  <si>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</si>
  <si>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</si>
  <si>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</si>
  <si>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</si>
  <si>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</si>
  <si>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</si>
  <si>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</si>
  <si>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</si>
  <si>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</si>
  <si>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</si>
  <si>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</si>
  <si>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</si>
  <si>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</si>
  <si>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</si>
  <si>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</si>
  <si>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</si>
  <si>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</si>
  <si>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</si>
  <si>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</si>
  <si>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</si>
  <si>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</si>
  <si>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</si>
  <si>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</si>
  <si>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</si>
  <si>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</si>
  <si>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</si>
  <si>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</si>
  <si>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</si>
  <si>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</si>
  <si>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</si>
  <si>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</si>
  <si>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</si>
  <si>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</si>
  <si>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</si>
  <si>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</si>
  <si>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</si>
  <si>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</si>
  <si>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</si>
  <si>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</si>
  <si>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</si>
  <si>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</si>
  <si>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</si>
  <si>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</si>
  <si>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</si>
  <si>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</si>
  <si>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</si>
  <si>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</si>
  <si>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</si>
  <si>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</si>
  <si>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</si>
  <si>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</si>
  <si>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</si>
  <si>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</si>
  <si>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</si>
  <si>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</si>
  <si>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</si>
  <si>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</si>
  <si>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</si>
  <si>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</si>
  <si>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</si>
  <si>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</si>
  <si>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</si>
  <si>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</si>
  <si>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</si>
  <si>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</si>
  <si>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</si>
  <si>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</si>
  <si>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</si>
  <si>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</si>
  <si>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</si>
  <si>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</si>
  <si>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</si>
  <si>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</si>
  <si>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</si>
  <si>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</si>
  <si>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</si>
  <si>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</si>
  <si>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</si>
  <si>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</si>
  <si>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</si>
  <si>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</si>
  <si>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</si>
  <si>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</si>
  <si>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</si>
  <si>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</si>
  <si>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</si>
  <si>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</si>
  <si>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</si>
  <si>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</si>
  <si>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</si>
  <si>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</si>
  <si>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</si>
  <si>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</si>
  <si>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</si>
  <si>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</si>
  <si>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</si>
  <si>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</si>
  <si>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</si>
  <si>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</si>
  <si>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</si>
  <si>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</si>
  <si>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</si>
  <si>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</si>
  <si>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</si>
  <si>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</si>
  <si>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</si>
  <si>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</si>
  <si>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</si>
  <si>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</si>
  <si>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</si>
  <si>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</si>
  <si>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</si>
  <si>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</si>
  <si>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</si>
  <si>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</si>
  <si>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</si>
  <si>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</si>
  <si>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</si>
  <si>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</si>
  <si>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</si>
  <si>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</si>
  <si>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</si>
  <si>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</si>
  <si>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</si>
  <si>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</si>
  <si>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</si>
  <si>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</si>
  <si>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</si>
  <si>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</si>
  <si>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</si>
  <si>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</si>
  <si>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</si>
  <si>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</si>
  <si>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</si>
  <si>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</si>
  <si>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</si>
  <si>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</si>
  <si>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</si>
  <si>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</si>
  <si>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</si>
  <si>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</si>
  <si>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</si>
  <si>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</si>
  <si>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</si>
  <si>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</si>
  <si>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</si>
  <si>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</si>
  <si>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</si>
  <si>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</si>
  <si>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</si>
  <si>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</si>
  <si>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</si>
  <si>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</si>
  <si>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</si>
  <si>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</si>
  <si>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</si>
  <si>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</si>
  <si>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</si>
  <si>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</si>
  <si>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</si>
  <si>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</si>
  <si>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</si>
  <si>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</si>
  <si>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</si>
  <si>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</si>
  <si>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</si>
  <si>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</si>
  <si>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</si>
  <si>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</si>
  <si>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</si>
  <si>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</si>
  <si>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</si>
  <si>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</si>
  <si>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</si>
  <si>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</si>
  <si>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</si>
  <si>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</si>
  <si>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</si>
  <si>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</si>
  <si>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</si>
  <si>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</si>
  <si>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</si>
  <si>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</si>
  <si>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</si>
  <si>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</si>
  <si>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</si>
  <si>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</si>
  <si>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</si>
  <si>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</si>
  <si>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</si>
  <si>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</si>
  <si>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</si>
  <si>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</si>
  <si>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</si>
  <si>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</si>
  <si>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</si>
  <si>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</si>
  <si>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</si>
  <si>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</si>
  <si>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</si>
  <si>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</si>
  <si>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</si>
  <si>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</si>
  <si>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</si>
  <si>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</si>
  <si>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</si>
  <si>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</si>
  <si>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</si>
  <si>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</si>
  <si>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</si>
  <si>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</si>
  <si>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</si>
  <si>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</si>
  <si>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</si>
  <si>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</si>
  <si>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</si>
  <si>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</si>
  <si>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</si>
  <si>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</si>
  <si>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</si>
  <si>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</si>
  <si>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</si>
  <si>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</si>
  <si>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</si>
  <si>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</si>
  <si>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</si>
  <si>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</si>
  <si>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</si>
  <si>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</si>
  <si>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</si>
  <si>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</si>
  <si>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</si>
  <si>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</si>
  <si>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</si>
  <si>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</si>
  <si>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</si>
  <si>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</si>
  <si>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</si>
  <si>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</si>
  <si>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</si>
  <si>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</si>
  <si>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</si>
  <si>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</si>
  <si>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</si>
  <si>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</si>
  <si>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</si>
  <si>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</si>
  <si>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</si>
  <si>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</si>
  <si>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</si>
  <si>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</si>
  <si>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</si>
  <si>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</si>
  <si>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</si>
  <si>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</si>
  <si>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</si>
  <si>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</si>
  <si>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</si>
  <si>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</si>
  <si>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</si>
  <si>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</si>
  <si>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</si>
  <si>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</si>
  <si>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</si>
  <si>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</si>
  <si>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</si>
  <si>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</si>
  <si>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</si>
  <si>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</si>
  <si>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</si>
  <si>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</si>
  <si>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</si>
  <si>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</si>
  <si>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</si>
  <si>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</si>
  <si>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</si>
  <si>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</si>
  <si>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</si>
  <si>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</si>
  <si>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</si>
  <si>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</si>
  <si>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</si>
  <si>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</si>
  <si>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</si>
  <si>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</si>
  <si>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</si>
  <si>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</si>
  <si>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</si>
  <si>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</si>
  <si>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</si>
  <si>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</si>
  <si>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</si>
  <si>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</si>
  <si>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</si>
  <si>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</si>
  <si>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</si>
  <si>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</si>
  <si>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</si>
  <si>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</si>
  <si>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</si>
  <si>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</si>
  <si>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</si>
  <si>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</si>
  <si>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</si>
  <si>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</si>
  <si>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</si>
  <si>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</si>
  <si>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</si>
  <si>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</si>
  <si>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</si>
  <si>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</si>
  <si>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</si>
  <si>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</si>
  <si>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</si>
  <si>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</si>
  <si>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</si>
  <si>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</si>
  <si>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</si>
  <si>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</si>
  <si>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</si>
  <si>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</si>
  <si>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</si>
  <si>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</si>
  <si>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</si>
  <si>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</si>
  <si>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</si>
  <si>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</si>
  <si>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</si>
  <si>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</si>
  <si>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</si>
  <si>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</si>
  <si>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</si>
  <si>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</si>
  <si>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</si>
  <si>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</si>
  <si>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</si>
  <si>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</si>
  <si>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</si>
  <si>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</si>
  <si>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</si>
  <si>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</si>
  <si>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</si>
  <si>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</si>
  <si>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</si>
  <si>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</si>
  <si>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</si>
  <si>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</si>
  <si>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</si>
  <si>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</si>
  <si>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</si>
  <si>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</si>
  <si>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</si>
  <si>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</si>
  <si>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</si>
  <si>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</si>
  <si>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</si>
  <si>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</si>
  <si>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</si>
  <si>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</si>
  <si>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</si>
  <si>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</si>
  <si>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</si>
  <si>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</si>
  <si>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</si>
  <si>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</si>
  <si>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</si>
  <si>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</si>
  <si>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</si>
  <si>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</si>
  <si>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</si>
  <si>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</si>
  <si>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</si>
  <si>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</si>
  <si>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</si>
  <si>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</si>
  <si>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</si>
  <si>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</si>
  <si>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</si>
  <si>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</si>
  <si>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</si>
  <si>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</si>
  <si>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</si>
  <si>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</si>
  <si>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</si>
  <si>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</si>
  <si>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</si>
  <si>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</si>
  <si>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</si>
  <si>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</si>
  <si>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</si>
  <si>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</si>
  <si>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</si>
  <si>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</si>
  <si>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</si>
  <si>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</si>
  <si>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</si>
  <si>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</si>
  <si>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</si>
  <si>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</si>
  <si>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</si>
  <si>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</si>
  <si>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</si>
  <si>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</si>
  <si>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</si>
  <si>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</si>
  <si>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</si>
  <si>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</si>
  <si>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</si>
  <si>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</si>
  <si>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</si>
  <si>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</si>
  <si>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</si>
  <si>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</si>
  <si>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</si>
  <si>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</si>
  <si>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</si>
  <si>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</si>
  <si>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</si>
  <si>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</si>
  <si>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</si>
  <si>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</si>
  <si>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</si>
  <si>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</si>
  <si>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</si>
  <si>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</si>
  <si>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</si>
  <si>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</si>
  <si>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</si>
  <si>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</si>
  <si>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</si>
  <si>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</si>
  <si>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</si>
  <si>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</si>
  <si>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</si>
  <si>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</si>
  <si>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</si>
  <si>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</si>
  <si>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</si>
  <si>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</si>
  <si>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</si>
  <si>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</si>
  <si>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</si>
  <si>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</si>
  <si>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</si>
  <si>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</si>
  <si>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</si>
  <si>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</si>
  <si>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</si>
  <si>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</si>
  <si>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</si>
  <si>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</si>
  <si>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</si>
  <si>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</si>
  <si>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</si>
  <si>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</si>
  <si>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</si>
  <si>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</si>
  <si>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</si>
  <si>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</si>
  <si>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</si>
  <si>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</si>
  <si>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</si>
  <si>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</si>
  <si>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</si>
  <si>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</si>
  <si>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</si>
  <si>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</si>
  <si>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</si>
  <si>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</si>
  <si>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</si>
  <si>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</si>
  <si>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</si>
  <si>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</si>
  <si>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</si>
  <si>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</si>
  <si>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</si>
  <si>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</si>
  <si>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</si>
  <si>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</si>
  <si>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</si>
  <si>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</si>
  <si>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</si>
  <si>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</si>
  <si>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</si>
  <si>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</si>
  <si>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</si>
  <si>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</si>
  <si>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</si>
  <si>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</si>
  <si>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</si>
  <si>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</si>
  <si>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</si>
  <si>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</si>
  <si>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</si>
  <si>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</si>
  <si>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</si>
  <si>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</si>
  <si>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</si>
  <si>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</si>
  <si>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</si>
  <si>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</si>
  <si>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</si>
  <si>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</si>
  <si>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</si>
  <si>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</si>
  <si>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</si>
  <si>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</si>
  <si>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</si>
  <si>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</si>
  <si>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</si>
  <si>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</si>
  <si>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</si>
  <si>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</si>
  <si>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</si>
  <si>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</si>
  <si>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</si>
  <si>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</si>
  <si>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</si>
  <si>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</si>
  <si>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</si>
  <si>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</si>
  <si>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</si>
  <si>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</si>
  <si>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</si>
  <si>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</si>
  <si>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</si>
  <si>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</si>
  <si>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</si>
  <si>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</si>
  <si>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</si>
  <si>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</si>
  <si>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</si>
  <si>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</si>
  <si>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</si>
  <si>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</si>
  <si>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</si>
  <si>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</si>
  <si>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</si>
  <si>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</si>
  <si>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</si>
  <si>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</si>
  <si>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</si>
  <si>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</si>
  <si>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</si>
  <si>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</si>
  <si>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</si>
  <si>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</si>
  <si>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</si>
  <si>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</si>
  <si>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</si>
  <si>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</si>
  <si>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</si>
  <si>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</si>
  <si>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</si>
  <si>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</si>
  <si>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</si>
  <si>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</si>
  <si>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</si>
  <si>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</si>
  <si>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</si>
  <si>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</si>
  <si>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</si>
  <si>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</si>
  <si>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</si>
  <si>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</si>
  <si>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</si>
  <si>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</si>
  <si>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</si>
  <si>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</si>
  <si>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</si>
  <si>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</si>
  <si>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</si>
  <si>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</si>
  <si>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</si>
  <si>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</si>
  <si>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</si>
  <si>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</si>
  <si>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</si>
  <si>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</si>
  <si>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</si>
  <si>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</si>
  <si>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</si>
  <si>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</si>
  <si>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</si>
  <si>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</si>
  <si>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</si>
  <si>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</si>
  <si>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</si>
  <si>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</si>
  <si>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</si>
  <si>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</si>
  <si>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</si>
  <si>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</si>
  <si>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</si>
  <si>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</si>
  <si>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</si>
  <si>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</si>
  <si>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</si>
  <si>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</si>
  <si>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</si>
  <si>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</si>
  <si>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</si>
  <si>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</si>
  <si>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</si>
  <si>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</si>
  <si>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</si>
  <si>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</si>
  <si>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</si>
  <si>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</si>
  <si>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</si>
  <si>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</si>
  <si>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</si>
  <si>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</si>
  <si>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</si>
  <si>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</si>
  <si>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</si>
  <si>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</si>
  <si>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</si>
  <si>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</si>
  <si>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</si>
  <si>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</si>
  <si>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</si>
  <si>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</si>
  <si>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</si>
  <si>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</si>
  <si>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</si>
  <si>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</si>
  <si>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</si>
  <si>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</si>
  <si>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</si>
  <si>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</si>
  <si>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</si>
  <si>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</si>
  <si>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</si>
  <si>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</si>
  <si>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</si>
  <si>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</si>
  <si>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</si>
  <si>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</si>
  <si>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</si>
  <si>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</si>
  <si>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</si>
  <si>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</si>
  <si>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</si>
  <si>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</si>
  <si>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</si>
  <si>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</si>
  <si>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</si>
  <si>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</si>
  <si>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</si>
  <si>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</si>
  <si>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</si>
  <si>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</si>
  <si>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</si>
  <si>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</si>
  <si>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</si>
  <si>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</si>
  <si>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</si>
  <si>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</si>
  <si>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</si>
  <si>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</si>
  <si>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</si>
  <si>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</si>
  <si>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</si>
  <si>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</si>
  <si>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</si>
  <si>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</si>
  <si>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</si>
  <si>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</si>
  <si>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</si>
  <si>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</si>
  <si>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</si>
  <si>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</si>
  <si>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</si>
  <si>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</si>
  <si>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</si>
  <si>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</si>
  <si>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</si>
  <si>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</si>
  <si>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</si>
  <si>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</si>
  <si>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</si>
  <si>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</si>
  <si>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</si>
  <si>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</si>
  <si>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</si>
  <si>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</si>
  <si>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</si>
  <si>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</si>
  <si>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</si>
  <si>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</si>
  <si>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</si>
  <si>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</si>
  <si>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</si>
  <si>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</si>
  <si>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</si>
  <si>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</si>
  <si>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</si>
  <si>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</si>
  <si>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</si>
  <si>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</si>
  <si>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</si>
  <si>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</si>
  <si>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</si>
  <si>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</si>
  <si>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</si>
  <si>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</si>
  <si>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</si>
  <si>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</si>
  <si>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</si>
  <si>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</si>
  <si>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</si>
  <si>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</si>
  <si>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</si>
  <si>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</si>
  <si>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</si>
  <si>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</si>
  <si>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</si>
  <si>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</si>
  <si>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</si>
  <si>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</si>
  <si>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</si>
  <si>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</si>
  <si>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</si>
  <si>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</si>
  <si>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</si>
  <si>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</si>
  <si>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</si>
  <si>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</si>
  <si>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</si>
  <si>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</si>
  <si>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</si>
  <si>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</si>
  <si>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</si>
  <si>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</si>
  <si>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</si>
  <si>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</si>
  <si>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</si>
  <si>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</si>
  <si>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</si>
  <si>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</si>
  <si>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</si>
  <si>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</si>
  <si>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</si>
  <si>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</si>
  <si>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</si>
  <si>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</si>
  <si>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</si>
  <si>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</si>
  <si>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</si>
  <si>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</si>
  <si>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</si>
  <si>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</si>
  <si>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</si>
  <si>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</si>
  <si>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</si>
  <si>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</si>
  <si>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</si>
  <si>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</si>
  <si>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</si>
  <si>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</si>
  <si>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</si>
  <si>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</si>
  <si>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</si>
  <si>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</si>
  <si>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</si>
  <si>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</si>
  <si>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</si>
  <si>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</si>
  <si>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</si>
  <si>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</si>
  <si>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</si>
  <si>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</si>
  <si>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</si>
  <si>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</si>
  <si>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</si>
  <si>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</si>
  <si>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</si>
  <si>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</si>
  <si>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</si>
  <si>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</si>
  <si>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</si>
  <si>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</si>
  <si>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</si>
  <si>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</si>
  <si>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</si>
  <si>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</si>
  <si>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</si>
  <si>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</si>
  <si>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</si>
  <si>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</si>
  <si>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</si>
  <si>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</si>
  <si>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</si>
  <si>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</si>
  <si>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</si>
  <si>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</si>
  <si>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</si>
  <si>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</si>
  <si>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</si>
  <si>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</si>
  <si>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</si>
  <si>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</si>
  <si>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</si>
  <si>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</si>
  <si>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</si>
  <si>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</si>
  <si>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</si>
  <si>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</si>
  <si>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</si>
  <si>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</si>
  <si>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</si>
  <si>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</si>
  <si>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</si>
  <si>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</si>
  <si>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</si>
  <si>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</si>
  <si>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</si>
  <si>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</si>
  <si>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</si>
  <si>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</si>
  <si>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</si>
  <si>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</si>
  <si>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</si>
  <si>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</si>
  <si>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</si>
  <si>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</si>
  <si>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</si>
  <si>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</si>
  <si>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</si>
  <si>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</si>
  <si>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</si>
  <si>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</si>
  <si>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</si>
  <si>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</si>
  <si>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</si>
  <si>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</si>
  <si>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</si>
  <si>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</si>
  <si>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</si>
  <si>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</si>
  <si>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</si>
  <si>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</si>
  <si>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</si>
  <si>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</si>
  <si>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</si>
  <si>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</si>
  <si>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</si>
  <si>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</si>
  <si>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</si>
  <si>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</si>
  <si>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</si>
  <si>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</si>
  <si>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</si>
  <si>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</si>
  <si>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</si>
  <si>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</si>
  <si>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</si>
  <si>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</si>
  <si>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</si>
  <si>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</si>
  <si>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</si>
  <si>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</si>
  <si>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</si>
  <si>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</si>
  <si>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</si>
  <si>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</si>
  <si>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</si>
  <si>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</si>
  <si>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</si>
  <si>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</si>
  <si>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</si>
  <si>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</si>
  <si>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</si>
  <si>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</si>
  <si>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</si>
  <si>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</si>
  <si>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</si>
  <si>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</si>
  <si>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</si>
  <si>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</si>
  <si>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</si>
  <si>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</si>
  <si>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</si>
  <si>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</si>
  <si>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</si>
  <si>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</si>
  <si>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</si>
  <si>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</si>
  <si>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</si>
  <si>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</si>
  <si>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</si>
  <si>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</si>
  <si>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</si>
  <si>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</si>
  <si>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</si>
  <si>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</si>
  <si>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</si>
  <si>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</si>
  <si>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</si>
  <si>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</si>
  <si>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</si>
  <si>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</si>
  <si>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</si>
  <si>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</si>
  <si>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</si>
  <si>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</si>
  <si>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</si>
  <si>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</si>
  <si>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</si>
  <si>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</si>
  <si>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</si>
  <si>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</si>
  <si>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</si>
  <si>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</si>
  <si>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</si>
  <si>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</si>
  <si>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</si>
  <si>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</si>
  <si>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</si>
  <si>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</si>
  <si>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</si>
  <si>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</si>
  <si>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</si>
  <si>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</si>
  <si>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</si>
  <si>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</si>
  <si>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</si>
  <si>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</si>
  <si>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</si>
  <si>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</si>
  <si>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</si>
  <si>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</si>
  <si>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</si>
  <si>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</si>
  <si>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</si>
  <si>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</si>
  <si>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</si>
  <si>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</si>
  <si>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</si>
  <si>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</si>
  <si>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</si>
  <si>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</si>
  <si>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</si>
  <si>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</si>
  <si>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</si>
  <si>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</si>
  <si>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</si>
  <si>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</si>
  <si>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</si>
  <si>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</si>
  <si>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</si>
  <si>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</si>
  <si>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</si>
  <si>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</si>
  <si>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</si>
  <si>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</si>
  <si>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</si>
  <si>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</si>
  <si>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</si>
  <si>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</si>
  <si>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</si>
  <si>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</si>
  <si>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</si>
  <si>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</si>
  <si>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</si>
  <si>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</si>
  <si>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</si>
  <si>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</si>
  <si>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</si>
  <si>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</si>
  <si>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</si>
  <si>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</si>
  <si>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</si>
  <si>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</si>
  <si>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</si>
  <si>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</si>
  <si>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</si>
  <si>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</si>
  <si>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</si>
  <si>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</si>
  <si>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</si>
  <si>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</si>
  <si>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</si>
  <si>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</si>
  <si>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</si>
  <si>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</si>
  <si>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</si>
  <si>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</si>
  <si>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</si>
  <si>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</si>
  <si>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</si>
  <si>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</si>
  <si>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</si>
  <si>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</si>
  <si>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</si>
  <si>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</si>
  <si>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</si>
  <si>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</si>
  <si>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</si>
  <si>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</si>
  <si>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</si>
  <si>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</si>
  <si>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</si>
  <si>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</si>
  <si>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</si>
  <si>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</si>
  <si>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</si>
  <si>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</si>
  <si>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</si>
  <si>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</si>
  <si>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</si>
  <si>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</si>
  <si>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</si>
  <si>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</si>
  <si>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</si>
  <si>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</si>
  <si>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</si>
  <si>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</si>
  <si>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</si>
  <si>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</si>
  <si>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</si>
  <si>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</si>
  <si>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</si>
  <si>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</si>
  <si>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</si>
  <si>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</si>
  <si>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</si>
  <si>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</si>
  <si>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</si>
  <si>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</si>
  <si>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</si>
  <si>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</si>
  <si>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</si>
  <si>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</si>
  <si>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</si>
  <si>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</si>
  <si>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</si>
  <si>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</si>
  <si>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</si>
  <si>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</si>
  <si>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</si>
  <si>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</si>
  <si>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</si>
  <si>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</si>
  <si>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</si>
  <si>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</si>
  <si>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</si>
  <si>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</si>
  <si>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</si>
  <si>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</si>
  <si>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</si>
  <si>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</si>
  <si>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</si>
  <si>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</si>
  <si>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</si>
  <si>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</si>
  <si>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</si>
  <si>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</si>
  <si>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</si>
  <si>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</si>
  <si>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</si>
  <si>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</si>
  <si>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</si>
  <si>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</si>
  <si>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</si>
  <si>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</si>
  <si>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</si>
  <si>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</si>
  <si>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</si>
  <si>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</si>
  <si>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</si>
  <si>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</si>
  <si>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</si>
  <si>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</si>
  <si>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</si>
  <si>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</si>
  <si>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</si>
  <si>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</si>
  <si>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</si>
  <si>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</si>
  <si>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</si>
  <si>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</si>
  <si>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</si>
  <si>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</si>
  <si>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</si>
  <si>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</si>
  <si>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</si>
  <si>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</si>
  <si>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</si>
  <si>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</si>
  <si>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</si>
  <si>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</si>
  <si>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</si>
  <si>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</si>
  <si>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</si>
  <si>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</si>
  <si>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</si>
  <si>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</si>
  <si>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</si>
  <si>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</si>
  <si>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</si>
  <si>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</si>
  <si>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</si>
  <si>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</si>
  <si>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</si>
  <si>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</si>
  <si>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</si>
  <si>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</si>
  <si>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</si>
  <si>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</si>
  <si>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</si>
  <si>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</si>
  <si>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</si>
  <si>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</si>
  <si>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</si>
  <si>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</si>
  <si>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</si>
  <si>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</si>
  <si>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</si>
  <si>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</si>
  <si>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</si>
  <si>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</si>
  <si>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</si>
  <si>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</si>
  <si>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</si>
  <si>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</si>
  <si>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</si>
  <si>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</si>
  <si>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</si>
  <si>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</si>
  <si>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</si>
  <si>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</si>
  <si>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</si>
  <si>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</si>
  <si>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</si>
  <si>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</si>
  <si>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</si>
  <si>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</si>
  <si>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</si>
  <si>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</si>
  <si>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</si>
  <si>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</si>
  <si>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</si>
  <si>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</si>
  <si>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</si>
  <si>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</si>
  <si>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</si>
  <si>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</si>
  <si>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</si>
  <si>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</si>
  <si>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</si>
  <si>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</si>
  <si>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</si>
  <si>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</si>
  <si>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</si>
  <si>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</si>
  <si>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</si>
  <si>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</si>
  <si>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</si>
  <si>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</si>
  <si>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</si>
  <si>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</si>
  <si>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</si>
  <si>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</si>
  <si>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</si>
  <si>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</si>
  <si>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</si>
  <si>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</si>
  <si>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</si>
  <si>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</si>
  <si>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</si>
  <si>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</si>
  <si>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</si>
  <si>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</si>
  <si>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</si>
  <si>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</si>
  <si>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</si>
  <si>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</si>
  <si>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</si>
  <si>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</si>
  <si>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</si>
  <si>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</si>
  <si>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</si>
  <si>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</si>
  <si>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</si>
  <si>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</si>
  <si>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</si>
  <si>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</si>
  <si>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</si>
  <si>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</si>
  <si>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</si>
  <si>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</si>
  <si>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</si>
  <si>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</si>
  <si>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</si>
  <si>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</si>
  <si>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</si>
  <si>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</si>
  <si>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</si>
  <si>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</si>
  <si>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</si>
  <si>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</si>
  <si>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</si>
  <si>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</si>
  <si>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</si>
  <si>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</si>
  <si>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</si>
  <si>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</si>
  <si>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</si>
  <si>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</si>
  <si>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</si>
  <si>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</si>
  <si>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</si>
  <si>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</si>
  <si>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</si>
  <si>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</si>
  <si>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</si>
  <si>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</si>
  <si>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</si>
  <si>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</si>
  <si>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</si>
  <si>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</si>
  <si>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</si>
  <si>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</si>
  <si>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</si>
  <si>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</si>
  <si>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</si>
  <si>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</si>
  <si>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</si>
  <si>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</si>
  <si>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</si>
  <si>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</si>
  <si>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</si>
  <si>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</si>
  <si>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</si>
  <si>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</si>
  <si>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</si>
  <si>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</si>
  <si>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</si>
  <si>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</si>
  <si>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</si>
  <si>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</si>
  <si>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</si>
  <si>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</si>
  <si>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</si>
  <si>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</si>
  <si>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</si>
  <si>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</si>
  <si>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</si>
  <si>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</si>
  <si>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</si>
  <si>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</si>
  <si>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</si>
  <si>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</si>
  <si>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</si>
  <si>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</si>
  <si>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</si>
  <si>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</si>
  <si>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</si>
  <si>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</si>
  <si>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</si>
  <si>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</si>
  <si>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</si>
  <si>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</si>
  <si>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</si>
  <si>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</si>
  <si>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</si>
  <si>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</si>
  <si>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</si>
  <si>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</si>
  <si>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</si>
  <si>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</si>
  <si>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</si>
  <si>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</si>
  <si>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</si>
  <si>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</si>
  <si>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</si>
  <si>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</si>
  <si>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</si>
  <si>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</si>
  <si>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</si>
  <si>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</si>
  <si>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</si>
  <si>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</si>
  <si>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</si>
  <si>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</si>
  <si>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</si>
  <si>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</si>
  <si>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</si>
  <si>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</si>
  <si>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</si>
  <si>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</si>
  <si>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</si>
  <si>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</si>
  <si>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</si>
  <si>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</si>
  <si>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</si>
  <si>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</si>
  <si>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</si>
  <si>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</si>
  <si>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</si>
  <si>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</si>
  <si>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</si>
  <si>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</si>
  <si>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</si>
  <si>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</si>
  <si>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</si>
  <si>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</si>
  <si>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</si>
  <si>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</si>
  <si>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</si>
  <si>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</si>
  <si>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</si>
  <si>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</si>
  <si>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</si>
  <si>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</si>
  <si>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</si>
  <si>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</si>
  <si>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</si>
  <si>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</si>
  <si>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</si>
  <si>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</si>
  <si>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</si>
  <si>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</si>
  <si>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</si>
  <si>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</si>
  <si>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</si>
  <si>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</si>
  <si>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</si>
  <si>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</si>
  <si>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</si>
  <si>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</si>
  <si>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</si>
  <si>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</si>
  <si>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</si>
  <si>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</si>
  <si>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</si>
  <si>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</si>
  <si>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</si>
  <si>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</si>
  <si>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</si>
  <si>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</si>
  <si>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</si>
  <si>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</si>
  <si>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</si>
  <si>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</si>
  <si>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</si>
  <si>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</si>
  <si>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</si>
  <si>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</si>
  <si>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</si>
  <si>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</si>
  <si>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</si>
  <si>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</si>
  <si>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</si>
  <si>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</si>
  <si>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</si>
  <si>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</si>
  <si>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</si>
  <si>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</si>
  <si>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</si>
  <si>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</si>
  <si>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</si>
  <si>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</si>
  <si>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</si>
  <si>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</si>
  <si>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</si>
  <si>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</si>
  <si>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</si>
  <si>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</si>
  <si>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</si>
  <si>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</si>
  <si>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</si>
  <si>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</si>
  <si>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</si>
  <si>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</si>
  <si>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</si>
  <si>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</si>
  <si>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</si>
  <si>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</si>
  <si>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</si>
  <si>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</si>
  <si>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</si>
  <si>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</si>
  <si>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</si>
  <si>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</si>
  <si>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</si>
  <si>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</si>
  <si>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</si>
  <si>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</si>
  <si>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</si>
  <si>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</si>
  <si>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</si>
  <si>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</si>
  <si>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</si>
  <si>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</si>
  <si>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</si>
  <si>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</si>
  <si>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</si>
  <si>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</si>
  <si>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</si>
  <si>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</si>
  <si>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</si>
  <si>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</si>
  <si>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</si>
  <si>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</si>
  <si>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</si>
  <si>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</si>
  <si>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</si>
  <si>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</si>
  <si>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</si>
  <si>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</si>
  <si>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</si>
  <si>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</si>
  <si>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</si>
  <si>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</si>
  <si>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</si>
  <si>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</si>
  <si>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</si>
  <si>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</si>
  <si>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</si>
  <si>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</si>
  <si>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</si>
  <si>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</si>
  <si>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</si>
  <si>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</si>
  <si>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</si>
  <si>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</si>
  <si>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</si>
  <si>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</si>
  <si>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</si>
  <si>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</si>
  <si>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</si>
  <si>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</si>
  <si>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</si>
  <si>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</si>
  <si>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</si>
  <si>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</si>
  <si>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</si>
  <si>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</si>
  <si>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</si>
  <si>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</si>
  <si>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</si>
  <si>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</si>
  <si>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</si>
  <si>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</si>
  <si>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</si>
  <si>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</si>
  <si>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</si>
  <si>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</si>
  <si>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</si>
  <si>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</si>
  <si>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</si>
  <si>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</si>
  <si>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</si>
  <si>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</si>
  <si>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</si>
  <si>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</si>
  <si>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</si>
  <si>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</si>
  <si>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</si>
  <si>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</si>
  <si>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</si>
  <si>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</si>
  <si>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</si>
  <si>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</si>
  <si>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</si>
  <si>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</si>
  <si>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</si>
  <si>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</si>
  <si>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</si>
  <si>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</si>
  <si>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</si>
  <si>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</si>
  <si>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</si>
  <si>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</si>
  <si>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</si>
  <si>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</si>
  <si>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</si>
  <si>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</si>
  <si>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</si>
  <si>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</si>
  <si>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</si>
  <si>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</si>
  <si>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</si>
  <si>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</si>
  <si>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</si>
  <si>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</si>
  <si>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</si>
  <si>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</si>
  <si>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</si>
  <si>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</si>
  <si>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</si>
  <si>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</si>
  <si>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</si>
  <si>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</si>
  <si>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</si>
  <si>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</si>
  <si>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</si>
  <si>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</si>
  <si>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</si>
  <si>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</si>
  <si>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</si>
  <si>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</si>
  <si>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</si>
  <si>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</si>
  <si>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</si>
  <si>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</si>
  <si>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</si>
  <si>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</si>
  <si>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</si>
  <si>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</si>
  <si>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</si>
  <si>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</si>
  <si>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</si>
  <si>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</si>
  <si>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</si>
  <si>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</si>
  <si>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</si>
  <si>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</si>
  <si>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</si>
  <si>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</si>
  <si>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</si>
  <si>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</si>
  <si>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</si>
  <si>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</si>
  <si>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</si>
  <si>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</si>
  <si>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</si>
  <si>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</si>
  <si>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</si>
  <si>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</si>
  <si>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</si>
  <si>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</si>
  <si>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</si>
  <si>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</si>
  <si>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</si>
  <si>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</si>
  <si>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</si>
  <si>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</si>
  <si>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</si>
  <si>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</si>
  <si>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</si>
  <si>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</si>
  <si>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</si>
  <si>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</si>
  <si>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</si>
  <si>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</si>
  <si>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</si>
  <si>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</si>
  <si>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</si>
  <si>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</si>
  <si>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</si>
  <si>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</si>
  <si>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</si>
  <si>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</si>
  <si>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</si>
  <si>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</si>
  <si>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</si>
  <si>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</si>
  <si>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</si>
  <si>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</si>
  <si>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</si>
  <si>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</si>
  <si>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</si>
  <si>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</si>
  <si>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</si>
  <si>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</si>
  <si>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</si>
  <si>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</si>
  <si>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</si>
  <si>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</si>
  <si>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</si>
  <si>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</si>
  <si>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</si>
  <si>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</si>
  <si>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</si>
  <si>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</si>
  <si>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</si>
  <si>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</si>
  <si>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</si>
  <si>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</si>
  <si>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</si>
  <si>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</si>
  <si>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</si>
  <si>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</si>
  <si>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</si>
  <si>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</si>
  <si>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</si>
  <si>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</si>
  <si>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</si>
  <si>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</si>
  <si>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</si>
  <si>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</si>
  <si>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</si>
  <si>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</si>
  <si>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</si>
  <si>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</si>
  <si>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</si>
  <si>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</si>
  <si>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</si>
  <si>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</si>
  <si>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</si>
  <si>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</si>
  <si>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</si>
  <si>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</si>
  <si>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</si>
  <si>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</si>
  <si>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</si>
  <si>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</si>
  <si>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</si>
  <si>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</si>
  <si>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</si>
  <si>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</si>
  <si>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</si>
  <si>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</si>
  <si>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</si>
  <si>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</si>
  <si>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</si>
  <si>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</si>
  <si>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</si>
  <si>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</si>
  <si>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</si>
  <si>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</si>
  <si>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</si>
  <si>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</si>
  <si>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</si>
  <si>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</si>
  <si>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</si>
  <si>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</si>
  <si>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</si>
  <si>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</si>
  <si>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</si>
  <si>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</si>
  <si>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</si>
  <si>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</si>
  <si>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</si>
  <si>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</si>
  <si>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</si>
  <si>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</si>
  <si>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</si>
  <si>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</si>
  <si>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</si>
  <si>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</si>
  <si>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</si>
  <si>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</si>
  <si>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</si>
  <si>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</si>
  <si>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</si>
  <si>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</si>
  <si>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</si>
  <si>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</si>
  <si>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</si>
  <si>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</si>
  <si>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</si>
  <si>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</si>
  <si>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</si>
  <si>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</si>
  <si>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</si>
  <si>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</si>
  <si>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</si>
  <si>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</si>
  <si>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</si>
  <si>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</si>
  <si>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</si>
  <si>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</si>
  <si>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</si>
  <si>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</si>
  <si>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</si>
  <si>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</si>
  <si>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</si>
  <si>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</si>
  <si>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</si>
  <si>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</si>
  <si>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</si>
  <si>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</si>
  <si>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</si>
  <si>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</si>
  <si>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</si>
  <si>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</si>
  <si>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</si>
  <si>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</si>
  <si>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</si>
  <si>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</si>
  <si>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</si>
  <si>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</si>
  <si>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</si>
  <si>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</si>
  <si>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</si>
  <si>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</si>
  <si>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</si>
  <si>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</si>
  <si>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</si>
  <si>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</si>
  <si>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</si>
  <si>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</si>
  <si>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</si>
  <si>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</si>
  <si>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</si>
  <si>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</si>
  <si>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</si>
  <si>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</si>
  <si>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</si>
  <si>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</si>
  <si>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</si>
  <si>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</si>
  <si>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</si>
  <si>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</si>
  <si>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</si>
  <si>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</si>
  <si>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</si>
  <si>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</si>
  <si>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</si>
  <si>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</si>
  <si>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</si>
  <si>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</si>
  <si>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</si>
  <si>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</si>
  <si>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</si>
  <si>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</si>
  <si>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</si>
  <si>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</si>
  <si>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</si>
  <si>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</si>
  <si>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</si>
  <si>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</si>
  <si>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</si>
  <si>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</si>
  <si>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</si>
  <si>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</si>
  <si>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</si>
  <si>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</si>
  <si>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</si>
  <si>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</si>
  <si>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</si>
  <si>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</si>
  <si>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</si>
  <si>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</si>
  <si>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</si>
  <si>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</si>
  <si>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</si>
  <si>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</si>
  <si>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</si>
  <si>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</si>
  <si>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</si>
  <si>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</si>
  <si>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</si>
  <si>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</si>
  <si>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</si>
  <si>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</si>
  <si>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</si>
  <si>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</si>
  <si>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</si>
  <si>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</si>
  <si>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</si>
  <si>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</si>
  <si>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</si>
  <si>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</si>
  <si>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</si>
  <si>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</si>
  <si>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</si>
  <si>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</si>
  <si>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</si>
  <si>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</si>
  <si>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</si>
  <si>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</si>
  <si>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</si>
  <si>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</si>
  <si>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</si>
  <si>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</si>
  <si>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</si>
  <si>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</si>
  <si>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</si>
  <si>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</si>
  <si>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</si>
  <si>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</si>
  <si>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</si>
  <si>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</si>
  <si>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</si>
  <si>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</si>
  <si>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</si>
  <si>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</si>
  <si>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</si>
  <si>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</si>
  <si>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</si>
  <si>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</si>
  <si>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</si>
  <si>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</si>
  <si>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</si>
  <si>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</si>
  <si>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</si>
  <si>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</si>
  <si>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</si>
  <si>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</si>
  <si>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</si>
  <si>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</si>
  <si>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</si>
  <si>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</si>
  <si>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</si>
  <si>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</si>
  <si>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</si>
  <si>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</si>
  <si>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</si>
  <si>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</si>
  <si>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</si>
  <si>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</si>
  <si>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</si>
  <si>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</si>
  <si>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</si>
  <si>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</si>
  <si>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</si>
  <si>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</si>
  <si>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</si>
  <si>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</si>
  <si>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</si>
  <si>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</si>
  <si>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</si>
  <si>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</si>
  <si>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</si>
  <si>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</si>
  <si>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</si>
  <si>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</si>
  <si>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</si>
  <si>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</si>
  <si>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</si>
  <si>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</si>
  <si>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</si>
  <si>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</si>
  <si>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</si>
  <si>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</si>
  <si>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</si>
  <si>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</si>
  <si>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</si>
  <si>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</si>
  <si>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</si>
  <si>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</si>
  <si>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</si>
  <si>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</si>
  <si>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</si>
  <si>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</si>
  <si>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</si>
  <si>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</si>
  <si>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</si>
  <si>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</si>
  <si>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</si>
  <si>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</si>
  <si>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</si>
  <si>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</si>
  <si>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</si>
  <si>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</si>
  <si>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</si>
  <si>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</si>
  <si>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</si>
  <si>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</si>
  <si>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</si>
  <si>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</si>
  <si>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</si>
  <si>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</si>
  <si>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</si>
  <si>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</si>
  <si>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</si>
  <si>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</si>
  <si>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</si>
  <si>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</si>
  <si>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</si>
  <si>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</si>
  <si>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</si>
  <si>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</si>
  <si>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</si>
  <si>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</si>
  <si>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</si>
  <si>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</si>
  <si>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</si>
  <si>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</si>
  <si>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</si>
  <si>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</si>
  <si>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</si>
  <si>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</si>
  <si>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</si>
  <si>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</si>
  <si>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</si>
  <si>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</si>
  <si>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</si>
  <si>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</si>
  <si>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</si>
  <si>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</si>
  <si>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</si>
  <si>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</si>
  <si>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</si>
  <si>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</si>
  <si>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</si>
  <si>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</si>
  <si>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</si>
  <si>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</si>
  <si>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</si>
  <si>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</si>
  <si>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</si>
  <si>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</si>
  <si>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</si>
  <si>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</si>
  <si>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</si>
  <si>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</si>
  <si>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</si>
  <si>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</si>
  <si>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</si>
  <si>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</si>
  <si>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</si>
  <si>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</si>
  <si>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</si>
  <si>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</si>
  <si>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</si>
  <si>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</si>
  <si>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</si>
  <si>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</si>
  <si>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</si>
  <si>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</si>
  <si>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</si>
  <si>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</si>
  <si>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</si>
  <si>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</si>
  <si>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</si>
  <si>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</si>
  <si>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</si>
  <si>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</si>
  <si>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</si>
  <si>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</si>
  <si>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</si>
  <si>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</si>
  <si>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</si>
  <si>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</si>
  <si>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</si>
  <si>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</si>
  <si>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</si>
  <si>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</si>
  <si>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</si>
  <si>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</si>
  <si>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</si>
  <si>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</si>
  <si>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</si>
  <si>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</si>
  <si>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</si>
  <si>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</si>
  <si>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</si>
  <si>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</si>
  <si>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</si>
  <si>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</si>
  <si>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</si>
  <si>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</si>
  <si>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</si>
  <si>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</si>
  <si>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</si>
  <si>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</si>
  <si>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</si>
  <si>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</si>
  <si>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</si>
  <si>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</si>
  <si>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</si>
  <si>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</si>
  <si>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</si>
  <si>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</si>
  <si>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</si>
  <si>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</si>
  <si>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</si>
  <si>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</si>
  <si>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</si>
  <si>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</si>
  <si>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</si>
  <si>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</si>
  <si>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</si>
  <si>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</si>
  <si>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</si>
  <si>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</si>
  <si>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</si>
  <si>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</si>
  <si>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</si>
  <si>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</si>
  <si>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</si>
  <si>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</si>
  <si>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</si>
  <si>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</si>
  <si>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</si>
  <si>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</si>
  <si>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</si>
  <si>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</si>
  <si>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</si>
  <si>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</si>
  <si>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</si>
  <si>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</si>
  <si>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</si>
  <si>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</si>
  <si>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</si>
  <si>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</si>
  <si>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</si>
  <si>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</si>
  <si>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</si>
  <si>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</si>
  <si>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</si>
  <si>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</si>
  <si>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</si>
  <si>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</si>
  <si>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</si>
  <si>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</si>
  <si>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</si>
  <si>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</si>
  <si>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</si>
  <si>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</si>
  <si>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</si>
  <si>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</si>
  <si>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</si>
  <si>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</si>
  <si>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</si>
  <si>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</si>
  <si>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</si>
  <si>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</si>
  <si>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</si>
  <si>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</si>
  <si>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</si>
  <si>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</si>
  <si>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</si>
  <si>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</si>
  <si>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</si>
  <si>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</si>
  <si>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</si>
  <si>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</si>
  <si>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</si>
  <si>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</si>
  <si>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</si>
  <si>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</si>
  <si>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</si>
  <si>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</si>
  <si>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</si>
  <si>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</si>
  <si>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</si>
  <si>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</si>
  <si>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</si>
  <si>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</si>
  <si>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</si>
  <si>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</si>
  <si>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</si>
  <si>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</si>
  <si>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</si>
  <si>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</si>
  <si>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</si>
  <si>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</si>
  <si>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</si>
  <si>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</si>
  <si>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</si>
  <si>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</si>
  <si>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</si>
  <si>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</si>
  <si>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</si>
  <si>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</si>
  <si>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</si>
  <si>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</si>
  <si>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</si>
  <si>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</si>
  <si>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</si>
  <si>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</si>
  <si>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</si>
  <si>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</si>
  <si>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</si>
  <si>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</si>
  <si>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</si>
  <si>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</si>
  <si>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</si>
  <si>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</si>
  <si>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</si>
  <si>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</si>
  <si>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</si>
  <si>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</si>
  <si>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</si>
  <si>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</si>
  <si>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</si>
  <si>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</si>
  <si>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</si>
  <si>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</si>
  <si>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</si>
  <si>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</si>
  <si>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</si>
  <si>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</si>
  <si>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</si>
  <si>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</si>
  <si>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</si>
  <si>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</si>
  <si>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</si>
  <si>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</si>
  <si>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</si>
  <si>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</si>
  <si>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</si>
  <si>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</si>
  <si>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</si>
  <si>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</si>
  <si>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</si>
  <si>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</si>
  <si>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</si>
  <si>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</si>
  <si>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</si>
  <si>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</si>
  <si>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</si>
  <si>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</si>
  <si>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</si>
  <si>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</si>
  <si>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</si>
  <si>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</si>
  <si>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</si>
  <si>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</si>
  <si>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</si>
  <si>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</si>
  <si>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</si>
  <si>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</si>
  <si>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</si>
  <si>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</si>
  <si>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</si>
  <si>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</si>
  <si>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</si>
  <si>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</si>
  <si>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</si>
  <si>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</si>
  <si>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</si>
  <si>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</si>
  <si>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</si>
  <si>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</si>
  <si>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</si>
  <si>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</si>
  <si>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</si>
  <si>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</si>
  <si>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</si>
  <si>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</si>
  <si>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</si>
  <si>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</si>
  <si>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</si>
  <si>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</si>
  <si>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</si>
  <si>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</si>
  <si>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</si>
  <si>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</si>
  <si>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</si>
  <si>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</si>
  <si>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</si>
  <si>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</si>
  <si>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</si>
  <si>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</si>
  <si>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</si>
  <si>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</si>
  <si>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</si>
  <si>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</si>
  <si>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</si>
  <si>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</si>
  <si>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</si>
  <si>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</si>
  <si>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</si>
  <si>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</si>
  <si>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</si>
  <si>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</si>
  <si>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</si>
  <si>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</si>
  <si>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</si>
  <si>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</si>
  <si>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</si>
  <si>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</si>
  <si>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</si>
  <si>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</si>
  <si>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</si>
  <si>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</si>
  <si>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</si>
  <si>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</si>
  <si>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</si>
  <si>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</si>
  <si>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</si>
  <si>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</si>
  <si>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</si>
  <si>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</si>
  <si>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</si>
  <si>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</si>
  <si>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</si>
  <si>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</si>
  <si>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</si>
  <si>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</si>
  <si>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</si>
  <si>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</si>
  <si>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</si>
  <si>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</si>
  <si>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</si>
  <si>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</si>
  <si>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</si>
  <si>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</si>
  <si>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</si>
  <si>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</si>
  <si>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</si>
  <si>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</si>
  <si>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</si>
  <si>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</si>
  <si>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</si>
  <si>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</si>
  <si>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</si>
  <si>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</si>
  <si>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</si>
  <si>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</si>
  <si>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</si>
  <si>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</si>
  <si>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</si>
  <si>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</si>
  <si>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</si>
  <si>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</si>
  <si>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</si>
  <si>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</si>
  <si>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</si>
  <si>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</si>
  <si>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</si>
  <si>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</si>
  <si>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</si>
  <si>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</si>
  <si>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</si>
  <si>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</si>
  <si>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</si>
  <si>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</si>
  <si>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</si>
  <si>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</si>
  <si>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</si>
  <si>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</si>
  <si>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</si>
  <si>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</si>
  <si>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</si>
  <si>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</si>
  <si>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</si>
  <si>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</si>
  <si>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</si>
  <si>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</si>
  <si>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</si>
  <si>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</si>
  <si>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</si>
  <si>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</si>
  <si>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</si>
  <si>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</si>
  <si>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</si>
  <si>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</si>
  <si>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</si>
  <si>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</si>
  <si>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</si>
  <si>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</si>
  <si>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</si>
  <si>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</si>
  <si>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</si>
  <si>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</si>
  <si>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</si>
  <si>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</si>
  <si>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</si>
  <si>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</si>
  <si>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</si>
  <si>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</si>
  <si>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</si>
  <si>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</si>
  <si>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</si>
  <si>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</si>
  <si>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</si>
  <si>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</si>
  <si>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</si>
  <si>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</si>
  <si>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</si>
  <si>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</si>
  <si>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</si>
  <si>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</si>
  <si>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</si>
  <si>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</si>
  <si>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</si>
  <si>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</si>
  <si>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</si>
  <si>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</si>
  <si>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</si>
  <si>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</si>
  <si>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</si>
  <si>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</si>
  <si>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</si>
  <si>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</si>
  <si>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</si>
  <si>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</si>
  <si>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</si>
  <si>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</si>
  <si>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</si>
  <si>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</si>
  <si>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</si>
  <si>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</si>
  <si>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</si>
  <si>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</si>
  <si>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</si>
  <si>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</si>
  <si>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</si>
  <si>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</si>
  <si>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</si>
  <si>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</si>
  <si>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</si>
  <si>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</si>
  <si>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</si>
  <si>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</si>
  <si>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</si>
  <si>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</si>
  <si>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</si>
  <si>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</si>
  <si>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</si>
  <si>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</si>
  <si>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</si>
  <si>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</si>
  <si>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</si>
  <si>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</si>
  <si>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</si>
  <si>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</si>
  <si>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</si>
  <si>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</si>
  <si>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</si>
  <si>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</si>
  <si>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</si>
  <si>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</si>
  <si>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</si>
  <si>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</si>
  <si>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</si>
  <si>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</si>
  <si>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</si>
  <si>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</si>
  <si>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</si>
  <si>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</si>
  <si>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</si>
  <si>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</si>
  <si>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</si>
  <si>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</si>
  <si>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</si>
  <si>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</si>
  <si>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</si>
  <si>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</si>
  <si>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</si>
  <si>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</si>
  <si>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</si>
  <si>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</si>
  <si>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</si>
  <si>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</si>
  <si>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</si>
  <si>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</si>
  <si>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</si>
  <si>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</si>
  <si>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</si>
  <si>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</si>
  <si>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</si>
  <si>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</si>
  <si>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</si>
  <si>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</si>
  <si>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</si>
  <si>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</si>
  <si>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</si>
  <si>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</si>
  <si>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</si>
  <si>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</si>
  <si>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</si>
  <si>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</si>
  <si>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</si>
  <si>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</si>
  <si>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</si>
  <si>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</si>
  <si>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</si>
  <si>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</si>
  <si>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</si>
  <si>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</si>
  <si>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</si>
  <si>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</si>
  <si>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</si>
  <si>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</si>
  <si>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</si>
  <si>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</si>
  <si>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</si>
  <si>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</si>
  <si>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</si>
  <si>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</si>
  <si>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</si>
  <si>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</si>
  <si>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</si>
  <si>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</si>
  <si>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</si>
  <si>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</si>
  <si>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</si>
  <si>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</si>
  <si>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</si>
  <si>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</si>
  <si>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</si>
  <si>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</si>
  <si>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</si>
  <si>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</si>
  <si>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</si>
  <si>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</si>
  <si>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</si>
  <si>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</si>
  <si>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</si>
  <si>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</si>
  <si>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</si>
  <si>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</si>
  <si>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</si>
  <si>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</si>
  <si>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</si>
  <si>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</si>
  <si>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</si>
  <si>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</si>
  <si>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</si>
  <si>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</si>
  <si>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</si>
  <si>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</si>
  <si>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</si>
  <si>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</si>
  <si>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</si>
  <si>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</si>
  <si>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</si>
  <si>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</si>
  <si>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</si>
  <si>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</si>
  <si>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</si>
  <si>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</si>
  <si>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</si>
  <si>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</si>
  <si>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</si>
  <si>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</si>
  <si>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</si>
  <si>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</si>
  <si>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</si>
  <si>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</si>
  <si>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</si>
  <si>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</si>
  <si>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</si>
  <si>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</si>
  <si>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</si>
  <si>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</si>
  <si>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</si>
  <si>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</si>
  <si>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</si>
  <si>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</si>
  <si>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</si>
  <si>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</si>
  <si>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</si>
  <si>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</si>
  <si>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</si>
  <si>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</si>
  <si>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</si>
  <si>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</si>
  <si>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</si>
  <si>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</si>
  <si>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</si>
  <si>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</si>
  <si>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</si>
  <si>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</si>
  <si>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</si>
  <si>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</si>
  <si>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</si>
  <si>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</si>
  <si>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</si>
  <si>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</si>
  <si>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</si>
  <si>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</si>
  <si>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</si>
  <si>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</si>
  <si>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</si>
  <si>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</si>
  <si>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</si>
  <si>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</si>
  <si>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</si>
  <si>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</si>
  <si>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</si>
  <si>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</si>
  <si>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</si>
  <si>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</si>
  <si>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</si>
  <si>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</si>
  <si>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</si>
  <si>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</si>
  <si>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</si>
  <si>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</si>
  <si>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</si>
  <si>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</si>
  <si>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</si>
  <si>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</si>
  <si>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</si>
  <si>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</si>
  <si>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</si>
  <si>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</si>
  <si>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</si>
  <si>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</si>
  <si>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</si>
  <si>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</si>
  <si>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</si>
  <si>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</si>
  <si>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</si>
  <si>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</si>
  <si>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</si>
  <si>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</si>
  <si>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</si>
  <si>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</si>
  <si>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</si>
  <si>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</si>
  <si>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</si>
  <si>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</si>
  <si>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</si>
  <si>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</si>
  <si>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</si>
  <si>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</si>
  <si>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</si>
  <si>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</si>
  <si>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</si>
  <si>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</si>
  <si>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</si>
  <si>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</si>
  <si>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</si>
  <si>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</si>
  <si>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</si>
  <si>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</si>
  <si>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</si>
  <si>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</si>
  <si>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</si>
  <si>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</si>
  <si>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</si>
  <si>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</si>
  <si>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</si>
  <si>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</si>
  <si>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</si>
  <si>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</si>
  <si>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</si>
  <si>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</si>
  <si>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</si>
  <si>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</si>
  <si>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</si>
  <si>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</si>
  <si>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</si>
  <si>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</si>
  <si>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</si>
  <si>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</si>
  <si>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</si>
  <si>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</si>
  <si>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</si>
  <si>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</si>
  <si>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</si>
  <si>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</si>
  <si>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</si>
  <si>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</si>
  <si>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</si>
  <si>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</si>
  <si>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</si>
  <si>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</si>
  <si>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</si>
  <si>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</si>
  <si>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</si>
  <si>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</si>
  <si>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</si>
  <si>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</si>
  <si>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</si>
  <si>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</si>
  <si>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</si>
  <si>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</si>
  <si>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</si>
  <si>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</si>
  <si>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</si>
  <si>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</si>
  <si>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</si>
  <si>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</si>
  <si>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</si>
  <si>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</si>
  <si>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</si>
  <si>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</si>
  <si>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</si>
  <si>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</si>
  <si>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</si>
  <si>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</si>
  <si>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</si>
  <si>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</si>
  <si>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</si>
  <si>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</si>
  <si>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</si>
  <si>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</si>
  <si>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</si>
  <si>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</si>
  <si>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</si>
  <si>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</si>
  <si>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</si>
  <si>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</si>
  <si>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</si>
  <si>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</si>
  <si>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</si>
  <si>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</si>
  <si>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</si>
  <si>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</si>
  <si>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</si>
  <si>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</si>
  <si>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</si>
  <si>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</si>
  <si>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</si>
  <si>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</si>
  <si>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</si>
  <si>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</si>
  <si>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</si>
  <si>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</si>
  <si>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</si>
  <si>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</si>
  <si>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</si>
  <si>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</si>
  <si>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</si>
  <si>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</si>
  <si>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</si>
  <si>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</si>
  <si>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</si>
  <si>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</si>
  <si>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</si>
  <si>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</si>
  <si>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</si>
  <si>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</si>
  <si>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</si>
  <si>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</si>
  <si>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</si>
  <si>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</si>
  <si>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</si>
  <si>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</si>
  <si>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</si>
  <si>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</si>
  <si>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</si>
  <si>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</si>
  <si>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</si>
  <si>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</si>
  <si>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</si>
  <si>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</si>
  <si>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</si>
  <si>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</si>
  <si>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</si>
  <si>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</si>
  <si>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</si>
  <si>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</si>
  <si>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</si>
  <si>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</si>
  <si>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</si>
  <si>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</si>
  <si>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</si>
  <si>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</si>
  <si>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</si>
  <si>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</si>
  <si>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</si>
  <si>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</si>
  <si>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</si>
  <si>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</si>
  <si>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</si>
  <si>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</si>
  <si>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</si>
  <si>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</si>
  <si>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</si>
  <si>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</si>
  <si>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</si>
  <si>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</si>
  <si>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</si>
  <si>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</si>
  <si>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</si>
  <si>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</si>
  <si>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</si>
  <si>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</si>
  <si>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</si>
  <si>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</si>
  <si>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</si>
  <si>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</si>
  <si>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</si>
  <si>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</si>
  <si>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</si>
  <si>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</si>
  <si>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</si>
  <si>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</si>
  <si>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</si>
  <si>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</si>
  <si>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</si>
  <si>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</si>
  <si>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</si>
  <si>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</si>
  <si>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</si>
  <si>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</si>
  <si>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</si>
  <si>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</si>
  <si>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</si>
  <si>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</si>
  <si>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</si>
  <si>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</si>
  <si>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</si>
  <si>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</si>
  <si>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</si>
  <si>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</si>
  <si>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</si>
  <si>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</si>
  <si>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</si>
  <si>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</si>
  <si>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</si>
  <si>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</si>
  <si>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</si>
  <si>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</si>
  <si>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</si>
  <si>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</si>
  <si>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</si>
  <si>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</si>
  <si>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</si>
  <si>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</si>
  <si>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</si>
  <si>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</si>
  <si>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</si>
  <si>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</si>
  <si>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</si>
  <si>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</si>
  <si>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</si>
  <si>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</si>
  <si>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</si>
  <si>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</si>
  <si>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</si>
  <si>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</si>
  <si>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</si>
  <si>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</si>
  <si>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</si>
  <si>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</si>
  <si>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</si>
  <si>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</si>
  <si>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</si>
  <si>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</si>
  <si>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</si>
  <si>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</si>
  <si>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</si>
  <si>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</si>
  <si>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</si>
  <si>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</si>
  <si>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</si>
  <si>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</si>
  <si>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</si>
  <si>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</si>
  <si>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</si>
  <si>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</si>
  <si>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</si>
  <si>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</si>
  <si>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</si>
  <si>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</si>
  <si>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</si>
  <si>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</si>
  <si>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</si>
  <si>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</si>
  <si>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</si>
  <si>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</si>
  <si>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</si>
  <si>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</si>
  <si>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</si>
  <si>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</si>
  <si>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</si>
  <si>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</si>
  <si>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</si>
  <si>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</si>
  <si>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</si>
  <si>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</si>
  <si>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</si>
  <si>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</si>
  <si>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</si>
  <si>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</si>
  <si>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</si>
  <si>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</si>
  <si>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</si>
  <si>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</si>
  <si>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</si>
  <si>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</si>
  <si>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</si>
  <si>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</si>
  <si>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</si>
  <si>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</si>
  <si>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</si>
  <si>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</si>
  <si>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</si>
  <si>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</si>
  <si>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</si>
  <si>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</si>
  <si>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</si>
  <si>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</si>
  <si>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</si>
  <si>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</si>
  <si>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</si>
  <si>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</si>
  <si>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</si>
  <si>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</si>
  <si>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</si>
  <si>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</si>
  <si>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</si>
  <si>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</si>
  <si>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</si>
  <si>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</si>
  <si>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</si>
  <si>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</si>
  <si>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</si>
  <si>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</si>
  <si>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</si>
  <si>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</si>
  <si>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</si>
  <si>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</si>
  <si>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</si>
  <si>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</si>
  <si>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</si>
  <si>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</si>
  <si>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</si>
  <si>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</si>
  <si>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</si>
  <si>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</si>
  <si>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</si>
  <si>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</si>
  <si>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</si>
  <si>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</si>
  <si>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</si>
  <si>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</si>
  <si>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</si>
  <si>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</si>
  <si>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</si>
  <si>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</si>
  <si>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</si>
  <si>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</si>
  <si>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</si>
  <si>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</si>
  <si>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</si>
  <si>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</si>
  <si>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</si>
  <si>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</si>
  <si>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</si>
  <si>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</si>
  <si>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</si>
  <si>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</si>
  <si>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</si>
  <si>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</si>
  <si>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</si>
  <si>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</si>
  <si>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</si>
  <si>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</si>
  <si>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</si>
  <si>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</si>
  <si>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</si>
  <si>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</si>
  <si>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</si>
  <si>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</si>
  <si>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</si>
  <si>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</si>
  <si>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</si>
  <si>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</si>
  <si>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</si>
  <si>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</si>
  <si>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</si>
  <si>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</si>
  <si>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</si>
  <si>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</si>
  <si>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</si>
  <si>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</si>
  <si>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</si>
  <si>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</si>
  <si>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</si>
  <si>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</si>
  <si>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</si>
  <si>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</si>
  <si>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</si>
  <si>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</si>
  <si>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</si>
  <si>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</si>
  <si>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</si>
  <si>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</si>
  <si>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</si>
  <si>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</si>
  <si>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</si>
  <si>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</si>
  <si>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</si>
  <si>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</si>
  <si>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</si>
  <si>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</si>
  <si>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</si>
  <si>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</si>
  <si>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</si>
  <si>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</si>
  <si>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</si>
  <si>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</si>
  <si>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</si>
  <si>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</si>
  <si>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</si>
  <si>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</si>
  <si>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</si>
  <si>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</si>
  <si>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</si>
  <si>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</si>
  <si>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</si>
  <si>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</si>
  <si>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</si>
  <si>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</si>
  <si>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</si>
  <si>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</si>
  <si>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</si>
  <si>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</si>
  <si>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</si>
  <si>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</si>
  <si>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</si>
  <si>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</si>
  <si>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</si>
  <si>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</si>
  <si>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</si>
  <si>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</si>
  <si>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</si>
  <si>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</si>
  <si>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</si>
  <si>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</si>
  <si>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</si>
  <si>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</si>
  <si>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</si>
  <si>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</si>
  <si>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</si>
  <si>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</si>
  <si>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</si>
  <si>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</si>
  <si>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</si>
  <si>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</si>
  <si>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</si>
  <si>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</si>
  <si>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</si>
  <si>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</si>
  <si>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</si>
  <si>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</si>
  <si>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</si>
  <si>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</si>
  <si>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</si>
  <si>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</si>
  <si>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</si>
  <si>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</si>
  <si>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</si>
  <si>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</si>
  <si>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</si>
  <si>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</si>
  <si>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</si>
  <si>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</si>
  <si>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</si>
  <si>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</si>
  <si>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</si>
  <si>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</si>
  <si>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</si>
  <si>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</si>
  <si>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</si>
  <si>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</si>
  <si>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</si>
  <si>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</si>
  <si>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</si>
  <si>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</si>
  <si>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</si>
  <si>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</si>
  <si>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</si>
  <si>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</si>
  <si>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</si>
  <si>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</si>
  <si>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</si>
  <si>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</si>
  <si>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</si>
  <si>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</si>
  <si>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</si>
  <si>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</si>
  <si>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</si>
  <si>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</si>
  <si>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</si>
  <si>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</si>
  <si>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</si>
  <si>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</si>
  <si>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</si>
  <si>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</si>
  <si>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</si>
  <si>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</si>
  <si>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</si>
  <si>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</si>
  <si>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</si>
  <si>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</si>
  <si>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</si>
  <si>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</si>
  <si>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</si>
  <si>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</si>
  <si>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</si>
  <si>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</si>
  <si>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</si>
  <si>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</si>
  <si>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</si>
  <si>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</si>
  <si>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</si>
  <si>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</si>
  <si>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</si>
  <si>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</si>
  <si>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</si>
  <si>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</si>
  <si>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</si>
  <si>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</si>
  <si>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</si>
  <si>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</si>
  <si>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</si>
  <si>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</si>
  <si>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</si>
  <si>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</si>
  <si>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</si>
  <si>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</si>
  <si>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</si>
  <si>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</si>
  <si>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</si>
  <si>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</si>
  <si>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</si>
  <si>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</si>
  <si>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</si>
  <si>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</si>
  <si>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</si>
  <si>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</si>
  <si>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</si>
  <si>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</si>
  <si>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</si>
  <si>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</si>
  <si>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</si>
  <si>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</si>
  <si>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</si>
  <si>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</si>
  <si>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</si>
  <si>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</si>
  <si>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</si>
  <si>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</si>
  <si>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</si>
  <si>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</si>
  <si>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</si>
  <si>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</si>
  <si>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</si>
  <si>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</si>
  <si>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</si>
  <si>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</si>
  <si>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</si>
  <si>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</si>
  <si>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</si>
  <si>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</si>
  <si>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</si>
  <si>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</si>
  <si>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</si>
  <si>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</si>
  <si>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</si>
  <si>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</si>
  <si>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</si>
  <si>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</si>
  <si>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</si>
  <si>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</si>
  <si>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</si>
  <si>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</si>
  <si>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</si>
  <si>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</si>
  <si>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</si>
  <si>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</si>
  <si>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</si>
  <si>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</si>
  <si>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</si>
  <si>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</si>
  <si>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</si>
  <si>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</si>
  <si>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</si>
  <si>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</si>
  <si>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</si>
  <si>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</si>
  <si>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</si>
  <si>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</si>
  <si>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</si>
  <si>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</si>
  <si>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</si>
  <si>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</si>
  <si>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</si>
  <si>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</si>
  <si>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</si>
  <si>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</si>
  <si>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</si>
  <si>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</si>
  <si>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</si>
  <si>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</si>
  <si>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</si>
  <si>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</si>
  <si>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</si>
  <si>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</si>
  <si>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</si>
  <si>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</si>
  <si>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</si>
  <si>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</si>
  <si>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</si>
  <si>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</si>
  <si>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</si>
  <si>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</si>
  <si>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</si>
  <si>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</si>
  <si>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</si>
  <si>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</si>
  <si>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</si>
  <si>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</si>
  <si>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</si>
  <si>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</si>
  <si>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</si>
  <si>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</si>
  <si>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</si>
  <si>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</si>
  <si>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</si>
  <si>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</si>
  <si>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</si>
  <si>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</si>
  <si>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</si>
  <si>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</si>
  <si>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</si>
  <si>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</si>
  <si>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</si>
  <si>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</si>
  <si>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</si>
  <si>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</si>
  <si>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</si>
  <si>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</si>
  <si>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</si>
  <si>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</si>
  <si>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</si>
  <si>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</si>
  <si>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</si>
  <si>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</si>
  <si>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</si>
  <si>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</si>
  <si>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</si>
  <si>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</si>
  <si>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</si>
  <si>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</si>
  <si>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</si>
  <si>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</si>
  <si>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</si>
  <si>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</si>
  <si>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</si>
  <si>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</si>
  <si>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</si>
  <si>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</si>
  <si>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</si>
  <si>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</si>
  <si>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</si>
  <si>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</si>
  <si>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</si>
  <si>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</si>
  <si>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</si>
  <si>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</si>
  <si>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</si>
  <si>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</si>
  <si>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</si>
  <si>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</si>
  <si>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</si>
  <si>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</si>
  <si>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</si>
  <si>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</si>
  <si>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</si>
  <si>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</si>
  <si>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</si>
  <si>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</si>
  <si>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</si>
  <si>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</si>
  <si>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</si>
  <si>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</si>
  <si>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</si>
  <si>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</si>
  <si>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</si>
  <si>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</si>
  <si>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</si>
  <si>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</si>
  <si>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</si>
  <si>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</si>
  <si>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</si>
  <si>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</si>
  <si>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</si>
  <si>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</si>
  <si>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</si>
  <si>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</si>
  <si>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</si>
  <si>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</si>
  <si>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</si>
  <si>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</si>
  <si>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</si>
  <si>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</si>
  <si>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</si>
  <si>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</si>
  <si>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</si>
  <si>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</si>
  <si>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</si>
  <si>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</si>
  <si>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</si>
  <si>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</si>
  <si>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</si>
  <si>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</si>
  <si>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</si>
  <si>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</si>
  <si>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</si>
  <si>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</si>
  <si>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</si>
  <si>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</si>
  <si>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</si>
  <si>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</si>
  <si>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</si>
  <si>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</si>
  <si>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</si>
  <si>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</si>
  <si>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</si>
  <si>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</si>
  <si>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</si>
  <si>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</si>
  <si>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</si>
  <si>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</si>
  <si>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</si>
  <si>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</si>
  <si>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</si>
  <si>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</si>
  <si>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</si>
  <si>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</si>
  <si>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</si>
  <si>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</si>
  <si>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</si>
  <si>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</si>
  <si>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</si>
  <si>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</si>
  <si>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</si>
  <si>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</si>
  <si>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</si>
  <si>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</si>
  <si>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</si>
  <si>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</si>
  <si>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</si>
  <si>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</si>
  <si>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</si>
  <si>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</si>
  <si>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</si>
  <si>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</si>
  <si>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</si>
  <si>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</si>
  <si>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</si>
  <si>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</si>
  <si>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</si>
  <si>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</si>
  <si>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</si>
  <si>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</si>
  <si>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</si>
  <si>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</si>
  <si>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</si>
  <si>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</si>
  <si>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</si>
  <si>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</si>
  <si>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</si>
  <si>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</si>
  <si>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</si>
  <si>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</si>
  <si>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</si>
  <si>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</si>
  <si>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</si>
  <si>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</si>
  <si>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</si>
  <si>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</si>
  <si>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</si>
  <si>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</si>
  <si>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</si>
  <si>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</si>
  <si>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</si>
  <si>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</si>
  <si>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</si>
  <si>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</si>
  <si>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</si>
  <si>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</si>
  <si>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</si>
  <si>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</si>
  <si>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</si>
  <si>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</si>
  <si>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</si>
  <si>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</si>
  <si>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</si>
  <si>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</si>
  <si>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</si>
  <si>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</si>
  <si>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</si>
  <si>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</si>
  <si>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</si>
  <si>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</si>
  <si>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</si>
  <si>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</si>
  <si>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</si>
  <si>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</si>
  <si>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</si>
  <si>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</si>
  <si>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</si>
  <si>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</si>
  <si>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</si>
  <si>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</si>
  <si>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</si>
  <si>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</si>
  <si>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</si>
  <si>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</si>
  <si>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</si>
  <si>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</si>
  <si>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</si>
  <si>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</si>
  <si>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</si>
  <si>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</si>
  <si>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</si>
  <si>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</si>
  <si>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</si>
  <si>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</si>
  <si>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</si>
  <si>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</si>
  <si>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</si>
  <si>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</si>
  <si>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</si>
  <si>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</si>
  <si>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</si>
  <si>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</si>
  <si>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</si>
  <si>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</si>
  <si>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</si>
  <si>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</si>
  <si>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</si>
  <si>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</si>
  <si>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</si>
  <si>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</si>
  <si>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</si>
  <si>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</si>
  <si>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</si>
  <si>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</si>
  <si>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</si>
  <si>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</si>
  <si>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</si>
  <si>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</si>
  <si>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</si>
  <si>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</si>
  <si>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</si>
  <si>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</si>
  <si>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</si>
  <si>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</si>
  <si>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</si>
  <si>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</si>
  <si>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</si>
  <si>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</si>
  <si>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</si>
  <si>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</si>
  <si>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</si>
  <si>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</si>
  <si>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</si>
  <si>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</si>
  <si>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</si>
  <si>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</si>
  <si>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</si>
  <si>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</si>
  <si>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</si>
  <si>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</si>
  <si>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</si>
  <si>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</si>
  <si>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</si>
  <si>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</si>
  <si>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</si>
  <si>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</si>
  <si>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</si>
  <si>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</si>
  <si>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</si>
  <si>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</si>
  <si>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</si>
  <si>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</si>
  <si>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</si>
  <si>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</si>
  <si>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</si>
  <si>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</si>
  <si>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</si>
  <si>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</si>
  <si>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</si>
  <si>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</si>
  <si>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</si>
  <si>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</si>
  <si>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</si>
  <si>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</si>
  <si>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</si>
  <si>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</si>
  <si>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</si>
  <si>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</si>
  <si>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</si>
  <si>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</si>
  <si>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</si>
  <si>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</si>
  <si>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</si>
  <si>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</si>
  <si>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</si>
  <si>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</si>
  <si>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</si>
  <si>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</si>
  <si>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</si>
  <si>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</si>
  <si>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</si>
  <si>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</si>
  <si>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</si>
  <si>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</si>
  <si>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</si>
  <si>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</si>
  <si>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</si>
  <si>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</si>
  <si>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</si>
  <si>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</si>
  <si>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</si>
  <si>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</si>
  <si>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</si>
  <si>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</si>
  <si>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</si>
  <si>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</si>
  <si>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</si>
  <si>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</si>
  <si>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</si>
  <si>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</si>
  <si>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</si>
  <si>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</si>
  <si>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</si>
  <si>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</si>
  <si>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</si>
  <si>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</si>
  <si>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</si>
  <si>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</si>
  <si>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</si>
  <si>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</si>
  <si>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</si>
  <si>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</si>
  <si>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</si>
  <si>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</si>
  <si>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</si>
  <si>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</si>
  <si>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</si>
  <si>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</si>
  <si>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</si>
  <si>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</si>
  <si>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</si>
  <si>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</si>
  <si>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</si>
  <si>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</si>
  <si>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</si>
  <si>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</si>
  <si>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</si>
  <si>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</si>
  <si>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</si>
  <si>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</si>
  <si>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</si>
  <si>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</si>
  <si>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</si>
  <si>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</si>
  <si>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</si>
  <si>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</si>
  <si>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</si>
  <si>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</si>
  <si>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</si>
  <si>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</si>
  <si>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</si>
  <si>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</si>
  <si>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</si>
  <si>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</si>
  <si>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</si>
  <si>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</si>
  <si>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</si>
  <si>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</si>
  <si>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</si>
  <si>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</si>
  <si>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</si>
  <si>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</si>
  <si>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</si>
  <si>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</si>
  <si>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</si>
  <si>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</si>
  <si>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</si>
  <si>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</si>
  <si>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</si>
  <si>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</si>
  <si>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</si>
  <si>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</si>
  <si>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</si>
  <si>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</si>
  <si>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</si>
  <si>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</si>
  <si>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</si>
  <si>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</si>
  <si>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</si>
  <si>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</si>
  <si>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</si>
  <si>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</si>
  <si>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</si>
  <si>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</si>
  <si>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</si>
  <si>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</si>
  <si>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</si>
  <si>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</si>
  <si>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</si>
  <si>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</si>
  <si>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</si>
  <si>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</si>
  <si>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</si>
  <si>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</si>
  <si>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</si>
  <si>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</si>
  <si>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</si>
  <si>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</si>
  <si>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</si>
  <si>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</si>
  <si>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</si>
  <si>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</si>
  <si>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</si>
  <si>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</si>
  <si>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</si>
  <si>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</si>
  <si>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</si>
  <si>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</si>
  <si>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</si>
  <si>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</si>
  <si>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</si>
  <si>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</si>
  <si>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</si>
  <si>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</si>
  <si>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</si>
  <si>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</si>
  <si>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</si>
  <si>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</si>
  <si>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</si>
  <si>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</si>
  <si>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</si>
  <si>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</si>
  <si>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</si>
  <si>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</si>
  <si>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</si>
  <si>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</si>
  <si>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</si>
  <si>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</si>
  <si>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</si>
  <si>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</si>
  <si>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</si>
  <si>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</si>
  <si>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</si>
  <si>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</si>
  <si>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</si>
  <si>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</si>
  <si>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</si>
  <si>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</si>
  <si>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</si>
  <si>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</si>
  <si>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</si>
  <si>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</si>
  <si>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</si>
  <si>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</si>
  <si>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</si>
  <si>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</si>
  <si>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</si>
  <si>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</si>
  <si>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</si>
  <si>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</si>
  <si>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</si>
  <si>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</si>
  <si>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</si>
  <si>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</si>
  <si>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</si>
  <si>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</si>
  <si>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</si>
  <si>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</si>
  <si>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</si>
  <si>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</si>
  <si>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</si>
  <si>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</si>
  <si>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</si>
  <si>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</si>
  <si>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</si>
  <si>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</si>
  <si>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</si>
  <si>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</si>
  <si>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</si>
  <si>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</si>
  <si>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</si>
  <si>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</si>
  <si>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</si>
  <si>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</si>
  <si>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</si>
  <si>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</si>
  <si>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</si>
  <si>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</si>
  <si>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</si>
  <si>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</si>
  <si>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</si>
  <si>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</si>
  <si>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</si>
  <si>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</si>
  <si>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</si>
  <si>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</si>
  <si>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</si>
  <si>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</si>
  <si>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</si>
  <si>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</si>
  <si>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</si>
  <si>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</si>
  <si>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</si>
  <si>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</si>
  <si>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</si>
  <si>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</si>
  <si>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</si>
  <si>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</si>
  <si>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</si>
  <si>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</si>
  <si>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</si>
  <si>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</si>
  <si>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</si>
  <si>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</si>
  <si>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</si>
  <si>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</si>
  <si>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</si>
  <si>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</si>
  <si>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</si>
  <si>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</si>
  <si>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</si>
  <si>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</si>
  <si>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</si>
  <si>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</si>
  <si>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</si>
  <si>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</si>
  <si>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</si>
  <si>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</si>
  <si>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</si>
  <si>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</si>
  <si>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</si>
  <si>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</si>
  <si>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</si>
  <si>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</si>
  <si>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</si>
  <si>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</si>
  <si>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</si>
  <si>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</si>
  <si>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</si>
  <si>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</si>
  <si>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</si>
  <si>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</si>
  <si>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</si>
  <si>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</si>
  <si>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</si>
  <si>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</si>
  <si>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</si>
  <si>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</si>
  <si>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</si>
  <si>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</si>
  <si>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</si>
  <si>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</si>
  <si>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</si>
  <si>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</si>
  <si>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</si>
  <si>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</si>
  <si>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</si>
  <si>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</si>
  <si>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</si>
  <si>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</si>
  <si>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</si>
  <si>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</si>
  <si>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</si>
  <si>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</si>
  <si>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</si>
  <si>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</si>
  <si>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</si>
  <si>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</si>
  <si>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</si>
  <si>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</si>
  <si>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</si>
  <si>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</si>
  <si>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</si>
  <si>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</si>
  <si>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</si>
  <si>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</si>
  <si>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</si>
  <si>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</si>
  <si>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</si>
  <si>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</si>
  <si>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</si>
  <si>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</si>
  <si>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</si>
  <si>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</si>
  <si>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</si>
  <si>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</si>
  <si>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</si>
  <si>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</si>
  <si>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</si>
  <si>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</si>
  <si>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</si>
  <si>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</si>
  <si>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</si>
  <si>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</si>
  <si>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</si>
  <si>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</si>
  <si>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</si>
  <si>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</si>
  <si>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</si>
  <si>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</si>
  <si>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</si>
  <si>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</si>
  <si>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</si>
  <si>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</si>
  <si>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</si>
  <si>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</si>
  <si>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</si>
  <si>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</si>
  <si>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</si>
  <si>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</si>
  <si>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</si>
  <si>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</si>
  <si>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</si>
  <si>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</si>
  <si>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</si>
  <si>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</si>
  <si>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</si>
  <si>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</si>
  <si>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</si>
  <si>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</si>
  <si>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</si>
  <si>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</si>
  <si>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</si>
  <si>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</si>
  <si>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</si>
  <si>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</si>
  <si>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</si>
  <si>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</si>
  <si>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</si>
  <si>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</si>
  <si>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</si>
  <si>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</si>
  <si>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</si>
  <si>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</si>
  <si>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</si>
  <si>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</si>
  <si>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</si>
  <si>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</si>
  <si>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</si>
  <si>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</si>
  <si>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</si>
  <si>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</si>
  <si>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</si>
  <si>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</si>
  <si>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</si>
  <si>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</si>
  <si>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</si>
  <si>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</si>
  <si>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</si>
  <si>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</si>
  <si>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</si>
  <si>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</si>
  <si>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</si>
  <si>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</si>
  <si>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</si>
  <si>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</si>
  <si>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</si>
  <si>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</si>
  <si>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</si>
  <si>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</si>
  <si>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</si>
  <si>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</si>
  <si>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</si>
  <si>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</si>
  <si>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</si>
  <si>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</si>
  <si>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</si>
  <si>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</si>
  <si>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</si>
  <si>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</si>
  <si>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</si>
  <si>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</si>
  <si>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</si>
  <si>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</si>
  <si>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</si>
  <si>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</si>
  <si>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</si>
  <si>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</si>
  <si>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</si>
  <si>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</si>
  <si>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</si>
  <si>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</si>
  <si>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</si>
  <si>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</si>
  <si>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</si>
  <si>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</si>
  <si>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</si>
  <si>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</si>
  <si>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</si>
  <si>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</si>
  <si>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</si>
  <si>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</si>
  <si>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</si>
  <si>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</si>
  <si>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</si>
  <si>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</si>
  <si>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</si>
  <si>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</si>
  <si>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</si>
  <si>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</si>
  <si>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</si>
  <si>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</si>
  <si>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</si>
  <si>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</si>
  <si>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</si>
  <si>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</si>
  <si>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</si>
  <si>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</si>
  <si>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</si>
  <si>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</si>
  <si>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</si>
  <si>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</si>
  <si>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</si>
  <si>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</si>
  <si>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</si>
  <si>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</si>
  <si>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</si>
  <si>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</si>
  <si>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</si>
  <si>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</si>
  <si>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</si>
  <si>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</si>
  <si>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</si>
  <si>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</si>
  <si>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</si>
  <si>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</si>
  <si>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</si>
  <si>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</si>
  <si>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</si>
  <si>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</si>
  <si>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</si>
  <si>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</si>
  <si>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</si>
  <si>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</si>
  <si>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</si>
  <si>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</si>
  <si>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</si>
  <si>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</si>
  <si>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</si>
  <si>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</si>
  <si>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</si>
  <si>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</si>
  <si>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</si>
  <si>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</si>
  <si>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</si>
  <si>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</si>
  <si>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</si>
  <si>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</si>
  <si>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</si>
  <si>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</si>
  <si>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</si>
  <si>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</si>
  <si>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</si>
  <si>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</si>
  <si>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</si>
  <si>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</si>
  <si>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</si>
  <si>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</si>
  <si>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</si>
  <si>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</si>
  <si>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</si>
  <si>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</si>
  <si>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</si>
  <si>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</si>
  <si>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</si>
  <si>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</si>
  <si>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</si>
  <si>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</si>
  <si>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</si>
  <si>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</si>
  <si>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</si>
  <si>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</si>
  <si>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</si>
  <si>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</si>
  <si>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</si>
  <si>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</si>
  <si>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</si>
  <si>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</si>
  <si>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</si>
  <si>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</si>
  <si>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</si>
  <si>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</si>
  <si>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</si>
  <si>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</si>
  <si>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</si>
  <si>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</si>
  <si>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</si>
  <si>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</si>
  <si>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</si>
  <si>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</si>
  <si>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</si>
  <si>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</si>
  <si>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</si>
  <si>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</si>
  <si>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</si>
  <si>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</si>
  <si>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</si>
  <si>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</si>
  <si>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</si>
  <si>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</si>
  <si>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</si>
  <si>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</si>
  <si>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</si>
  <si>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</si>
  <si>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</si>
  <si>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</si>
  <si>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</si>
  <si>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</si>
  <si>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</si>
  <si>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</si>
  <si>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</si>
  <si>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</si>
  <si>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</si>
  <si>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</si>
  <si>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</si>
  <si>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</si>
  <si>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</si>
  <si>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</si>
  <si>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</si>
  <si>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</si>
  <si>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</si>
  <si>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</si>
  <si>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</si>
  <si>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</si>
  <si>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</si>
  <si>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</si>
  <si>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</si>
  <si>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</si>
  <si>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</si>
  <si>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</si>
  <si>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</si>
  <si>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</si>
  <si>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</si>
  <si>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</si>
  <si>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</si>
  <si>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</si>
  <si>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</si>
  <si>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</si>
  <si>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</si>
  <si>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</si>
  <si>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</si>
  <si>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</si>
  <si>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</si>
  <si>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</si>
  <si>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</si>
  <si>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</si>
  <si>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</si>
  <si>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</si>
  <si>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</si>
  <si>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</si>
  <si>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</si>
  <si>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</si>
  <si>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</si>
  <si>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</si>
  <si>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</si>
  <si>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</si>
  <si>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</si>
  <si>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</si>
  <si>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</si>
  <si>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</si>
  <si>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</si>
  <si>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</si>
  <si>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</si>
  <si>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</si>
  <si>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</si>
  <si>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</si>
  <si>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</si>
  <si>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</si>
  <si>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</si>
  <si>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</si>
  <si>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</si>
  <si>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</si>
  <si>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</si>
  <si>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</si>
  <si>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</si>
  <si>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</si>
  <si>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</si>
  <si>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</si>
  <si>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</si>
  <si>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</si>
  <si>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</si>
  <si>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</si>
  <si>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</si>
  <si>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</si>
  <si>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</si>
  <si>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</si>
  <si>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</si>
  <si>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</si>
  <si>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</si>
  <si>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</si>
  <si>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</si>
  <si>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</si>
  <si>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</si>
  <si>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</si>
  <si>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</si>
  <si>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</si>
  <si>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</si>
  <si>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</si>
  <si>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</si>
  <si>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</si>
  <si>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</si>
  <si>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</si>
  <si>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</si>
  <si>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</si>
  <si>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</si>
  <si>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</si>
  <si>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</si>
  <si>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</si>
  <si>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</si>
  <si>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</si>
  <si>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</si>
  <si>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</si>
  <si>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</si>
  <si>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</si>
  <si>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</si>
  <si>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</si>
  <si>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</si>
  <si>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</si>
  <si>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</si>
  <si>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</si>
  <si>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</si>
  <si>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</si>
  <si>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</si>
  <si>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</si>
  <si>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</si>
  <si>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</si>
  <si>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</si>
  <si>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</si>
  <si>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</si>
  <si>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</si>
  <si>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</si>
  <si>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</si>
  <si>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</si>
  <si>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</si>
  <si>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</si>
  <si>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</si>
  <si>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</si>
  <si>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</si>
  <si>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</si>
  <si>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</si>
  <si>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</si>
  <si>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</si>
  <si>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</si>
  <si>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</si>
  <si>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</si>
  <si>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</si>
  <si>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</si>
  <si>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</si>
  <si>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</si>
  <si>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</si>
  <si>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</si>
  <si>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</si>
  <si>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</si>
  <si>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</si>
  <si>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</si>
  <si>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</si>
  <si>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</si>
  <si>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</si>
  <si>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</si>
  <si>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</si>
  <si>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</si>
  <si>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</si>
  <si>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</si>
  <si>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</si>
  <si>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</si>
  <si>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</si>
  <si>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</si>
  <si>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</si>
  <si>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</si>
  <si>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</si>
  <si>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</si>
  <si>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</si>
  <si>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</si>
  <si>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</si>
  <si>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</si>
  <si>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</si>
  <si>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</si>
  <si>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</si>
  <si>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</si>
  <si>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</si>
  <si>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</si>
  <si>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</si>
  <si>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</si>
  <si>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</si>
  <si>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</si>
  <si>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</si>
  <si>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</si>
  <si>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</si>
  <si>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</si>
  <si>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</si>
  <si>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</si>
  <si>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</si>
  <si>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</si>
  <si>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</si>
  <si>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</si>
  <si>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</si>
  <si>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</si>
  <si>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</si>
  <si>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</si>
  <si>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</si>
  <si>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</si>
  <si>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</si>
  <si>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</si>
  <si>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</si>
  <si>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</si>
  <si>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</si>
  <si>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</si>
  <si>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</si>
  <si>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</si>
  <si>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</si>
  <si>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</si>
  <si>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</si>
  <si>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</si>
  <si>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</si>
  <si>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</si>
  <si>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</si>
  <si>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</si>
  <si>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</si>
  <si>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</si>
  <si>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</si>
  <si>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</si>
  <si>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</si>
  <si>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</si>
  <si>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</si>
  <si>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</si>
  <si>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</si>
  <si>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</si>
  <si>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</si>
  <si>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</si>
  <si>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</si>
  <si>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</si>
  <si>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</si>
  <si>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</si>
  <si>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</si>
  <si>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</si>
  <si>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</si>
  <si>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</si>
  <si>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</si>
  <si>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</si>
  <si>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</si>
  <si>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</si>
  <si>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</si>
  <si>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</si>
  <si>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</si>
  <si>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</si>
  <si>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</si>
  <si>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</si>
  <si>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</si>
  <si>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</si>
  <si>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</si>
  <si>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</si>
  <si>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</si>
  <si>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</si>
  <si>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</si>
  <si>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</si>
  <si>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</si>
  <si>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</si>
  <si>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</si>
  <si>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</si>
  <si>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</si>
  <si>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</si>
  <si>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</si>
  <si>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</si>
  <si>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</si>
  <si>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</si>
  <si>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</si>
  <si>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</si>
  <si>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</si>
  <si>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</si>
  <si>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</si>
  <si>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</si>
  <si>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</si>
  <si>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</si>
  <si>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</si>
  <si>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</si>
  <si>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</si>
  <si>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</si>
  <si>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</si>
  <si>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</si>
  <si>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</si>
  <si>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</si>
  <si>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</si>
  <si>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</si>
  <si>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</si>
  <si>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</si>
  <si>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</si>
  <si>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</si>
  <si>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</si>
  <si>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</si>
  <si>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</si>
  <si>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</si>
  <si>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</si>
  <si>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</si>
  <si>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</si>
  <si>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</si>
  <si>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</si>
  <si>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</si>
  <si>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</si>
  <si>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</si>
  <si>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</si>
  <si>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</si>
  <si>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</si>
  <si>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</si>
  <si>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</si>
  <si>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</si>
  <si>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</si>
  <si>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</si>
  <si>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</si>
  <si>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</si>
  <si>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</si>
  <si>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</si>
  <si>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</si>
  <si>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</si>
  <si>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</si>
  <si>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</si>
  <si>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</si>
  <si>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</si>
  <si>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</si>
  <si>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</si>
  <si>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</si>
  <si>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</si>
  <si>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</si>
  <si>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</si>
  <si>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</si>
  <si>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</si>
  <si>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</si>
  <si>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</si>
  <si>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</si>
  <si>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</si>
  <si>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</si>
  <si>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</si>
  <si>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</si>
  <si>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</si>
  <si>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</si>
  <si>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</si>
  <si>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</si>
  <si>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</si>
  <si>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</si>
  <si>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</si>
  <si>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</si>
  <si>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</si>
  <si>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</si>
  <si>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</si>
  <si>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</si>
  <si>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</si>
  <si>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</si>
  <si>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</si>
  <si>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</si>
  <si>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</si>
  <si>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</si>
  <si>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</si>
  <si>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</si>
  <si>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</si>
  <si>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</si>
  <si>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</si>
  <si>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</si>
  <si>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</si>
  <si>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</si>
  <si>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</si>
  <si>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</si>
  <si>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</si>
  <si>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</si>
  <si>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</si>
  <si>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</si>
  <si>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</si>
  <si>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</si>
  <si>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</si>
  <si>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</si>
  <si>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</si>
  <si>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</si>
  <si>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</si>
  <si>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</si>
  <si>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</si>
  <si>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</si>
  <si>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</si>
  <si>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</si>
  <si>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</si>
  <si>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</si>
  <si>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</si>
  <si>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</si>
  <si>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</si>
  <si>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</si>
  <si>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</si>
  <si>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</si>
  <si>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</si>
  <si>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</si>
  <si>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</si>
  <si>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</si>
  <si>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</si>
  <si>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</si>
  <si>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</si>
  <si>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</si>
  <si>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</si>
  <si>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</si>
  <si>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</si>
  <si>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</si>
  <si>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</si>
  <si>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</si>
  <si>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</si>
  <si>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</si>
  <si>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</si>
  <si>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</si>
  <si>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</si>
  <si>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</si>
  <si>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</si>
  <si>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</si>
  <si>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</si>
  <si>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</si>
  <si>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</si>
  <si>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</si>
  <si>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</si>
  <si>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</si>
  <si>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</si>
  <si>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</si>
  <si>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</si>
  <si>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</si>
  <si>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</si>
  <si>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</si>
  <si>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</si>
  <si>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</si>
  <si>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</si>
  <si>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</si>
  <si>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</si>
  <si>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</si>
  <si>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</si>
  <si>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</si>
  <si>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</si>
  <si>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</si>
  <si>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</si>
  <si>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</si>
  <si>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</si>
  <si>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</si>
  <si>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</si>
  <si>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</si>
  <si>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</si>
  <si>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</si>
  <si>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</si>
  <si>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</si>
  <si>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</si>
  <si>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</si>
  <si>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</si>
  <si>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</si>
  <si>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</si>
  <si>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</si>
  <si>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</si>
  <si>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</si>
  <si>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</si>
  <si>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</si>
  <si>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</si>
  <si>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</si>
  <si>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</si>
  <si>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</si>
  <si>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</si>
  <si>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</si>
  <si>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</si>
  <si>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</si>
  <si>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</si>
  <si>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</si>
  <si>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</si>
  <si>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</si>
  <si>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</si>
  <si>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</si>
  <si>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</si>
  <si>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</si>
  <si>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</si>
  <si>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</si>
  <si>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</si>
  <si>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</si>
  <si>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</si>
  <si>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</si>
  <si>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</si>
  <si>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</si>
  <si>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</si>
  <si>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</si>
  <si>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</si>
  <si>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</si>
  <si>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</si>
  <si>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</si>
  <si>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</si>
  <si>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</si>
  <si>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</si>
  <si>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</si>
  <si>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</si>
  <si>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</si>
  <si>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</si>
  <si>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</si>
  <si>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</si>
  <si>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</si>
  <si>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</si>
  <si>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</si>
  <si>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</si>
  <si>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</si>
  <si>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</si>
  <si>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</si>
  <si>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</si>
  <si>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</si>
  <si>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</si>
  <si>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</si>
  <si>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</si>
  <si>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</si>
  <si>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</si>
  <si>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</si>
  <si>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</si>
  <si>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</si>
  <si>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</si>
  <si>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</si>
  <si>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</si>
  <si>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</si>
  <si>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</si>
  <si>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</si>
  <si>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</si>
  <si>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</si>
  <si>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</si>
  <si>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</si>
  <si>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</si>
  <si>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</si>
  <si>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</si>
  <si>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</si>
  <si>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</si>
  <si>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</si>
  <si>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</si>
  <si>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</si>
  <si>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</si>
  <si>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</si>
  <si>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</si>
  <si>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</si>
  <si>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</si>
  <si>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</si>
  <si>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</si>
  <si>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</si>
  <si>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</si>
  <si>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</si>
  <si>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</si>
  <si>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</si>
  <si>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</si>
  <si>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</si>
  <si>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</si>
  <si>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</si>
  <si>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</si>
  <si>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</si>
  <si>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</si>
  <si>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</si>
  <si>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</si>
  <si>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</si>
  <si>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</si>
  <si>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</si>
  <si>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</si>
  <si>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</si>
  <si>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</si>
  <si>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</si>
  <si>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</si>
  <si>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</si>
  <si>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</si>
  <si>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</si>
  <si>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</si>
  <si>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</si>
  <si>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</si>
  <si>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</si>
  <si>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</si>
  <si>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</si>
  <si>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</si>
  <si>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</si>
  <si>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</si>
  <si>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</si>
  <si>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</si>
  <si>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</si>
  <si>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</si>
  <si>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</si>
  <si>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</si>
  <si>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</si>
  <si>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</si>
  <si>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</si>
  <si>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</si>
  <si>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</si>
  <si>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</si>
  <si>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</si>
  <si>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</si>
  <si>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</si>
  <si>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</si>
  <si>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</si>
  <si>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</si>
  <si>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</si>
  <si>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</si>
  <si>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</si>
  <si>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</si>
  <si>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</si>
  <si>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</si>
  <si>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</si>
  <si>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</si>
  <si>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</si>
  <si>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</si>
  <si>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</si>
  <si>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</si>
  <si>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</si>
  <si>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</si>
  <si>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</si>
  <si>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</si>
  <si>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</si>
  <si>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</si>
  <si>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</si>
  <si>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</si>
  <si>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</si>
  <si>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</si>
  <si>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</si>
  <si>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</si>
  <si>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</si>
  <si>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</si>
  <si>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</si>
  <si>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</si>
  <si>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</si>
  <si>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</si>
  <si>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</si>
  <si>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</si>
  <si>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</si>
  <si>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</si>
  <si>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</si>
  <si>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</si>
  <si>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</si>
  <si>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</si>
  <si>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</si>
  <si>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</si>
  <si>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</si>
  <si>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</si>
  <si>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</si>
  <si>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</si>
  <si>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</si>
  <si>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</si>
  <si>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</si>
  <si>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</si>
  <si>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</si>
  <si>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</si>
  <si>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</si>
  <si>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</si>
  <si>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</si>
  <si>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</si>
  <si>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</si>
  <si>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</si>
  <si>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</si>
  <si>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</si>
  <si>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</si>
  <si>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</si>
  <si>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</si>
  <si>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</si>
  <si>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</si>
  <si>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</si>
  <si>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</si>
  <si>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</si>
  <si>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</si>
  <si>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</si>
  <si>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</si>
  <si>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</si>
  <si>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</si>
  <si>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</si>
  <si>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</si>
  <si>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</si>
  <si>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</si>
  <si>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</si>
  <si>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</si>
  <si>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</si>
  <si>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</si>
  <si>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</si>
  <si>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</si>
  <si>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</si>
  <si>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</si>
  <si>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</si>
  <si>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</si>
  <si>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</si>
  <si>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</si>
  <si>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</si>
  <si>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</si>
  <si>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</si>
  <si>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</si>
  <si>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</si>
  <si>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</si>
  <si>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</si>
  <si>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</si>
  <si>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</si>
  <si>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</si>
  <si>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</si>
  <si>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</si>
  <si>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</si>
  <si>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</si>
  <si>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</si>
  <si>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</si>
  <si>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</si>
  <si>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</si>
  <si>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</si>
  <si>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</si>
  <si>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</si>
  <si>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</si>
  <si>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</si>
  <si>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</si>
  <si>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</si>
  <si>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</si>
  <si>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</si>
  <si>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</si>
  <si>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</si>
  <si>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</si>
  <si>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</si>
  <si>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</si>
  <si>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</si>
  <si>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</si>
  <si>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</si>
  <si>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</si>
  <si>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</si>
  <si>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</si>
  <si>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</si>
  <si>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</si>
  <si>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</si>
  <si>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</si>
  <si>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</si>
  <si>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</si>
  <si>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</si>
  <si>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</si>
  <si>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</si>
  <si>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</si>
  <si>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</si>
  <si>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</si>
  <si>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</si>
  <si>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</si>
  <si>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</si>
  <si>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</si>
  <si>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</si>
  <si>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</si>
  <si>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</si>
  <si>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</si>
  <si>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</si>
  <si>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</si>
  <si>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</si>
  <si>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</si>
  <si>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</si>
  <si>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</si>
  <si>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</si>
  <si>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</si>
  <si>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</si>
  <si>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</si>
  <si>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</si>
  <si>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</si>
  <si>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</si>
  <si>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</si>
  <si>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</si>
  <si>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</si>
  <si>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</si>
  <si>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</si>
  <si>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</si>
  <si>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</si>
  <si>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</si>
  <si>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</si>
  <si>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</si>
  <si>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</si>
  <si>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</si>
  <si>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</si>
  <si>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</si>
  <si>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</si>
  <si>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</si>
  <si>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</si>
  <si>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</si>
  <si>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</si>
  <si>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</si>
  <si>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</si>
  <si>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</si>
  <si>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</si>
  <si>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</si>
  <si>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</si>
  <si>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</si>
  <si>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</si>
  <si>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</si>
  <si>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</si>
  <si>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</si>
  <si>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</si>
  <si>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</si>
  <si>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</si>
  <si>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</si>
  <si>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</si>
  <si>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</si>
  <si>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</si>
  <si>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</si>
  <si>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</si>
  <si>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</si>
  <si>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</si>
  <si>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</si>
  <si>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</si>
  <si>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</si>
  <si>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</si>
  <si>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</si>
  <si>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</si>
  <si>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</si>
  <si>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</si>
  <si>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</si>
  <si>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</si>
  <si>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</si>
  <si>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</si>
  <si>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</si>
  <si>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</si>
  <si>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</si>
  <si>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</si>
  <si>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</si>
  <si>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</si>
  <si>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</si>
  <si>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</si>
  <si>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</si>
  <si>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</si>
  <si>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</si>
  <si>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</si>
  <si>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</si>
  <si>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</si>
  <si>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</si>
  <si>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</si>
  <si>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</si>
  <si>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</si>
  <si>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</si>
  <si>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</si>
  <si>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</si>
  <si>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</si>
  <si>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</si>
  <si>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</si>
  <si>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</si>
  <si>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</si>
  <si>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</si>
  <si>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</si>
  <si>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</si>
  <si>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</si>
  <si>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</si>
  <si>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</si>
  <si>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</si>
  <si>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</si>
  <si>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</si>
  <si>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</si>
  <si>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</si>
  <si>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</si>
  <si>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</si>
  <si>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</si>
  <si>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</si>
  <si>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</si>
  <si>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</si>
  <si>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</si>
  <si>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</si>
  <si>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</si>
  <si>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</si>
  <si>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</si>
  <si>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</si>
  <si>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</si>
  <si>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</si>
  <si>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</si>
  <si>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</si>
  <si>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</si>
  <si>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</si>
  <si>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</si>
  <si>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</si>
  <si>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</si>
  <si>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</si>
  <si>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</si>
  <si>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</si>
  <si>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</si>
  <si>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</si>
  <si>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</si>
  <si>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</si>
  <si>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</si>
  <si>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</si>
  <si>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</si>
  <si>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</si>
  <si>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</si>
  <si>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</si>
  <si>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</si>
  <si>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</si>
  <si>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</si>
  <si>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</si>
  <si>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</si>
  <si>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</si>
  <si>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</si>
  <si>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</si>
  <si>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</si>
  <si>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</si>
  <si>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</si>
  <si>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</si>
  <si>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</si>
  <si>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</si>
  <si>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</si>
  <si>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</si>
  <si>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</si>
  <si>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</si>
  <si>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</si>
  <si>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</si>
  <si>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</si>
  <si>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</si>
  <si>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</si>
  <si>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</si>
  <si>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</si>
  <si>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</si>
  <si>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</si>
  <si>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</si>
  <si>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</si>
  <si>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</si>
  <si>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</si>
  <si>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</si>
  <si>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</si>
  <si>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</si>
  <si>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</si>
  <si>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</si>
  <si>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</si>
  <si>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</si>
  <si>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</si>
  <si>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</si>
  <si>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</si>
  <si>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</si>
  <si>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</si>
  <si>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</si>
  <si>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</si>
  <si>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</si>
  <si>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</si>
  <si>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</si>
  <si>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</si>
  <si>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</si>
  <si>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</si>
  <si>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</si>
  <si>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</si>
  <si>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</si>
  <si>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</si>
  <si>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</si>
  <si>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</si>
  <si>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</si>
  <si>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</si>
  <si>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</si>
  <si>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</si>
  <si>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</si>
  <si>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</si>
  <si>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</si>
  <si>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</si>
  <si>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</si>
  <si>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</si>
  <si>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</si>
  <si>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</si>
  <si>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</si>
  <si>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</si>
  <si>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</si>
  <si>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</si>
  <si>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</si>
  <si>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</si>
  <si>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</si>
  <si>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</si>
  <si>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</si>
  <si>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</si>
  <si>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</si>
  <si>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</si>
  <si>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</si>
  <si>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</si>
  <si>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</si>
  <si>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</si>
  <si>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</si>
  <si>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</si>
  <si>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</si>
  <si>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</si>
  <si>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</si>
  <si>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</si>
  <si>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</si>
  <si>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</si>
  <si>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</si>
  <si>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</si>
  <si>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</si>
  <si>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</si>
  <si>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</si>
  <si>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</si>
  <si>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</si>
  <si>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</si>
  <si>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</si>
  <si>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</si>
  <si>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</si>
  <si>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</si>
  <si>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</si>
  <si>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</si>
  <si>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</si>
  <si>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</si>
  <si>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</si>
  <si>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</si>
  <si>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</si>
  <si>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</si>
  <si>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</si>
  <si>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</si>
  <si>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</si>
  <si>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</si>
  <si>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</si>
  <si>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</si>
  <si>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</si>
  <si>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</si>
  <si>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</si>
  <si>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</si>
  <si>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</si>
  <si>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</si>
  <si>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</si>
  <si>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</si>
  <si>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</si>
  <si>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</si>
  <si>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</si>
  <si>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</si>
  <si>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</si>
  <si>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</si>
  <si>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</si>
  <si>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</si>
  <si>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</si>
  <si>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</si>
  <si>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</si>
  <si>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</si>
  <si>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</si>
  <si>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</si>
  <si>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</si>
  <si>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</si>
  <si>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</si>
  <si>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</si>
  <si>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</si>
  <si>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</si>
  <si>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</si>
  <si>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</si>
  <si>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</si>
  <si>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</si>
  <si>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</si>
  <si>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</si>
  <si>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</si>
  <si>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</si>
  <si>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</si>
  <si>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</si>
  <si>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</si>
  <si>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</si>
  <si>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</si>
  <si>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</si>
  <si>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</si>
  <si>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</si>
  <si>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</si>
  <si>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</si>
  <si>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</si>
  <si>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</si>
  <si>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</si>
  <si>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</si>
  <si>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</si>
  <si>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</si>
  <si>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</si>
  <si>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</si>
  <si>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</si>
  <si>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</si>
  <si>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</si>
  <si>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</si>
  <si>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</si>
  <si>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</si>
  <si>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</si>
  <si>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</si>
  <si>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</si>
  <si>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</si>
  <si>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</si>
  <si>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</si>
  <si>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</si>
  <si>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</si>
  <si>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</si>
  <si>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</si>
  <si>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</si>
  <si>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</si>
  <si>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</si>
  <si>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</si>
  <si>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</si>
  <si>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</si>
  <si>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</si>
  <si>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</si>
  <si>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</si>
  <si>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</si>
  <si>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</si>
  <si>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</si>
  <si>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</si>
  <si>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</si>
  <si>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</si>
  <si>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</si>
  <si>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</si>
  <si>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</si>
  <si>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</si>
  <si>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</si>
  <si>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</si>
  <si>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</si>
  <si>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</si>
  <si>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</si>
  <si>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</si>
  <si>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</si>
  <si>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</si>
  <si>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</si>
  <si>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</si>
  <si>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</si>
  <si>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</si>
  <si>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</si>
  <si>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</si>
  <si>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</si>
  <si>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</si>
  <si>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</si>
  <si>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</si>
  <si>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</si>
  <si>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</si>
  <si>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</si>
  <si>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</si>
  <si>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</si>
  <si>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</si>
  <si>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</si>
  <si>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</si>
  <si>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</si>
  <si>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</si>
  <si>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</si>
  <si>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</si>
  <si>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</si>
  <si>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</si>
  <si>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</si>
  <si>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</si>
  <si>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</si>
  <si>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</si>
  <si>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</si>
  <si>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</si>
  <si>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</si>
  <si>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</si>
  <si>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</si>
  <si>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</si>
  <si>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</si>
  <si>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</si>
  <si>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</si>
  <si>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</si>
  <si>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</si>
  <si>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</si>
  <si>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</si>
  <si>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</si>
  <si>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</si>
  <si>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</si>
  <si>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</si>
  <si>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</si>
  <si>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</si>
  <si>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</si>
  <si>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</si>
  <si>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</si>
  <si>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</si>
  <si>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</si>
  <si>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</si>
  <si>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</si>
  <si>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</si>
  <si>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</si>
  <si>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</si>
  <si>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</si>
  <si>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</si>
  <si>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</si>
  <si>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</si>
  <si>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</si>
  <si>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</si>
  <si>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</si>
  <si>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</si>
  <si>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</si>
  <si>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</si>
  <si>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</si>
  <si>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</si>
  <si>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</si>
  <si>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</si>
  <si>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</si>
  <si>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</si>
  <si>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</si>
  <si>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</si>
  <si>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</si>
  <si>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</si>
  <si>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</si>
  <si>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</si>
  <si>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</si>
  <si>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</si>
  <si>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</si>
  <si>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</si>
  <si>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</si>
  <si>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</si>
  <si>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</si>
  <si>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</si>
  <si>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</si>
  <si>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</si>
  <si>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</si>
  <si>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</si>
  <si>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</si>
  <si>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</si>
  <si>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</si>
  <si>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</si>
  <si>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</si>
  <si>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</si>
  <si>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</si>
  <si>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</si>
  <si>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</si>
  <si>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</si>
  <si>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</si>
  <si>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</si>
  <si>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</si>
  <si>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</si>
  <si>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</si>
  <si>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</si>
  <si>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</si>
  <si>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</si>
  <si>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</si>
  <si>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</si>
  <si>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</si>
  <si>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</si>
  <si>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</si>
  <si>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</si>
  <si>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</si>
  <si>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</si>
  <si>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</si>
  <si>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</si>
  <si>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</si>
  <si>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</si>
  <si>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</si>
  <si>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</si>
  <si>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</si>
  <si>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</si>
  <si>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</si>
  <si>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</si>
  <si>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</si>
  <si>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</si>
  <si>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</si>
  <si>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</si>
  <si>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</si>
  <si>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</si>
  <si>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</si>
  <si>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</si>
  <si>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</si>
  <si>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</si>
  <si>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</si>
  <si>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</si>
  <si>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</si>
  <si>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</si>
  <si>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</si>
  <si>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</si>
  <si>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</si>
  <si>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</si>
  <si>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</si>
  <si>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</si>
  <si>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</si>
  <si>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</si>
  <si>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</si>
  <si>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</si>
  <si>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</si>
  <si>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</si>
  <si>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</si>
  <si>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</si>
  <si>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</si>
  <si>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</si>
  <si>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</si>
  <si>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</si>
  <si>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</si>
  <si>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</si>
  <si>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</si>
  <si>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</si>
  <si>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</si>
  <si>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</si>
  <si>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</si>
  <si>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</si>
  <si>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</si>
  <si>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</si>
  <si>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</si>
  <si>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</si>
  <si>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</si>
  <si>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</si>
  <si>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</si>
  <si>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</si>
  <si>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</si>
  <si>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</si>
  <si>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</si>
  <si>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</si>
  <si>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</si>
  <si>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</si>
  <si>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</si>
  <si>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</si>
  <si>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</si>
  <si>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</si>
  <si>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</si>
  <si>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</si>
  <si>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</si>
  <si>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</si>
  <si>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</si>
  <si>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</si>
  <si>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</si>
  <si>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</si>
  <si>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</si>
  <si>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</si>
  <si>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</si>
  <si>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</si>
  <si>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</si>
  <si>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</si>
  <si>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</si>
  <si>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</si>
  <si>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</si>
  <si>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</si>
  <si>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</si>
  <si>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</si>
  <si>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</si>
  <si>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</si>
  <si>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</si>
  <si>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</si>
  <si>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</si>
  <si>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</si>
  <si>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</si>
  <si>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</si>
  <si>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</si>
  <si>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</si>
  <si>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</si>
  <si>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</si>
  <si>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</si>
  <si>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</si>
  <si>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</si>
  <si>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</si>
  <si>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</si>
  <si>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</si>
  <si>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</si>
  <si>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</si>
  <si>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</si>
  <si>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</si>
  <si>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</si>
  <si>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</si>
  <si>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</si>
  <si>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</si>
  <si>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</si>
  <si>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</si>
  <si>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</si>
  <si>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</si>
  <si>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</si>
  <si>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</si>
  <si>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</si>
  <si>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</si>
  <si>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</si>
  <si>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</si>
  <si>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</si>
  <si>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</si>
  <si>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</si>
  <si>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</si>
  <si>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</si>
  <si>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</si>
  <si>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</si>
  <si>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</si>
  <si>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</si>
  <si>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</si>
  <si>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</si>
  <si>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</si>
  <si>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</si>
  <si>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</si>
  <si>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</si>
  <si>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</si>
  <si>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</si>
  <si>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</si>
  <si>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</si>
  <si>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</si>
  <si>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</si>
  <si>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</si>
  <si>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</si>
  <si>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</si>
  <si>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</si>
  <si>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</si>
  <si>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</si>
  <si>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</si>
  <si>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</si>
  <si>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</si>
  <si>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</si>
  <si>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</si>
  <si>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</si>
  <si>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</si>
  <si>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</si>
  <si>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</si>
  <si>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</si>
  <si>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</si>
  <si>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</si>
  <si>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</si>
  <si>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</si>
  <si>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</si>
  <si>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</si>
  <si>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</si>
  <si>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</si>
  <si>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</si>
  <si>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</si>
  <si>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</si>
  <si>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</si>
  <si>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</si>
  <si>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</si>
  <si>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</si>
  <si>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</si>
  <si>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</si>
  <si>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</si>
  <si>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</si>
  <si>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</si>
  <si>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</si>
  <si>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</si>
  <si>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</si>
  <si>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</si>
  <si>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</si>
  <si>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</si>
  <si>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</si>
  <si>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</si>
  <si>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</si>
  <si>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</si>
  <si>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</si>
  <si>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</si>
  <si>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</si>
  <si>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</si>
  <si>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</si>
  <si>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</si>
  <si>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</si>
  <si>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</si>
  <si>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</si>
  <si>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</si>
  <si>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</si>
  <si>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</si>
  <si>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</si>
  <si>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</si>
  <si>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</si>
  <si>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</si>
  <si>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</si>
  <si>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</si>
  <si>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</si>
  <si>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</si>
  <si>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</si>
  <si>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</si>
  <si>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</si>
  <si>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</si>
  <si>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</si>
  <si>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</si>
  <si>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</si>
  <si>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</si>
  <si>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</si>
  <si>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</si>
  <si>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</si>
  <si>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</si>
  <si>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</si>
  <si>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</si>
  <si>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</si>
  <si>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</si>
  <si>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</si>
  <si>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</si>
  <si>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</si>
  <si>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</si>
  <si>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</si>
  <si>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</si>
  <si>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</si>
  <si>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</si>
  <si>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</si>
  <si>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</si>
  <si>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</si>
  <si>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</si>
  <si>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</si>
  <si>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</si>
  <si>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</si>
  <si>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</si>
  <si>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</si>
  <si>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</si>
  <si>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</si>
  <si>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</si>
  <si>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</si>
  <si>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</si>
  <si>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</si>
  <si>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</si>
  <si>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</si>
  <si>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</si>
  <si>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</si>
  <si>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</si>
  <si>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</si>
  <si>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</si>
  <si>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</si>
  <si>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</si>
  <si>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</si>
  <si>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</si>
  <si>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</si>
  <si>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</si>
  <si>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</si>
  <si>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</si>
  <si>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</si>
  <si>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</si>
  <si>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</si>
  <si>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</si>
  <si>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</si>
  <si>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</si>
  <si>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</si>
  <si>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</si>
  <si>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</si>
  <si>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</si>
  <si>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</si>
  <si>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</si>
  <si>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</si>
  <si>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</si>
  <si>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</si>
  <si>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</si>
  <si>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</si>
  <si>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</si>
  <si>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</si>
  <si>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</si>
  <si>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</si>
  <si>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</si>
  <si>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</si>
  <si>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</si>
  <si>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</si>
  <si>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</si>
  <si>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</si>
  <si>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</si>
  <si>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</si>
  <si>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</si>
  <si>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</si>
  <si>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</si>
  <si>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</si>
  <si>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</si>
  <si>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</si>
  <si>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</si>
  <si>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</si>
  <si>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</si>
  <si>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</si>
  <si>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</si>
  <si>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</si>
  <si>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</si>
  <si>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</si>
  <si>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</si>
  <si>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</si>
  <si>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</si>
  <si>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</si>
  <si>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</si>
  <si>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</si>
  <si>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</si>
  <si>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</si>
  <si>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</si>
  <si>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</si>
  <si>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</si>
  <si>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</si>
  <si>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</si>
  <si>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</si>
  <si>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</si>
  <si>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</si>
  <si>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</si>
  <si>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</si>
  <si>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</si>
  <si>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</si>
  <si>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</si>
  <si>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</si>
  <si>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</si>
  <si>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</si>
  <si>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</si>
  <si>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</si>
  <si>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</si>
  <si>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</si>
  <si>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</si>
  <si>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</si>
  <si>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</si>
  <si>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</si>
  <si>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</si>
  <si>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</si>
  <si>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</si>
  <si>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</si>
  <si>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</si>
  <si>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</si>
  <si>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</si>
  <si>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</si>
  <si>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</si>
  <si>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</si>
  <si>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</si>
  <si>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</si>
  <si>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</si>
  <si>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</si>
  <si>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</si>
  <si>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</si>
  <si>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</si>
  <si>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</si>
  <si>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</si>
  <si>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</si>
  <si>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</si>
  <si>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</si>
  <si>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</si>
  <si>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</si>
  <si>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</si>
  <si>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</si>
  <si>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</si>
  <si>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</si>
  <si>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</si>
  <si>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</si>
  <si>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</si>
  <si>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</si>
  <si>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</si>
  <si>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</si>
  <si>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</si>
  <si>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</si>
  <si>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</si>
  <si>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</si>
  <si>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</si>
  <si>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</si>
  <si>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</si>
  <si>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</si>
  <si>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</si>
  <si>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</si>
  <si>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</si>
  <si>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</si>
  <si>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</si>
  <si>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</si>
  <si>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</si>
  <si>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</si>
  <si>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</si>
  <si>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</si>
  <si>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</si>
  <si>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</si>
  <si>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</si>
  <si>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</si>
  <si>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</si>
  <si>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</si>
  <si>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</si>
  <si>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</si>
  <si>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</si>
  <si>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</si>
  <si>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</si>
  <si>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</si>
  <si>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</si>
  <si>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</si>
  <si>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</si>
  <si>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</si>
  <si>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</si>
  <si>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</si>
  <si>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</si>
  <si>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</si>
  <si>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</si>
  <si>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</si>
  <si>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</si>
  <si>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</si>
  <si>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</si>
  <si>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</si>
  <si>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</si>
  <si>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</si>
  <si>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</si>
  <si>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</si>
  <si>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</si>
  <si>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</si>
  <si>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</si>
  <si>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</si>
  <si>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</si>
  <si>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</si>
  <si>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</si>
  <si>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</si>
  <si>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</si>
  <si>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</si>
  <si>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</si>
  <si>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</si>
  <si>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</si>
  <si>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</si>
  <si>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</si>
  <si>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</si>
  <si>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</si>
  <si>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</si>
  <si>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</si>
  <si>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</si>
  <si>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</si>
  <si>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</si>
  <si>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</si>
  <si>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</si>
  <si>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</si>
  <si>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</si>
  <si>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</si>
  <si>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</si>
  <si>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</si>
  <si>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</si>
  <si>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</si>
  <si>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</si>
  <si>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</si>
  <si>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</si>
  <si>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</si>
  <si>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</si>
  <si>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</si>
  <si>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</si>
  <si>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</si>
  <si>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</si>
  <si>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</si>
  <si>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</si>
  <si>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</si>
  <si>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</si>
  <si>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</si>
  <si>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</si>
  <si>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</si>
  <si>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</si>
  <si>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</si>
  <si>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</si>
  <si>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</si>
  <si>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</si>
  <si>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</si>
  <si>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</si>
  <si>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</si>
  <si>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</si>
  <si>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</si>
  <si>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</si>
  <si>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</si>
  <si>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</si>
  <si>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</si>
  <si>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</si>
  <si>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</si>
  <si>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</si>
  <si>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</si>
  <si>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</si>
  <si>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</si>
  <si>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</si>
  <si>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</si>
  <si>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</si>
  <si>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</si>
  <si>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</si>
  <si>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</si>
  <si>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</si>
  <si>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</si>
  <si>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</si>
  <si>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</si>
  <si>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</si>
  <si>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</si>
  <si>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</si>
  <si>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</si>
  <si>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</si>
  <si>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</si>
  <si>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</si>
  <si>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</si>
  <si>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</si>
  <si>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</si>
  <si>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</si>
  <si>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</si>
  <si>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</si>
  <si>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</si>
  <si>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</si>
  <si>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</si>
  <si>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</si>
  <si>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</si>
  <si>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</si>
  <si>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</si>
  <si>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</si>
  <si>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</si>
  <si>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</si>
  <si>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</si>
  <si>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</si>
  <si>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</si>
  <si>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</si>
  <si>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</si>
  <si>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</si>
  <si>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</si>
  <si>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</si>
  <si>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</si>
  <si>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</si>
  <si>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</si>
  <si>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</si>
  <si>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</si>
  <si>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</si>
  <si>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</si>
  <si>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</si>
  <si>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</si>
  <si>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</si>
  <si>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</si>
  <si>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</si>
  <si>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</si>
  <si>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</si>
  <si>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</si>
  <si>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</si>
  <si>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</si>
  <si>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</si>
  <si>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</si>
  <si>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</si>
  <si>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</si>
  <si>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</si>
  <si>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</si>
  <si>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</si>
  <si>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</si>
  <si>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</si>
  <si>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</si>
  <si>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</si>
  <si>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</si>
  <si>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</si>
  <si>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</si>
  <si>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</si>
  <si>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</si>
  <si>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</si>
  <si>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</si>
  <si>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</si>
  <si>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</si>
  <si>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</si>
  <si>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</si>
  <si>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</si>
  <si>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</si>
  <si>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</si>
  <si>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</si>
  <si>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</si>
  <si>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</si>
  <si>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</si>
  <si>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</si>
  <si>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</si>
  <si>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</si>
  <si>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</si>
  <si>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</si>
  <si>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</si>
  <si>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</si>
  <si>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</si>
  <si>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</si>
  <si>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</si>
  <si>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</si>
  <si>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</si>
  <si>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</si>
  <si>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</si>
  <si>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</si>
  <si>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</si>
  <si>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</si>
  <si>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</si>
  <si>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</si>
  <si>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</si>
  <si>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</si>
  <si>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</si>
  <si>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</si>
  <si>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</si>
  <si>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</si>
  <si>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</si>
  <si>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</si>
  <si>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</si>
  <si>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</si>
  <si>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</si>
  <si>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</si>
  <si>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</si>
  <si>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</si>
  <si>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</si>
  <si>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</si>
  <si>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</si>
  <si>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</si>
  <si>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</si>
  <si>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</si>
  <si>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</si>
  <si>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</si>
  <si>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</si>
  <si>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</si>
  <si>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</si>
  <si>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</si>
  <si>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</si>
  <si>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</si>
  <si>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</si>
  <si>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</si>
  <si>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</si>
  <si>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</si>
  <si>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</si>
  <si>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</si>
  <si>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</si>
  <si>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</si>
  <si>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</si>
  <si>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</si>
  <si>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</si>
  <si>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</si>
  <si>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</si>
  <si>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</si>
  <si>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</si>
  <si>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</si>
  <si>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</si>
  <si>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</si>
  <si>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</si>
  <si>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</si>
  <si>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</si>
  <si>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</si>
  <si>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</si>
  <si>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</si>
  <si>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</si>
  <si>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</si>
  <si>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</si>
  <si>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</si>
  <si>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</si>
  <si>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</si>
  <si>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</si>
  <si>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</si>
  <si>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</si>
  <si>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</si>
  <si>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</si>
  <si>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</si>
  <si>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</si>
  <si>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</si>
  <si>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</si>
  <si>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</si>
  <si>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</si>
  <si>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</si>
  <si>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</si>
  <si>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</si>
  <si>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</si>
  <si>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</si>
  <si>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</si>
  <si>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</si>
  <si>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</si>
  <si>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</si>
  <si>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</si>
  <si>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</si>
  <si>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</si>
  <si>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</si>
  <si>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</si>
  <si>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</si>
  <si>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</si>
  <si>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</si>
  <si>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</si>
  <si>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</si>
  <si>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</si>
  <si>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</si>
  <si>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</si>
  <si>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</si>
  <si>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</si>
  <si>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</si>
  <si>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</si>
  <si>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</si>
  <si>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</si>
  <si>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</si>
  <si>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</si>
  <si>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</si>
  <si>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</si>
  <si>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</si>
  <si>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</si>
  <si>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</si>
  <si>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</si>
  <si>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</si>
  <si>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</si>
  <si>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</si>
  <si>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</si>
  <si>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</si>
  <si>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</si>
  <si>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</si>
  <si>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</si>
  <si>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</si>
  <si>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</si>
  <si>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</si>
  <si>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</si>
  <si>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</si>
  <si>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</si>
  <si>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</si>
  <si>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</si>
  <si>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</si>
  <si>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</si>
  <si>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</si>
  <si>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</si>
  <si>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</si>
  <si>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</si>
  <si>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</si>
  <si>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</si>
  <si>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</si>
  <si>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</si>
  <si>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</si>
  <si>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</si>
  <si>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</si>
  <si>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</si>
  <si>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</si>
  <si>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</si>
  <si>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</si>
  <si>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</si>
  <si>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</si>
  <si>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</si>
  <si>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</si>
  <si>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</si>
  <si>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</si>
  <si>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</si>
  <si>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</si>
  <si>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</si>
  <si>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</si>
  <si>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</si>
  <si>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</si>
  <si>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</si>
  <si>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</si>
  <si>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</si>
  <si>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</si>
  <si>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</si>
  <si>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</si>
  <si>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</si>
  <si>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</si>
  <si>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</si>
  <si>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</si>
  <si>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</si>
  <si>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</si>
  <si>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</si>
  <si>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</si>
  <si>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</si>
  <si>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</si>
  <si>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</si>
  <si>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</si>
  <si>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</si>
  <si>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</si>
  <si>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</si>
  <si>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</si>
  <si>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</si>
  <si>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</si>
  <si>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</si>
  <si>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</si>
  <si>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</si>
  <si>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</si>
  <si>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</si>
  <si>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</si>
  <si>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</si>
  <si>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</si>
  <si>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</si>
  <si>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</si>
  <si>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</si>
  <si>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</si>
  <si>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</si>
  <si>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</si>
  <si>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</si>
  <si>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</si>
  <si>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</si>
  <si>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</si>
  <si>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</si>
  <si>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</si>
  <si>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</si>
  <si>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</si>
  <si>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</si>
  <si>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</si>
  <si>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</si>
  <si>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</si>
  <si>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</si>
  <si>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</si>
  <si>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</si>
  <si>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</si>
  <si>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</si>
  <si>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</si>
  <si>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</si>
  <si>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</si>
  <si>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</si>
  <si>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</si>
  <si>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</si>
  <si>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</si>
  <si>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</si>
  <si>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</si>
  <si>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</si>
  <si>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</si>
  <si>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</si>
  <si>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</si>
  <si>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</si>
  <si>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</si>
  <si>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</si>
  <si>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</si>
  <si>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</si>
  <si>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</si>
  <si>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</si>
  <si>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</si>
  <si>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</si>
  <si>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</si>
  <si>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</si>
  <si>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</si>
  <si>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</si>
  <si>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</si>
  <si>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</si>
  <si>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</si>
  <si>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</si>
  <si>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</si>
  <si>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</si>
  <si>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</si>
  <si>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</si>
  <si>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</si>
  <si>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</si>
  <si>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</si>
  <si>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</si>
  <si>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</si>
  <si>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</si>
  <si>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</si>
  <si>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</si>
  <si>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</si>
  <si>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</si>
  <si>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</si>
  <si>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</si>
  <si>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</si>
  <si>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</si>
  <si>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</si>
  <si>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</si>
  <si>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</si>
  <si>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</si>
  <si>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</si>
  <si>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</si>
  <si>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</si>
  <si>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</si>
  <si>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</si>
  <si>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</si>
  <si>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</si>
  <si>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</si>
  <si>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</si>
  <si>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</si>
  <si>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</si>
  <si>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</si>
  <si>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</si>
  <si>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</si>
  <si>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</si>
  <si>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</si>
  <si>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</si>
  <si>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</si>
  <si>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</si>
  <si>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</si>
  <si>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</si>
  <si>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</si>
  <si>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</si>
  <si>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</si>
  <si>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</si>
  <si>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</si>
  <si>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</si>
  <si>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</si>
  <si>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</si>
  <si>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</si>
  <si>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</si>
  <si>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</si>
  <si>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</si>
  <si>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</si>
  <si>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</si>
  <si>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</si>
  <si>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</si>
  <si>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</si>
  <si>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</si>
  <si>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</si>
  <si>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</si>
  <si>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</si>
  <si>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</si>
  <si>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</si>
  <si>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</si>
  <si>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</si>
  <si>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</si>
  <si>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</si>
  <si>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</si>
  <si>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</si>
  <si>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</si>
  <si>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</si>
  <si>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</si>
  <si>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</si>
  <si>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</si>
  <si>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</si>
  <si>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</si>
  <si>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</si>
  <si>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</si>
  <si>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</si>
  <si>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</si>
  <si>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</si>
  <si>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</si>
  <si>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</si>
  <si>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</si>
  <si>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</si>
  <si>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</si>
  <si>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</si>
  <si>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</si>
  <si>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</si>
  <si>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</si>
  <si>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</si>
  <si>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</si>
  <si>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</si>
  <si>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</si>
  <si>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</si>
  <si>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</si>
  <si>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</si>
  <si>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</si>
  <si>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</si>
  <si>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</si>
  <si>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</si>
  <si>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</si>
  <si>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</si>
  <si>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</si>
  <si>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</si>
  <si>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</si>
  <si>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</si>
  <si>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</si>
  <si>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</si>
  <si>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</si>
  <si>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</si>
  <si>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</si>
  <si>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</si>
  <si>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</si>
  <si>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</si>
  <si>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</si>
  <si>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</si>
  <si>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</si>
  <si>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</si>
  <si>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</si>
  <si>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</si>
  <si>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</si>
  <si>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</si>
  <si>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</si>
  <si>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</si>
  <si>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</si>
  <si>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</si>
  <si>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</si>
  <si>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</si>
  <si>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</si>
  <si>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</si>
  <si>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</si>
  <si>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</si>
  <si>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</si>
  <si>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</si>
  <si>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</si>
  <si>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</si>
  <si>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</si>
  <si>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</si>
  <si>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</si>
  <si>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</si>
  <si>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</si>
  <si>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</si>
  <si>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</si>
  <si>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</si>
  <si>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</si>
  <si>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</si>
  <si>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</si>
  <si>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</si>
  <si>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</si>
  <si>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</si>
  <si>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</si>
  <si>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</si>
  <si>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</si>
  <si>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</si>
  <si>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</si>
  <si>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</si>
  <si>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</si>
  <si>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</si>
  <si>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</si>
  <si>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</si>
  <si>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</si>
  <si>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</si>
  <si>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</si>
  <si>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</si>
  <si>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</si>
  <si>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</si>
  <si>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</si>
  <si>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</si>
  <si>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</si>
  <si>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</si>
  <si>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</si>
  <si>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</si>
  <si>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</si>
  <si>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</si>
  <si>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</si>
  <si>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</si>
  <si>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</si>
  <si>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</si>
  <si>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</si>
  <si>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</si>
  <si>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</si>
  <si>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</si>
  <si>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</si>
  <si>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</si>
  <si>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</si>
  <si>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</si>
  <si>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</si>
  <si>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</si>
  <si>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</si>
  <si>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</si>
  <si>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</si>
  <si>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</si>
  <si>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</si>
  <si>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</si>
  <si>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</si>
  <si>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</si>
  <si>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</si>
  <si>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</si>
  <si>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</si>
  <si>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</si>
  <si>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</si>
  <si>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</si>
  <si>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</si>
  <si>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</si>
  <si>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</si>
  <si>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</si>
  <si>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</si>
  <si>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</si>
  <si>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</si>
  <si>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</si>
  <si>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</si>
  <si>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</si>
  <si>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</si>
  <si>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</si>
  <si>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</si>
  <si>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</si>
  <si>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</si>
  <si>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</si>
  <si>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</si>
  <si>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</si>
  <si>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</si>
  <si>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</si>
  <si>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</si>
  <si>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</si>
  <si>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</si>
  <si>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</si>
  <si>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</si>
  <si>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</si>
  <si>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</si>
  <si>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</si>
  <si>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</si>
  <si>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</si>
  <si>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</si>
  <si>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</si>
  <si>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</si>
  <si>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</si>
  <si>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</si>
  <si>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</si>
  <si>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</si>
  <si>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</si>
  <si>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</si>
  <si>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</si>
  <si>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</si>
  <si>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</si>
  <si>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</si>
  <si>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</si>
  <si>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</si>
  <si>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</si>
  <si>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</si>
  <si>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</si>
  <si>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</si>
  <si>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</si>
  <si>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</si>
  <si>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</si>
  <si>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</si>
  <si>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</si>
  <si>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</si>
  <si>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</si>
  <si>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</si>
  <si>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</si>
  <si>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</si>
  <si>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</si>
  <si>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</si>
  <si>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</si>
  <si>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</si>
  <si>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</si>
  <si>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</si>
  <si>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</si>
  <si>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</si>
  <si>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</si>
  <si>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</si>
  <si>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</si>
  <si>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</si>
  <si>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</si>
  <si>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</si>
  <si>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</si>
  <si>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</si>
  <si>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</si>
  <si>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</si>
  <si>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</si>
  <si>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</si>
  <si>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</si>
  <si>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</si>
  <si>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</si>
  <si>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</si>
  <si>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</si>
  <si>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</si>
  <si>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</si>
  <si>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</si>
  <si>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</si>
  <si>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</si>
  <si>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</si>
  <si>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</si>
  <si>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</si>
  <si>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</si>
  <si>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</si>
  <si>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</si>
  <si>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</si>
  <si>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</si>
  <si>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</si>
  <si>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</si>
  <si>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</si>
  <si>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</si>
  <si>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</si>
  <si>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</si>
  <si>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</si>
  <si>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</si>
  <si>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</si>
  <si>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</si>
  <si>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</si>
  <si>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</si>
  <si>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</si>
  <si>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</si>
  <si>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</si>
  <si>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</si>
  <si>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</si>
  <si>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</si>
  <si>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</si>
  <si>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</si>
  <si>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</si>
  <si>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</si>
  <si>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</si>
  <si>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</si>
  <si>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</si>
  <si>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</si>
  <si>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</si>
  <si>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</si>
  <si>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</si>
  <si>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</si>
  <si>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</si>
  <si>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</si>
  <si>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</si>
  <si>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</si>
  <si>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</si>
  <si>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</si>
  <si>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</si>
  <si>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</si>
  <si>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</si>
  <si>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</si>
  <si>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</si>
  <si>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</si>
  <si>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</si>
  <si>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</si>
  <si>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</si>
  <si>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</si>
  <si>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</si>
  <si>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</si>
  <si>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</si>
  <si>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</si>
  <si>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</si>
  <si>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</si>
  <si>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</si>
  <si>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</si>
  <si>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</si>
  <si>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</si>
  <si>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</si>
  <si>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</si>
  <si>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</si>
  <si>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</si>
  <si>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</si>
  <si>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</si>
  <si>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</si>
  <si>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</si>
  <si>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</si>
  <si>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</si>
  <si>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</si>
  <si>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</si>
  <si>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</si>
  <si>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</si>
  <si>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</si>
  <si>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</si>
  <si>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</si>
  <si>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</si>
  <si>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</si>
  <si>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</si>
  <si>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</si>
  <si>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</si>
  <si>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</si>
  <si>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</si>
  <si>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</si>
  <si>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</si>
  <si>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</si>
  <si>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</si>
  <si>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</si>
  <si>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</si>
  <si>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</si>
  <si>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</si>
  <si>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</si>
  <si>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</si>
  <si>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</si>
  <si>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</si>
  <si>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</si>
  <si>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</si>
  <si>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</si>
  <si>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</si>
  <si>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</si>
  <si>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</si>
  <si>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</si>
  <si>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</si>
  <si>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</si>
  <si>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</si>
  <si>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</si>
  <si>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</si>
  <si>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</si>
  <si>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</si>
  <si>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</si>
  <si>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</si>
  <si>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</si>
  <si>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</si>
  <si>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</si>
  <si>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</si>
  <si>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</si>
  <si>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</si>
  <si>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</si>
  <si>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</si>
  <si>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</si>
  <si>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</si>
  <si>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</si>
  <si>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</si>
  <si>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</si>
  <si>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</si>
  <si>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</si>
  <si>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</si>
  <si>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</si>
  <si>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</si>
  <si>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</si>
  <si>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</si>
  <si>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</si>
  <si>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</si>
  <si>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</si>
  <si>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</si>
  <si>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</si>
  <si>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</si>
  <si>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</si>
  <si>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</si>
  <si>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</si>
  <si>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</si>
  <si>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</si>
  <si>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</si>
  <si>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</si>
  <si>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</si>
  <si>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</si>
  <si>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</si>
  <si>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</si>
  <si>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</si>
  <si>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</si>
  <si>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</si>
  <si>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</si>
  <si>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</si>
  <si>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</si>
  <si>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</si>
  <si>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</si>
  <si>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</si>
  <si>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</si>
  <si>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</si>
  <si>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</si>
  <si>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</si>
  <si>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</si>
  <si>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</si>
  <si>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</si>
  <si>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</si>
  <si>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</si>
  <si>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</si>
  <si>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</si>
  <si>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</si>
  <si>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</si>
  <si>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</si>
  <si>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</si>
  <si>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</si>
  <si>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</si>
  <si>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</si>
  <si>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</si>
  <si>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</si>
  <si>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</si>
  <si>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</si>
  <si>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</si>
  <si>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</si>
  <si>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</si>
  <si>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</si>
  <si>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</si>
  <si>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</si>
  <si>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</si>
  <si>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</si>
  <si>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</si>
  <si>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</si>
  <si>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</si>
  <si>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</si>
  <si>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</si>
  <si>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</si>
  <si>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</si>
  <si>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</si>
  <si>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</si>
  <si>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</si>
  <si>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</si>
  <si>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</si>
  <si>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</si>
  <si>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</si>
  <si>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</si>
  <si>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</si>
  <si>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</si>
  <si>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</si>
  <si>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</si>
  <si>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</si>
  <si>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</si>
  <si>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</si>
  <si>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</si>
  <si>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</si>
  <si>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</si>
  <si>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</si>
  <si>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</si>
  <si>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</si>
  <si>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</si>
  <si>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</si>
  <si>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</si>
  <si>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</si>
  <si>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</si>
  <si>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</si>
  <si>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</si>
  <si>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</si>
  <si>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</si>
  <si>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</si>
  <si>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</si>
  <si>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</si>
  <si>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</si>
  <si>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</si>
  <si>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</si>
  <si>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</si>
  <si>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</si>
  <si>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</si>
  <si>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</si>
  <si>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</si>
  <si>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</si>
  <si>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</si>
  <si>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</si>
  <si>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</si>
  <si>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</si>
  <si>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</si>
  <si>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</si>
  <si>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</si>
  <si>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</si>
  <si>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</si>
  <si>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</si>
  <si>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</si>
  <si>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</si>
  <si>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</si>
  <si>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</si>
  <si>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</si>
  <si>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</si>
  <si>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</si>
  <si>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</si>
  <si>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</si>
  <si>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</si>
  <si>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</si>
  <si>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</si>
  <si>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</si>
  <si>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</si>
  <si>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</si>
  <si>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</si>
  <si>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</si>
  <si>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</si>
  <si>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</si>
  <si>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</si>
  <si>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</si>
  <si>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</si>
  <si>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</si>
  <si>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</si>
  <si>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</si>
  <si>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</si>
  <si>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</si>
  <si>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</si>
  <si>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</si>
  <si>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</si>
  <si>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</si>
  <si>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</si>
  <si>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</si>
  <si>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</si>
  <si>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</si>
  <si>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</si>
  <si>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</si>
  <si>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</si>
  <si>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</si>
  <si>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</si>
  <si>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</si>
  <si>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</si>
  <si>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</si>
  <si>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</si>
  <si>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</si>
  <si>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</si>
  <si>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</si>
  <si>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</si>
  <si>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</si>
  <si>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</si>
  <si>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</si>
  <si>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</si>
  <si>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</si>
  <si>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</si>
  <si>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</si>
  <si>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</si>
  <si>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</si>
  <si>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</si>
  <si>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</si>
  <si>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</si>
  <si>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</si>
  <si>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</si>
  <si>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</si>
  <si>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</si>
  <si>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</si>
  <si>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</si>
  <si>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</si>
  <si>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</si>
  <si>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</si>
  <si>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</si>
  <si>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</si>
  <si>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</si>
  <si>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</si>
  <si>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</si>
  <si>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</si>
  <si>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</si>
  <si>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</si>
  <si>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</si>
  <si>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</si>
  <si>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</si>
  <si>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</si>
  <si>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</si>
  <si>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</si>
  <si>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</si>
  <si>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</si>
  <si>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</si>
  <si>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</si>
  <si>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</si>
  <si>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</si>
  <si>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</si>
  <si>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</si>
  <si>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</si>
  <si>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</si>
  <si>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</si>
  <si>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</si>
  <si>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</si>
  <si>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</si>
  <si>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</si>
  <si>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</si>
  <si>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</si>
  <si>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</si>
  <si>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</si>
  <si>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</si>
  <si>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</si>
  <si>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</si>
  <si>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</si>
  <si>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</si>
  <si>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</si>
  <si>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</si>
  <si>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</si>
  <si>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</si>
  <si>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</si>
  <si>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</si>
  <si>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</si>
  <si>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</si>
  <si>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</si>
  <si>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</si>
  <si>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</si>
  <si>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</si>
  <si>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</si>
  <si>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</si>
  <si>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</si>
  <si>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</si>
  <si>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</si>
  <si>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</si>
  <si>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</si>
  <si>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</si>
  <si>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</si>
  <si>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</si>
  <si>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</si>
  <si>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</si>
  <si>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</si>
  <si>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</si>
  <si>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</si>
  <si>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</si>
  <si>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</si>
  <si>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</si>
  <si>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</si>
  <si>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</si>
  <si>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</si>
  <si>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</si>
  <si>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</si>
  <si>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</si>
  <si>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</si>
  <si>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</si>
  <si>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</si>
  <si>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</si>
  <si>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</si>
  <si>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</si>
  <si>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</si>
  <si>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</si>
  <si>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</si>
  <si>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</si>
  <si>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</si>
  <si>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</si>
  <si>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</si>
  <si>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</si>
  <si>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</si>
  <si>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</si>
  <si>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</si>
  <si>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</si>
  <si>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</si>
  <si>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</si>
  <si>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</si>
  <si>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</si>
  <si>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</si>
  <si>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</si>
  <si>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</si>
  <si>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</si>
  <si>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</si>
  <si>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</si>
  <si>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</si>
  <si>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</si>
  <si>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</si>
  <si>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</si>
  <si>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</si>
  <si>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</si>
  <si>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</si>
  <si>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</si>
  <si>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</si>
  <si>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</si>
  <si>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</si>
  <si>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</si>
  <si>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</si>
  <si>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</si>
  <si>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</si>
  <si>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</si>
  <si>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</si>
  <si>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</si>
  <si>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</si>
  <si>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</si>
  <si>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</si>
  <si>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</si>
  <si>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</si>
  <si>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</si>
  <si>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</si>
  <si>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</si>
  <si>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</si>
  <si>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</si>
  <si>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</si>
  <si>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</si>
  <si>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</si>
  <si>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</si>
  <si>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</si>
  <si>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</si>
  <si>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</si>
  <si>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</si>
  <si>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</si>
  <si>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</si>
  <si>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</si>
  <si>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</si>
  <si>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</si>
  <si>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</si>
  <si>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</si>
  <si>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</si>
  <si>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</si>
  <si>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</si>
  <si>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</si>
  <si>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</si>
  <si>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</si>
  <si>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</si>
  <si>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</si>
  <si>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</si>
  <si>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</si>
  <si>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</si>
  <si>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</si>
  <si>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</si>
  <si>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</si>
  <si>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</si>
  <si>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</si>
  <si>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</si>
  <si>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</si>
  <si>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</si>
  <si>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</si>
  <si>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</si>
  <si>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</si>
  <si>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</si>
  <si>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</si>
  <si>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</si>
  <si>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</si>
  <si>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</si>
  <si>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</si>
  <si>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</si>
  <si>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</si>
  <si>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</si>
  <si>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</si>
  <si>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</si>
  <si>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</si>
  <si>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</si>
  <si>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</si>
  <si>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</si>
  <si>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</si>
  <si>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</si>
  <si>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</si>
  <si>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</si>
  <si>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</si>
  <si>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</si>
  <si>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</si>
  <si>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</si>
  <si>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</si>
  <si>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</si>
  <si>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</si>
  <si>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</si>
  <si>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</si>
  <si>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</si>
  <si>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</si>
  <si>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</si>
  <si>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</si>
  <si>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</si>
  <si>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</si>
  <si>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</si>
  <si>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</si>
  <si>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</si>
  <si>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</si>
  <si>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</si>
  <si>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</si>
  <si>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</si>
  <si>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</si>
  <si>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</si>
  <si>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</si>
  <si>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</si>
  <si>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</si>
  <si>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</si>
  <si>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</si>
  <si>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</si>
  <si>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</si>
  <si>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</si>
  <si>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</si>
  <si>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</si>
  <si>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</si>
  <si>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</si>
  <si>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</si>
  <si>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</si>
  <si>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</si>
  <si>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</si>
  <si>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</si>
  <si>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</si>
  <si>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</si>
  <si>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</si>
  <si>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</si>
  <si>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</si>
  <si>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</si>
  <si>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</si>
  <si>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</si>
  <si>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</si>
  <si>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</si>
  <si>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</si>
  <si>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</si>
  <si>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</si>
  <si>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</si>
  <si>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</si>
  <si>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</si>
  <si>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</si>
  <si>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</si>
  <si>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</si>
  <si>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</si>
  <si>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</si>
  <si>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</si>
  <si>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</si>
  <si>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</si>
  <si>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</si>
  <si>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</si>
  <si>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</si>
  <si>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</si>
  <si>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</si>
  <si>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</si>
  <si>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</si>
  <si>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</si>
  <si>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</si>
  <si>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</si>
  <si>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</si>
  <si>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</si>
  <si>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</si>
  <si>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</si>
  <si>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</si>
  <si>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</si>
  <si>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</si>
  <si>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</si>
  <si>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</si>
  <si>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</si>
  <si>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</si>
  <si>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</si>
  <si>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</si>
  <si>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</si>
  <si>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</si>
  <si>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</si>
  <si>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</si>
  <si>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</si>
  <si>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</si>
  <si>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</si>
  <si>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</si>
  <si>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</si>
  <si>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</si>
  <si>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</si>
  <si>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</si>
  <si>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</si>
  <si>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</si>
  <si>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</si>
  <si>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</si>
  <si>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</si>
  <si>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</si>
  <si>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</si>
  <si>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</si>
  <si>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</si>
  <si>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</si>
  <si>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</si>
  <si>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</si>
  <si>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</si>
  <si>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</si>
  <si>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</si>
  <si>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</si>
  <si>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</si>
  <si>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</si>
  <si>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</si>
  <si>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</si>
  <si>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</si>
  <si>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</si>
  <si>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</si>
  <si>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</si>
  <si>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</si>
  <si>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</si>
  <si>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</si>
  <si>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</si>
  <si>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</si>
  <si>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</si>
  <si>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</si>
  <si>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</si>
  <si>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</si>
  <si>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</si>
  <si>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</si>
  <si>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</si>
  <si>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</si>
  <si>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</si>
  <si>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</si>
  <si>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</si>
  <si>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</si>
  <si>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</si>
  <si>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</si>
  <si>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</si>
  <si>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</si>
  <si>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</si>
  <si>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</si>
  <si>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</si>
  <si>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</si>
  <si>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</si>
  <si>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</si>
  <si>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</si>
  <si>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</si>
  <si>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</si>
  <si>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</si>
  <si>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</si>
  <si>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</si>
  <si>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</si>
  <si>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</si>
  <si>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</si>
  <si>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</si>
  <si>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</si>
  <si>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</si>
  <si>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</si>
  <si>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</si>
  <si>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</si>
  <si>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</si>
  <si>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</si>
  <si>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</si>
  <si>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</si>
  <si>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</si>
  <si>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</si>
  <si>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</si>
  <si>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</si>
  <si>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</si>
  <si>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</si>
  <si>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</si>
  <si>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</si>
  <si>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</si>
  <si>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</si>
  <si>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</si>
  <si>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</si>
  <si>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</si>
  <si>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</si>
  <si>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</si>
  <si>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</si>
  <si>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</si>
  <si>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</si>
  <si>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</si>
  <si>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</si>
  <si>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</si>
  <si>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</si>
  <si>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</si>
  <si>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</si>
  <si>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</si>
  <si>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</si>
  <si>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</si>
  <si>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</si>
  <si>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</si>
  <si>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</si>
  <si>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</si>
  <si>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</si>
  <si>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</si>
  <si>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</si>
  <si>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</si>
  <si>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</si>
  <si>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</si>
  <si>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</si>
  <si>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</si>
  <si>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</si>
  <si>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</si>
  <si>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</si>
  <si>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</si>
  <si>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</si>
  <si>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</si>
  <si>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</si>
  <si>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</si>
  <si>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</si>
  <si>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</si>
  <si>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</si>
  <si>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</si>
  <si>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</si>
  <si>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</si>
  <si>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</si>
  <si>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</si>
  <si>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</si>
  <si>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</si>
  <si>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</si>
  <si>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</si>
  <si>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</si>
  <si>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</si>
  <si>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</si>
  <si>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</si>
  <si>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</si>
  <si>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</si>
  <si>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</si>
  <si>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</si>
  <si>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</si>
  <si>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</si>
  <si>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</si>
  <si>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</si>
  <si>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</si>
  <si>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</si>
  <si>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</si>
  <si>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</si>
  <si>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</si>
  <si>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</si>
  <si>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</si>
  <si>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</si>
  <si>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</si>
  <si>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</si>
  <si>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</si>
  <si>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</si>
  <si>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</si>
  <si>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</si>
  <si>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</si>
  <si>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</si>
  <si>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</si>
  <si>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</si>
  <si>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</si>
  <si>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</si>
  <si>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</si>
  <si>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</si>
  <si>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</si>
  <si>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</si>
  <si>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</si>
  <si>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</si>
  <si>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</si>
  <si>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</si>
  <si>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</si>
  <si>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</si>
  <si>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</si>
  <si>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</si>
  <si>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</si>
  <si>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</si>
  <si>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</si>
  <si>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</si>
  <si>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</si>
  <si>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</si>
  <si>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</si>
  <si>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</si>
  <si>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</si>
  <si>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</si>
  <si>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</si>
  <si>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</si>
  <si>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</si>
  <si>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</si>
  <si>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</si>
  <si>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</si>
  <si>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</si>
  <si>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</si>
  <si>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</si>
  <si>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</si>
  <si>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</si>
  <si>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</si>
  <si>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</si>
  <si>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</si>
  <si>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</si>
  <si>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</si>
  <si>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</si>
  <si>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</si>
  <si>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</si>
  <si>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</si>
  <si>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</si>
  <si>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</si>
  <si>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</si>
  <si>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</si>
  <si>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</si>
  <si>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</si>
  <si>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</si>
  <si>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</si>
  <si>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</si>
  <si>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</si>
  <si>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</si>
  <si>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</si>
  <si>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</si>
  <si>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</si>
  <si>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</si>
  <si>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</si>
  <si>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</si>
  <si>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</si>
  <si>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</si>
  <si>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</si>
  <si>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</si>
  <si>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</si>
  <si>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</si>
  <si>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</si>
  <si>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</si>
  <si>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</si>
  <si>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</si>
  <si>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</si>
  <si>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</si>
  <si>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</si>
  <si>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</si>
  <si>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</si>
  <si>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</si>
  <si>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</si>
  <si>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</si>
  <si>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</si>
  <si>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</si>
  <si>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</si>
  <si>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</si>
  <si>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</si>
  <si>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</si>
  <si>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</si>
  <si>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</si>
  <si>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</si>
  <si>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</si>
  <si>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</si>
  <si>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</si>
  <si>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</si>
  <si>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</si>
  <si>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</si>
  <si>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</si>
  <si>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</si>
  <si>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</si>
  <si>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</si>
  <si>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</si>
  <si>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</si>
  <si>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</si>
  <si>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</si>
  <si>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</si>
  <si>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</si>
  <si>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</si>
  <si>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</si>
  <si>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</si>
  <si>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</si>
  <si>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</si>
  <si>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</si>
  <si>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</si>
  <si>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</si>
  <si>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</si>
  <si>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</si>
  <si>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</si>
  <si>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</si>
  <si>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</si>
  <si>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</si>
  <si>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</si>
  <si>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</si>
  <si>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</si>
  <si>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</si>
  <si>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</si>
  <si>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</si>
  <si>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</si>
  <si>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</si>
  <si>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</si>
  <si>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</si>
  <si>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</si>
  <si>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</si>
  <si>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</si>
  <si>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</si>
  <si>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</si>
  <si>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</si>
  <si>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</si>
  <si>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</si>
  <si>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</si>
  <si>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</si>
  <si>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</si>
  <si>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</si>
  <si>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</si>
  <si>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</si>
  <si>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</si>
  <si>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</si>
  <si>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</si>
  <si>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</si>
  <si>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</si>
  <si>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</si>
  <si>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</si>
  <si>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</si>
  <si>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</si>
  <si>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</si>
  <si>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</si>
  <si>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</si>
  <si>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</si>
  <si>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</si>
  <si>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</si>
  <si>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</si>
  <si>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</si>
  <si>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</si>
  <si>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</si>
  <si>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</si>
  <si>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</si>
  <si>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</si>
  <si>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</si>
  <si>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</si>
  <si>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</si>
  <si>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</si>
  <si>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</si>
  <si>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</si>
  <si>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</si>
  <si>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</si>
  <si>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</si>
  <si>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</si>
  <si>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</si>
  <si>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</si>
  <si>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</si>
  <si>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</si>
  <si>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</si>
  <si>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</si>
  <si>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</si>
  <si>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</si>
  <si>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</si>
  <si>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</si>
  <si>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</si>
  <si>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</si>
  <si>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</si>
  <si>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</si>
  <si>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</si>
  <si>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</si>
  <si>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</si>
  <si>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</si>
  <si>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</si>
  <si>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</si>
  <si>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</si>
  <si>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</si>
  <si>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</si>
  <si>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</si>
  <si>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</si>
  <si>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</si>
  <si>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</si>
  <si>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</si>
  <si>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</si>
  <si>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</si>
  <si>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</si>
  <si>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</si>
  <si>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</si>
  <si>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</si>
  <si>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</si>
  <si>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</si>
  <si>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</si>
  <si>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</si>
  <si>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</si>
  <si>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</si>
  <si>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</si>
  <si>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</si>
  <si>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</si>
  <si>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</si>
  <si>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</si>
  <si>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</si>
  <si>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</si>
  <si>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</si>
  <si>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</si>
  <si>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</si>
  <si>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</si>
  <si>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</si>
  <si>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</si>
  <si>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</si>
  <si>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</si>
  <si>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</si>
  <si>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</si>
  <si>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</si>
  <si>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</si>
  <si>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</si>
  <si>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</si>
  <si>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</si>
  <si>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</si>
  <si>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</si>
  <si>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</si>
  <si>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</si>
  <si>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</si>
  <si>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</si>
  <si>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</si>
  <si>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</si>
  <si>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</si>
  <si>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</si>
  <si>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</si>
  <si>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</si>
  <si>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</si>
  <si>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</si>
  <si>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</si>
  <si>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</si>
  <si>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</si>
  <si>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</si>
  <si>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</si>
  <si>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</si>
  <si>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</si>
  <si>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</si>
  <si>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</si>
  <si>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</si>
  <si>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</si>
  <si>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</si>
  <si>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</si>
  <si>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</si>
  <si>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</si>
  <si>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</si>
  <si>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</si>
  <si>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</si>
  <si>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</si>
  <si>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</si>
  <si>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</si>
  <si>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</si>
  <si>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</si>
  <si>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</si>
  <si>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</si>
  <si>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</si>
  <si>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</si>
  <si>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</si>
  <si>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</si>
  <si>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</si>
  <si>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</si>
  <si>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</si>
  <si>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</si>
  <si>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</si>
  <si>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</si>
  <si>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</si>
  <si>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</si>
  <si>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</si>
  <si>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</si>
  <si>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</si>
  <si>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</si>
  <si>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</si>
  <si>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</si>
  <si>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</si>
  <si>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</si>
  <si>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</si>
  <si>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</si>
  <si>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</si>
  <si>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</si>
  <si>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</si>
  <si>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</si>
  <si>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</si>
  <si>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</si>
  <si>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</si>
  <si>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</si>
  <si>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</si>
  <si>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</si>
  <si>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</si>
  <si>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</si>
  <si>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</si>
  <si>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</si>
  <si>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</si>
  <si>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</si>
  <si>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</si>
  <si>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</si>
  <si>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</si>
  <si>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</si>
  <si>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</si>
  <si>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</si>
  <si>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</si>
  <si>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</si>
  <si>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</si>
  <si>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</si>
  <si>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</si>
  <si>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</si>
  <si>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</si>
  <si>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</si>
  <si>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</si>
  <si>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</si>
  <si>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</si>
  <si>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</si>
  <si>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</si>
  <si>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</si>
  <si>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</si>
  <si>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</si>
  <si>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</si>
  <si>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</si>
  <si>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</si>
  <si>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</si>
  <si>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</si>
  <si>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</si>
  <si>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</si>
  <si>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</si>
  <si>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</si>
  <si>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</si>
  <si>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</si>
  <si>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</si>
  <si>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</si>
  <si>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</si>
  <si>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</si>
  <si>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</si>
  <si>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</si>
  <si>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</si>
  <si>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</si>
  <si>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</si>
  <si>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</si>
  <si>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</si>
  <si>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</si>
  <si>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</si>
  <si>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</si>
  <si>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</si>
  <si>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</si>
  <si>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</si>
  <si>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</si>
  <si>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</si>
  <si>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</si>
  <si>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</si>
  <si>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</si>
  <si>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</si>
  <si>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</si>
  <si>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</si>
  <si>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</si>
  <si>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</si>
  <si>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</si>
  <si>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</si>
  <si>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</si>
  <si>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</si>
  <si>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</si>
  <si>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</si>
  <si>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</si>
  <si>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</si>
  <si>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</si>
  <si>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</si>
  <si>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</si>
  <si>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</si>
  <si>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</si>
  <si>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</si>
  <si>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</si>
  <si>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</si>
  <si>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</si>
  <si>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</si>
  <si>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</si>
  <si>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</si>
  <si>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</si>
  <si>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</si>
  <si>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</si>
  <si>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</si>
  <si>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</si>
  <si>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</si>
  <si>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</si>
  <si>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</si>
  <si>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</si>
  <si>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</si>
  <si>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</si>
  <si>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</si>
  <si>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</si>
  <si>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</si>
  <si>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</si>
  <si>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</si>
  <si>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</si>
  <si>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</si>
  <si>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</si>
  <si>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</si>
  <si>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</si>
  <si>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</si>
  <si>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</si>
  <si>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</si>
  <si>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</si>
  <si>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</si>
  <si>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</si>
  <si>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</si>
  <si>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</si>
  <si>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</si>
  <si>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</si>
  <si>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</si>
  <si>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</si>
  <si>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</si>
  <si>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</si>
  <si>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</si>
  <si>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</si>
  <si>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</si>
  <si>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</si>
  <si>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</si>
  <si>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</si>
  <si>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</si>
  <si>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</si>
  <si>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</si>
  <si>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</si>
  <si>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</si>
  <si>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</si>
  <si>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</si>
  <si>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</si>
  <si>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</si>
  <si>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</si>
  <si>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</si>
  <si>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</si>
  <si>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</si>
  <si>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</si>
  <si>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</si>
  <si>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</si>
  <si>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</si>
  <si>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</si>
  <si>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</si>
  <si>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</si>
  <si>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</si>
  <si>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</si>
  <si>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</si>
  <si>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</si>
  <si>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</si>
  <si>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</si>
  <si>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</si>
  <si>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</si>
  <si>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</si>
  <si>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</si>
  <si>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</si>
  <si>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</si>
  <si>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</si>
  <si>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</si>
  <si>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</si>
  <si>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</si>
  <si>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</si>
  <si>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</si>
  <si>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</si>
  <si>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</si>
  <si>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</si>
  <si>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</si>
  <si>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</si>
  <si>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</si>
  <si>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</si>
  <si>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</si>
  <si>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</si>
  <si>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</si>
  <si>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</si>
  <si>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</si>
  <si>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</si>
  <si>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</si>
  <si>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</si>
  <si>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</si>
  <si>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</si>
  <si>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</si>
  <si>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</si>
  <si>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</si>
  <si>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</si>
  <si>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</si>
  <si>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</si>
  <si>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</si>
  <si>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</si>
  <si>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</si>
  <si>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</si>
  <si>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</si>
  <si>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</si>
  <si>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</si>
  <si>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</si>
  <si>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</si>
  <si>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</si>
  <si>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</si>
  <si>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</si>
  <si>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</si>
  <si>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</si>
  <si>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</si>
  <si>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</si>
  <si>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</si>
  <si>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</si>
  <si>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</si>
  <si>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</si>
  <si>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</si>
  <si>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</si>
  <si>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</si>
  <si>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</si>
  <si>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</si>
  <si>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</si>
  <si>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</si>
  <si>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</si>
  <si>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</si>
  <si>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</si>
  <si>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</si>
  <si>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</si>
  <si>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</si>
  <si>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</si>
  <si>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</si>
  <si>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</si>
  <si>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</si>
  <si>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</si>
  <si>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</si>
  <si>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</si>
  <si>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</si>
  <si>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</si>
  <si>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</si>
  <si>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</si>
  <si>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</si>
  <si>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</si>
  <si>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</si>
  <si>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</si>
  <si>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</si>
  <si>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</si>
  <si>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</si>
  <si>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</si>
  <si>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</si>
  <si>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</si>
  <si>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</si>
  <si>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</si>
  <si>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</si>
  <si>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</si>
  <si>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</si>
  <si>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</si>
  <si>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</si>
  <si>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</si>
  <si>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</si>
  <si>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</si>
  <si>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</si>
  <si>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</si>
  <si>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</si>
  <si>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</si>
  <si>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</si>
  <si>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</si>
  <si>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</si>
  <si>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</si>
  <si>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</si>
  <si>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</si>
  <si>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</si>
  <si>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</si>
  <si>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</si>
  <si>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</si>
  <si>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</si>
  <si>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</si>
  <si>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</si>
  <si>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</si>
  <si>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</si>
  <si>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</si>
  <si>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</si>
  <si>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</si>
  <si>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</si>
  <si>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</si>
  <si>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</si>
  <si>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</si>
  <si>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</si>
  <si>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</si>
  <si>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</si>
  <si>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</si>
  <si>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</si>
  <si>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</si>
  <si>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</si>
  <si>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</si>
  <si>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</si>
  <si>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</si>
  <si>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</si>
  <si>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</si>
  <si>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</si>
  <si>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</si>
  <si>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</si>
  <si>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</si>
  <si>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</si>
  <si>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</si>
  <si>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</si>
  <si>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</si>
  <si>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</si>
  <si>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</si>
  <si>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</si>
  <si>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</si>
  <si>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</si>
  <si>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</si>
  <si>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</si>
  <si>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</si>
  <si>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</si>
  <si>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</si>
  <si>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</si>
  <si>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</si>
  <si>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</si>
  <si>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</si>
  <si>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</si>
  <si>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</si>
  <si>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</si>
  <si>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</si>
  <si>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</si>
  <si>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</si>
  <si>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</si>
  <si>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</si>
  <si>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</si>
  <si>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</si>
  <si>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</si>
  <si>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</si>
  <si>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</si>
  <si>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</si>
  <si>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</si>
  <si>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</si>
  <si>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</si>
  <si>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</si>
  <si>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</si>
  <si>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</si>
  <si>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</si>
  <si>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</si>
  <si>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</si>
  <si>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</si>
  <si>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</si>
  <si>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</si>
  <si>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</si>
  <si>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</si>
  <si>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</si>
  <si>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</si>
  <si>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</si>
  <si>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</si>
  <si>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</si>
  <si>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</si>
  <si>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</si>
  <si>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</si>
  <si>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</si>
  <si>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</si>
  <si>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</si>
  <si>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</si>
  <si>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</si>
  <si>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</si>
  <si>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</si>
  <si>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</si>
  <si>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</si>
  <si>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</si>
  <si>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</si>
  <si>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</si>
  <si>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</si>
  <si>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</si>
  <si>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</si>
  <si>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</si>
  <si>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</si>
  <si>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</si>
  <si>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</si>
  <si>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</si>
  <si>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</si>
  <si>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</si>
  <si>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</si>
  <si>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</si>
  <si>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</si>
  <si>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</si>
  <si>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</si>
  <si>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</si>
  <si>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</si>
  <si>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</si>
  <si>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</si>
  <si>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</si>
  <si>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</si>
  <si>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</si>
  <si>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</si>
  <si>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</si>
  <si>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</si>
  <si>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</si>
  <si>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</si>
  <si>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</si>
  <si>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</si>
  <si>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</si>
  <si>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</si>
  <si>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</si>
  <si>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</si>
  <si>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</si>
  <si>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</si>
  <si>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</si>
  <si>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</si>
  <si>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</si>
  <si>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</si>
  <si>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</si>
  <si>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</si>
  <si>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</si>
  <si>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</si>
  <si>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</si>
  <si>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</si>
  <si>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</si>
  <si>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</si>
  <si>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</si>
  <si>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</si>
  <si>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</si>
  <si>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</si>
  <si>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</si>
  <si>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</si>
  <si>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</si>
  <si>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</si>
  <si>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</si>
  <si>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</si>
  <si>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</si>
  <si>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</si>
  <si>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</si>
  <si>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</si>
  <si>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</si>
  <si>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</si>
  <si>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</si>
  <si>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</si>
  <si>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</si>
  <si>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</si>
  <si>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</si>
  <si>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</si>
  <si>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</si>
  <si>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</si>
  <si>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</si>
  <si>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</si>
  <si>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</si>
  <si>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</si>
  <si>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</si>
  <si>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</si>
  <si>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</si>
  <si>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</si>
  <si>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</si>
  <si>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</si>
  <si>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</si>
  <si>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</si>
  <si>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</si>
  <si>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</si>
  <si>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</si>
  <si>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</si>
  <si>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</si>
  <si>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</si>
  <si>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</si>
  <si>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</si>
  <si>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</si>
  <si>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</si>
  <si>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</si>
  <si>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</si>
  <si>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</si>
  <si>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</si>
  <si>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</si>
  <si>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</si>
  <si>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</si>
  <si>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</si>
  <si>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</si>
  <si>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</si>
  <si>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</si>
  <si>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</si>
  <si>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</si>
  <si>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</si>
  <si>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</si>
  <si>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</si>
  <si>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</si>
  <si>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</si>
  <si>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</si>
  <si>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</si>
  <si>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</si>
  <si>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</si>
  <si>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</si>
  <si>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</si>
  <si>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</si>
  <si>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</si>
  <si>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</si>
  <si>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</si>
  <si>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</si>
  <si>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</si>
  <si>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</si>
  <si>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</si>
  <si>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</si>
  <si>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</si>
  <si>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</si>
  <si>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</si>
  <si>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</si>
  <si>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</si>
  <si>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</si>
  <si>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</si>
  <si>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</si>
  <si>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</si>
  <si>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</si>
  <si>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</si>
  <si>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</si>
  <si>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</si>
  <si>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</si>
  <si>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</si>
  <si>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</si>
  <si>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</si>
  <si>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</si>
  <si>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</si>
  <si>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</si>
  <si>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</si>
  <si>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</si>
  <si>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</si>
  <si>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</si>
  <si>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</si>
  <si>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</si>
  <si>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</si>
  <si>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</si>
  <si>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</si>
  <si>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</si>
  <si>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</si>
  <si>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</si>
  <si>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</si>
  <si>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</si>
  <si>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</si>
  <si>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</si>
  <si>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</si>
  <si>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</si>
  <si>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</si>
  <si>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</si>
  <si>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</si>
  <si>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</si>
  <si>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</si>
  <si>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</si>
  <si>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</si>
  <si>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</si>
  <si>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</si>
  <si>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</si>
  <si>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</si>
  <si>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</si>
  <si>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</si>
  <si>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</si>
  <si>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</si>
  <si>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</si>
  <si>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</si>
  <si>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</si>
  <si>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</si>
  <si>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</si>
  <si>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</si>
  <si>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</si>
  <si>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</si>
  <si>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</si>
  <si>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</si>
  <si>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</si>
  <si>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</si>
  <si>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</si>
  <si>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</si>
  <si>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</si>
  <si>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</si>
  <si>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</si>
  <si>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</si>
  <si>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</si>
  <si>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</si>
  <si>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</si>
  <si>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</si>
  <si>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</si>
  <si>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</si>
  <si>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</si>
  <si>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</si>
  <si>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</si>
  <si>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</si>
  <si>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</si>
  <si>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</si>
  <si>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</si>
  <si>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</si>
  <si>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</si>
  <si>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</si>
  <si>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</si>
  <si>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</si>
  <si>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</si>
  <si>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</si>
  <si>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</si>
  <si>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</si>
  <si>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</si>
  <si>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</si>
  <si>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</si>
  <si>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</si>
  <si>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</si>
  <si>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</si>
  <si>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</si>
  <si>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</si>
  <si>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</si>
  <si>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</si>
  <si>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</si>
  <si>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</si>
  <si>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</si>
  <si>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</si>
  <si>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</si>
  <si>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</si>
  <si>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</si>
  <si>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</si>
  <si>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</si>
  <si>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</si>
  <si>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</si>
  <si>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</si>
  <si>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</si>
  <si>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</si>
  <si>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</si>
  <si>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</si>
  <si>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</si>
  <si>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</si>
  <si>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</si>
  <si>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</si>
  <si>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</si>
  <si>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</si>
  <si>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</si>
  <si>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</si>
  <si>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</si>
  <si>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</si>
  <si>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</si>
  <si>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</si>
  <si>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</si>
  <si>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</si>
  <si>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</si>
  <si>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</si>
  <si>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</si>
  <si>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</si>
  <si>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</si>
  <si>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</si>
  <si>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</si>
  <si>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</si>
  <si>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</si>
  <si>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</si>
  <si>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</si>
  <si>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</si>
  <si>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</si>
  <si>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</si>
  <si>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</si>
  <si>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</si>
  <si>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</si>
  <si>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</si>
  <si>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</si>
  <si>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</si>
  <si>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</si>
  <si>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</si>
  <si>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</si>
  <si>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</si>
  <si>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</si>
  <si>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</si>
  <si>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</si>
  <si>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</si>
  <si>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</si>
  <si>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</si>
  <si>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</si>
  <si>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</si>
  <si>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</si>
  <si>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</si>
  <si>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</si>
  <si>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</si>
  <si>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</si>
  <si>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</si>
  <si>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</si>
  <si>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</si>
  <si>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</si>
  <si>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</si>
  <si>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</si>
  <si>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</si>
  <si>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</si>
  <si>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</si>
  <si>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</si>
  <si>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</si>
  <si>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</si>
  <si>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</si>
  <si>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</si>
  <si>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</si>
  <si>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</si>
  <si>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</si>
  <si>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</si>
  <si>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</si>
  <si>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</si>
  <si>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</si>
  <si>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</si>
  <si>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</si>
  <si>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</si>
  <si>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</si>
  <si>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</si>
  <si>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</si>
  <si>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</si>
  <si>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</si>
  <si>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</si>
  <si>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</si>
  <si>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</si>
  <si>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</si>
  <si>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</si>
  <si>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</si>
  <si>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</si>
  <si>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</si>
  <si>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</si>
  <si>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</si>
  <si>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</si>
  <si>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</si>
  <si>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</si>
  <si>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</si>
  <si>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</si>
  <si>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</si>
  <si>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</si>
  <si>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</si>
  <si>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</si>
  <si>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</si>
  <si>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</si>
  <si>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</si>
  <si>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</si>
  <si>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</si>
  <si>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</si>
  <si>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</si>
  <si>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</si>
  <si>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</si>
  <si>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</si>
  <si>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</si>
  <si>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</si>
  <si>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</si>
  <si>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</si>
  <si>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</si>
  <si>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</si>
  <si>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</si>
  <si>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</si>
  <si>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</si>
  <si>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</si>
  <si>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</si>
  <si>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</si>
  <si>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</si>
  <si>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</si>
  <si>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</si>
  <si>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</si>
  <si>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</si>
  <si>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</si>
  <si>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</si>
  <si>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</si>
  <si>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</si>
  <si>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</si>
  <si>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</si>
  <si>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</si>
  <si>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</si>
  <si>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</si>
  <si>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</si>
  <si>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</si>
  <si>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</si>
  <si>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</si>
  <si>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</si>
  <si>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</si>
  <si>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</si>
  <si>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</si>
  <si>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</si>
  <si>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</si>
  <si>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</si>
  <si>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</si>
  <si>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</si>
  <si>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</si>
  <si>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</si>
  <si>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</si>
  <si>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</si>
  <si>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</si>
  <si>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</si>
  <si>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</si>
  <si>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</si>
  <si>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</si>
  <si>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</si>
  <si>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</si>
  <si>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</si>
  <si>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</si>
  <si>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</si>
  <si>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</si>
  <si>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</si>
  <si>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</si>
  <si>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</si>
  <si>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</si>
  <si>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</si>
  <si>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</si>
  <si>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</si>
  <si>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</si>
  <si>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</si>
  <si>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</si>
  <si>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</si>
  <si>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</si>
  <si>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</si>
  <si>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</si>
  <si>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</si>
  <si>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</si>
  <si>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</si>
  <si>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</si>
  <si>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</si>
  <si>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</si>
  <si>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</si>
  <si>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</si>
  <si>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</si>
  <si>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</si>
  <si>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</si>
  <si>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</si>
  <si>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</si>
  <si>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</si>
  <si>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</si>
  <si>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</si>
  <si>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</si>
  <si>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</si>
  <si>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</si>
  <si>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</si>
  <si>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</si>
  <si>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</si>
  <si>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</si>
  <si>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</si>
  <si>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</si>
  <si>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</si>
  <si>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</si>
  <si>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</si>
  <si>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</si>
  <si>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</si>
  <si>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</si>
  <si>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</si>
  <si>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</si>
  <si>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</si>
  <si>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</si>
  <si>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</si>
  <si>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</si>
  <si>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</si>
  <si>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</si>
  <si>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</si>
  <si>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</si>
  <si>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</si>
  <si>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</si>
  <si>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</si>
  <si>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</si>
  <si>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</si>
  <si>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</si>
  <si>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</si>
  <si>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</si>
  <si>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</si>
  <si>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</si>
  <si>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</si>
  <si>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</si>
  <si>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</si>
  <si>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</si>
  <si>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</si>
  <si>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</si>
  <si>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</si>
  <si>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</si>
  <si>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</si>
  <si>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</si>
  <si>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</si>
  <si>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</si>
  <si>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</si>
  <si>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</si>
  <si>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</si>
  <si>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</si>
  <si>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</si>
  <si>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</si>
  <si>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</si>
  <si>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</si>
  <si>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</si>
  <si>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</si>
  <si>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</si>
  <si>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</si>
  <si>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</si>
  <si>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</si>
  <si>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</si>
  <si>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</si>
  <si>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</si>
  <si>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</si>
  <si>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</si>
  <si>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</si>
  <si>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</si>
  <si>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</si>
  <si>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</si>
  <si>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</si>
  <si>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</si>
  <si>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</si>
  <si>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</si>
  <si>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</si>
  <si>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</si>
  <si>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</si>
  <si>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</si>
  <si>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</si>
  <si>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</si>
  <si>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</si>
  <si>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</si>
  <si>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</si>
  <si>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</si>
  <si>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</si>
  <si>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</si>
  <si>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</si>
  <si>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</si>
  <si>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</si>
  <si>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</si>
  <si>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</si>
  <si>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</si>
  <si>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</si>
  <si>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</si>
  <si>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</si>
  <si>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</si>
  <si>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</si>
  <si>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</si>
  <si>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</si>
  <si>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</si>
  <si>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</si>
  <si>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</si>
  <si>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</si>
  <si>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</si>
  <si>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</si>
  <si>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</si>
  <si>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</si>
  <si>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</si>
  <si>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</si>
  <si>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</si>
  <si>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</si>
  <si>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</si>
  <si>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</si>
  <si>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</si>
  <si>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</si>
  <si>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</si>
  <si>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</si>
  <si>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</si>
  <si>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</si>
  <si>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</si>
  <si>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</si>
  <si>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</si>
  <si>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</si>
  <si>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</si>
  <si>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</si>
  <si>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</si>
  <si>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</si>
  <si>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</si>
  <si>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</si>
  <si>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</si>
  <si>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</si>
  <si>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</si>
  <si>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</si>
  <si>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</si>
  <si>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</si>
  <si>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</si>
  <si>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</si>
  <si>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</si>
  <si>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</si>
  <si>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</si>
  <si>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</si>
  <si>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</si>
  <si>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</si>
  <si>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</si>
  <si>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</si>
  <si>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</si>
  <si>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</si>
  <si>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</si>
  <si>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</si>
  <si>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</si>
  <si>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</si>
  <si>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</si>
  <si>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</si>
  <si>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</si>
  <si>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</si>
  <si>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</si>
  <si>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</si>
  <si>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</si>
  <si>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</si>
  <si>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</si>
  <si>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</si>
  <si>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</si>
  <si>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</si>
  <si>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</si>
  <si>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</si>
  <si>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</si>
  <si>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</si>
  <si>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</si>
  <si>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</si>
  <si>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</si>
  <si>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</si>
  <si>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</si>
  <si>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</si>
  <si>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</si>
  <si>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</si>
  <si>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</si>
  <si>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</si>
  <si>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</si>
  <si>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</si>
  <si>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</si>
  <si>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</si>
  <si>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</si>
  <si>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</si>
  <si>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</si>
  <si>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</si>
  <si>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</si>
  <si>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</si>
  <si>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</si>
  <si>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</si>
  <si>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</si>
  <si>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</si>
  <si>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</si>
  <si>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</si>
  <si>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</si>
  <si>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</si>
  <si>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</si>
  <si>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</si>
  <si>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</si>
  <si>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</si>
  <si>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</si>
  <si>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</si>
  <si>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</si>
  <si>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</si>
  <si>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</si>
  <si>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</si>
  <si>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</si>
  <si>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</si>
  <si>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</si>
  <si>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</si>
  <si>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</si>
  <si>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</si>
  <si>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</si>
  <si>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</si>
  <si>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</si>
  <si>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</si>
  <si>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</si>
  <si>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</si>
  <si>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</si>
  <si>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</si>
  <si>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</si>
  <si>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</si>
  <si>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</si>
  <si>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</si>
  <si>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</si>
  <si>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</si>
  <si>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</si>
  <si>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</si>
  <si>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</si>
  <si>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</si>
  <si>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</si>
  <si>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</si>
  <si>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</si>
  <si>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</si>
  <si>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</si>
  <si>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</si>
  <si>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</si>
  <si>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</si>
  <si>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</si>
  <si>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</si>
  <si>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</si>
  <si>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</si>
  <si>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</si>
  <si>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</si>
  <si>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</si>
  <si>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</si>
  <si>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</si>
  <si>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</si>
  <si>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</si>
  <si>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</si>
  <si>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</si>
  <si>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</si>
  <si>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</si>
  <si>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</si>
  <si>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</si>
  <si>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</si>
  <si>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</si>
  <si>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</si>
  <si>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</si>
  <si>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</si>
  <si>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</si>
  <si>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</si>
  <si>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</si>
  <si>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</si>
  <si>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</si>
  <si>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</si>
  <si>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</si>
  <si>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</si>
  <si>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</si>
  <si>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</si>
  <si>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</si>
  <si>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</si>
  <si>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</si>
  <si>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</si>
  <si>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</si>
  <si>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</si>
  <si>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</si>
  <si>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</si>
  <si>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</si>
  <si>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</si>
  <si>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</si>
  <si>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</si>
  <si>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</si>
  <si>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</si>
  <si>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</si>
  <si>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</si>
  <si>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</si>
  <si>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</si>
  <si>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</si>
  <si>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</si>
  <si>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</si>
  <si>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</si>
  <si>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</si>
  <si>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</si>
  <si>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</si>
  <si>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</si>
  <si>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</si>
  <si>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</si>
  <si>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</si>
  <si>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</si>
  <si>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</si>
  <si>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</si>
  <si>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</si>
  <si>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</si>
  <si>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</si>
  <si>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</si>
  <si>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</si>
  <si>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</si>
  <si>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</si>
  <si>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</si>
  <si>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</si>
  <si>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</si>
  <si>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</si>
  <si>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</si>
  <si>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</si>
  <si>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</si>
  <si>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</si>
  <si>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</si>
  <si>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</si>
  <si>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</si>
  <si>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</si>
  <si>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</si>
  <si>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</si>
  <si>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</si>
  <si>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</si>
  <si>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</si>
  <si>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</si>
  <si>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</si>
  <si>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</si>
  <si>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</si>
  <si>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</si>
  <si>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</si>
  <si>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</si>
  <si>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</si>
  <si>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</si>
  <si>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</si>
  <si>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</si>
  <si>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</si>
  <si>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</si>
  <si>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</si>
  <si>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</si>
  <si>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</si>
  <si>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</si>
  <si>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</si>
  <si>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</si>
  <si>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</si>
  <si>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</si>
  <si>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</si>
  <si>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</si>
  <si>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</si>
  <si>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</si>
  <si>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</si>
  <si>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</si>
  <si>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</si>
  <si>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</si>
  <si>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</si>
  <si>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</si>
  <si>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</si>
  <si>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</si>
  <si>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</si>
  <si>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</si>
  <si>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</si>
  <si>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</si>
  <si>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</si>
  <si>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</si>
  <si>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</si>
  <si>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</si>
  <si>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</si>
  <si>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</si>
  <si>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</si>
  <si>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</si>
  <si>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</si>
  <si>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</si>
  <si>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</si>
  <si>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</si>
  <si>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</si>
  <si>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</si>
  <si>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</si>
  <si>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</si>
  <si>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</si>
  <si>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</si>
  <si>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</si>
  <si>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</si>
  <si>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</si>
  <si>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</si>
  <si>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</si>
  <si>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</si>
  <si>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</si>
  <si>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</si>
  <si>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</si>
  <si>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</si>
  <si>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</si>
  <si>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</si>
  <si>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</si>
  <si>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</si>
  <si>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</si>
  <si>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</si>
  <si>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</si>
  <si>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</si>
  <si>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</si>
  <si>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</si>
  <si>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</si>
  <si>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</si>
  <si>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</si>
  <si>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</si>
  <si>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</si>
  <si>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</si>
  <si>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</si>
  <si>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</si>
  <si>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</si>
  <si>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</si>
  <si>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</si>
  <si>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</si>
  <si>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</si>
  <si>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</si>
  <si>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</si>
  <si>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</si>
  <si>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</si>
  <si>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</si>
  <si>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</si>
  <si>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</si>
  <si>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</si>
  <si>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</si>
  <si>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</si>
  <si>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</si>
  <si>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</si>
  <si>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</si>
  <si>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</si>
  <si>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</si>
  <si>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</si>
  <si>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</si>
  <si>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</si>
  <si>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</si>
  <si>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</si>
  <si>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</si>
  <si>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</si>
  <si>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</si>
  <si>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</si>
  <si>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</si>
  <si>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</si>
  <si>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</si>
  <si>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</si>
  <si>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</si>
  <si>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</si>
  <si>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</si>
  <si>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</si>
  <si>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</si>
  <si>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</si>
  <si>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</si>
  <si>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</si>
  <si>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</si>
  <si>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</si>
  <si>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</si>
  <si>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</si>
  <si>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</si>
  <si>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</si>
  <si>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</si>
  <si>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</si>
  <si>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</si>
  <si>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</si>
  <si>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</si>
  <si>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</si>
  <si>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</si>
  <si>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</si>
  <si>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</si>
  <si>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</si>
  <si>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</si>
  <si>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</si>
  <si>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</si>
  <si>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</si>
  <si>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</si>
  <si>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</si>
  <si>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</si>
  <si>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</si>
  <si>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</si>
  <si>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</si>
  <si>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</si>
  <si>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</si>
  <si>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</si>
  <si>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</si>
  <si>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</si>
  <si>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</si>
  <si>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</si>
  <si>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</si>
  <si>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</si>
  <si>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</si>
  <si>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</si>
  <si>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</si>
  <si>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</si>
  <si>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</si>
  <si>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</si>
  <si>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</si>
  <si>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</si>
  <si>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</si>
  <si>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</si>
  <si>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</si>
  <si>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</si>
  <si>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</si>
  <si>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</si>
  <si>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</si>
  <si>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</si>
  <si>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</si>
  <si>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</si>
  <si>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</si>
  <si>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</si>
  <si>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</si>
  <si>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</si>
  <si>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</si>
  <si>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</si>
  <si>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</si>
  <si>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</si>
  <si>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</si>
  <si>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</si>
  <si>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</si>
  <si>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</si>
  <si>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</si>
  <si>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</si>
  <si>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</si>
  <si>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</si>
  <si>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</si>
  <si>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</si>
  <si>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</si>
  <si>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</si>
  <si>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</si>
  <si>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</si>
  <si>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</si>
  <si>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</si>
  <si>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</si>
  <si>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</si>
  <si>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</si>
  <si>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</si>
  <si>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</si>
  <si>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</si>
  <si>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</si>
  <si>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</si>
  <si>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</si>
  <si>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</si>
  <si>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</si>
  <si>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</si>
  <si>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</si>
  <si>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</si>
  <si>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</si>
  <si>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</si>
  <si>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</si>
  <si>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</si>
  <si>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</si>
  <si>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</si>
  <si>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</si>
  <si>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</si>
  <si>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</si>
  <si>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</si>
  <si>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</si>
  <si>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</si>
  <si>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</si>
  <si>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</si>
  <si>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</si>
  <si>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</si>
  <si>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</si>
  <si>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</si>
  <si>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</si>
  <si>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</si>
  <si>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</si>
  <si>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</si>
  <si>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</si>
  <si>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</si>
  <si>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</si>
  <si>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</si>
  <si>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</si>
  <si>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</si>
  <si>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</si>
  <si>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</si>
  <si>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</si>
  <si>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</si>
  <si>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</si>
  <si>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</si>
  <si>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</si>
  <si>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</si>
  <si>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</si>
  <si>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</si>
  <si>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</si>
  <si>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</si>
  <si>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</si>
  <si>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</si>
  <si>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</si>
  <si>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</si>
  <si>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</si>
  <si>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</si>
  <si>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</si>
  <si>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</si>
  <si>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</si>
  <si>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</si>
  <si>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</si>
  <si>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</si>
  <si>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</si>
  <si>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</si>
  <si>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</si>
  <si>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</si>
  <si>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</si>
  <si>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</si>
  <si>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</si>
  <si>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</si>
  <si>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</si>
  <si>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</si>
  <si>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</si>
  <si>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</si>
  <si>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</si>
  <si>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</si>
  <si>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</si>
  <si>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</si>
  <si>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</si>
  <si>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</si>
  <si>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</si>
  <si>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</si>
  <si>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</si>
  <si>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</si>
  <si>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</si>
  <si>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</si>
  <si>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</si>
  <si>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</si>
  <si>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</si>
  <si>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</si>
  <si>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</si>
  <si>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</si>
  <si>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</si>
  <si>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</si>
  <si>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</si>
  <si>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</si>
  <si>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</si>
  <si>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</si>
  <si>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</si>
  <si>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</si>
  <si>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</si>
  <si>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</si>
  <si>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</si>
  <si>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</si>
  <si>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</si>
  <si>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</si>
  <si>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</si>
  <si>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</si>
  <si>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</si>
  <si>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</si>
  <si>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</si>
  <si>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</si>
  <si>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</si>
  <si>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</si>
  <si>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</si>
  <si>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</si>
  <si>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</si>
  <si>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</si>
  <si>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</si>
  <si>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</si>
  <si>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</si>
  <si>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</si>
  <si>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</si>
  <si>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</si>
  <si>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</si>
  <si>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</si>
  <si>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</si>
  <si>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</si>
  <si>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</si>
  <si>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</si>
  <si>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</si>
  <si>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</si>
  <si>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</si>
  <si>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</si>
  <si>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</si>
  <si>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</si>
  <si>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</si>
  <si>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</si>
  <si>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</si>
  <si>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</si>
  <si>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</si>
  <si>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</si>
  <si>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</si>
  <si>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</si>
  <si>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</si>
  <si>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</si>
  <si>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</si>
  <si>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</si>
  <si>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</si>
  <si>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</si>
  <si>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</si>
  <si>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</si>
  <si>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</si>
  <si>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</si>
  <si>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</si>
  <si>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</si>
  <si>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</si>
  <si>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</si>
  <si>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</si>
  <si>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</si>
  <si>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</si>
  <si>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</si>
  <si>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</si>
  <si>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</si>
  <si>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</si>
  <si>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</si>
  <si>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</si>
  <si>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</si>
  <si>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</si>
  <si>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</si>
  <si>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</si>
  <si>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</si>
  <si>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</si>
  <si>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</si>
  <si>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</si>
  <si>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</si>
  <si>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</si>
  <si>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</si>
  <si>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</si>
  <si>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</si>
  <si>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</si>
  <si>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</si>
  <si>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</si>
  <si>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</si>
  <si>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</si>
  <si>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</si>
  <si>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</si>
  <si>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</si>
  <si>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</si>
  <si>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</si>
  <si>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</si>
  <si>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</si>
  <si>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</si>
  <si>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</si>
  <si>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</si>
  <si>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</si>
  <si>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</si>
  <si>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</si>
  <si>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</si>
  <si>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</si>
  <si>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</si>
  <si>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</si>
  <si>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</si>
  <si>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</si>
  <si>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</si>
  <si>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</si>
  <si>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</si>
  <si>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</si>
  <si>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</si>
  <si>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</si>
  <si>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</si>
  <si>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</si>
  <si>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</si>
  <si>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</si>
  <si>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</si>
  <si>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</si>
  <si>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</si>
  <si>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</si>
  <si>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</si>
  <si>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</si>
  <si>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</si>
  <si>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</si>
  <si>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</si>
  <si>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</si>
  <si>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</si>
  <si>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</si>
  <si>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</si>
  <si>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</si>
  <si>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</si>
  <si>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</si>
  <si>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</si>
  <si>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</si>
  <si>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</si>
  <si>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</si>
  <si>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</si>
  <si>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</si>
  <si>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</si>
  <si>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</si>
  <si>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</si>
  <si>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</si>
  <si>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</si>
  <si>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</si>
  <si>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</si>
  <si>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</si>
  <si>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</si>
  <si>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</si>
  <si>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</si>
  <si>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</si>
  <si>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</si>
  <si>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</si>
  <si>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</si>
  <si>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</si>
  <si>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</si>
  <si>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</si>
  <si>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</si>
  <si>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</si>
  <si>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</si>
  <si>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</si>
  <si>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</si>
  <si>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</si>
  <si>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</si>
  <si>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</si>
  <si>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</si>
  <si>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</si>
  <si>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</si>
  <si>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</si>
  <si>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</si>
  <si>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</si>
  <si>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</si>
  <si>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</si>
  <si>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</si>
  <si>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</si>
  <si>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</si>
  <si>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</si>
  <si>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</si>
  <si>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</si>
  <si>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</si>
  <si>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</si>
  <si>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</si>
  <si>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</si>
  <si>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</si>
  <si>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</si>
  <si>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</si>
  <si>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</si>
  <si>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</si>
  <si>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</si>
  <si>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</si>
  <si>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</si>
  <si>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</si>
  <si>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</si>
  <si>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</si>
  <si>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</si>
  <si>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</si>
  <si>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</si>
  <si>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</si>
  <si>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</si>
  <si>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</si>
  <si>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</si>
  <si>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</si>
  <si>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</si>
  <si>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</si>
  <si>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</si>
  <si>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</si>
  <si>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</si>
  <si>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</si>
  <si>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</si>
  <si>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</si>
  <si>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</si>
  <si>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</si>
  <si>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</si>
  <si>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</si>
  <si>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</si>
  <si>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</si>
  <si>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</si>
  <si>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</si>
  <si>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</si>
  <si>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</si>
  <si>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</si>
  <si>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</si>
  <si>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</si>
  <si>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</si>
  <si>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</si>
  <si>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</si>
  <si>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</si>
  <si>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</si>
  <si>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</si>
  <si>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</si>
  <si>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</si>
  <si>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</si>
  <si>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</si>
  <si>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</si>
  <si>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</si>
  <si>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</si>
  <si>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</si>
  <si>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</si>
  <si>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</si>
  <si>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</si>
  <si>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</si>
  <si>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</si>
  <si>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</si>
  <si>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</si>
  <si>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</si>
  <si>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</si>
  <si>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</si>
  <si>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</si>
  <si>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</si>
  <si>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</si>
  <si>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</si>
  <si>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</si>
  <si>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</si>
  <si>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</si>
  <si>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</si>
  <si>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</si>
  <si>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</si>
  <si>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</si>
  <si>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</si>
  <si>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</si>
  <si>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</si>
  <si>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</si>
  <si>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</si>
  <si>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</si>
  <si>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</si>
  <si>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</si>
  <si>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</si>
  <si>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</si>
  <si>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</si>
  <si>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</si>
  <si>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</si>
  <si>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</si>
  <si>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</si>
  <si>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</si>
  <si>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</si>
  <si>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</si>
  <si>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</si>
  <si>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</si>
  <si>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</si>
  <si>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</si>
  <si>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</si>
  <si>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</si>
  <si>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</si>
  <si>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</si>
  <si>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</si>
  <si>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</si>
  <si>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</si>
  <si>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</si>
  <si>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</si>
  <si>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</si>
  <si>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</si>
  <si>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</si>
  <si>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</si>
  <si>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</si>
  <si>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</si>
  <si>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</si>
  <si>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</si>
  <si>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</si>
  <si>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</si>
  <si>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</si>
  <si>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</si>
  <si>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</si>
  <si>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</si>
  <si>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</si>
  <si>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</si>
  <si>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</si>
  <si>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</si>
  <si>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</si>
  <si>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</si>
  <si>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</si>
  <si>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</si>
  <si>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</si>
  <si>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</si>
  <si>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</si>
  <si>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</si>
  <si>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</si>
  <si>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</si>
  <si>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</si>
  <si>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</si>
  <si>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</si>
  <si>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</si>
  <si>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</si>
  <si>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</si>
  <si>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</si>
  <si>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</si>
  <si>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</si>
  <si>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</si>
  <si>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</si>
  <si>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</si>
  <si>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</si>
  <si>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</si>
  <si>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</si>
  <si>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</si>
  <si>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</si>
  <si>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</si>
  <si>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</si>
  <si>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</si>
  <si>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</si>
  <si>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</si>
  <si>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</si>
  <si>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</si>
  <si>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</si>
  <si>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</si>
  <si>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</si>
  <si>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</si>
  <si>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</si>
  <si>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</si>
  <si>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</si>
  <si>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</si>
  <si>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</si>
  <si>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</si>
  <si>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</si>
  <si>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</si>
  <si>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</si>
  <si>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</si>
  <si>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</si>
  <si>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</si>
  <si>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</si>
  <si>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</si>
  <si>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</si>
  <si>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</si>
  <si>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</si>
  <si>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</si>
  <si>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</si>
  <si>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</si>
  <si>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</si>
  <si>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</si>
  <si>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</si>
  <si>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</si>
  <si>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</si>
  <si>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</si>
  <si>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</si>
  <si>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</si>
  <si>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</si>
  <si>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</si>
  <si>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</si>
  <si>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</si>
  <si>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</si>
  <si>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</si>
  <si>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</si>
  <si>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</si>
  <si>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</si>
  <si>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</si>
  <si>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</si>
  <si>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</si>
  <si>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</si>
  <si>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</si>
  <si>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</si>
  <si>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</si>
  <si>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</si>
  <si>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</si>
  <si>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</si>
  <si>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</si>
  <si>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</si>
  <si>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</si>
  <si>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</si>
  <si>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</si>
  <si>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</si>
  <si>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</si>
  <si>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</si>
  <si>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</si>
  <si>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</si>
  <si>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</si>
  <si>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</si>
  <si>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</si>
  <si>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</si>
  <si>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</si>
  <si>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</si>
  <si>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</si>
  <si>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</si>
  <si>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</si>
  <si>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</si>
  <si>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</si>
  <si>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</si>
  <si>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</si>
  <si>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</si>
  <si>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</si>
  <si>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</si>
  <si>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</si>
  <si>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</si>
  <si>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</si>
  <si>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</si>
  <si>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</si>
  <si>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</si>
  <si>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</si>
  <si>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</si>
  <si>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</si>
  <si>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</si>
  <si>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</si>
  <si>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</si>
  <si>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</si>
  <si>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</si>
  <si>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</si>
  <si>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</si>
  <si>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</si>
  <si>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</si>
  <si>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</si>
  <si>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</si>
  <si>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</si>
  <si>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</si>
  <si>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</si>
  <si>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</si>
  <si>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</si>
  <si>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</si>
  <si>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</si>
  <si>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</si>
  <si>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</si>
  <si>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</si>
  <si>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</si>
  <si>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</si>
  <si>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</si>
  <si>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</si>
  <si>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</si>
  <si>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</si>
  <si>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</si>
  <si>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</si>
  <si>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</si>
  <si>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</si>
  <si>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</si>
  <si>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</si>
  <si>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</si>
  <si>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</si>
  <si>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</si>
  <si>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</si>
  <si>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</si>
  <si>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</si>
  <si>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</si>
  <si>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</si>
  <si>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</si>
  <si>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</si>
  <si>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</si>
  <si>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</si>
  <si>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</si>
  <si>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</si>
  <si>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</si>
  <si>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</si>
  <si>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</si>
  <si>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</si>
  <si>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</si>
  <si>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</si>
  <si>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</si>
  <si>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</si>
  <si>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</si>
  <si>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</si>
  <si>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</si>
  <si>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</si>
  <si>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</si>
  <si>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</si>
  <si>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</si>
  <si>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</si>
  <si>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</si>
  <si>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</si>
  <si>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</si>
  <si>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</si>
  <si>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</si>
  <si>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</si>
  <si>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</si>
  <si>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</si>
  <si>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</si>
  <si>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</si>
  <si>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</si>
  <si>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</si>
  <si>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</si>
  <si>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</si>
  <si>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</si>
  <si>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</si>
  <si>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</si>
  <si>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</si>
  <si>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</si>
  <si>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</si>
  <si>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</si>
  <si>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</si>
  <si>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</si>
  <si>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</si>
  <si>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</si>
  <si>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</si>
  <si>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</si>
  <si>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</si>
  <si>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</si>
  <si>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</si>
  <si>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</si>
  <si>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</si>
  <si>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</si>
  <si>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</si>
  <si>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</si>
  <si>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</si>
  <si>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</si>
  <si>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</si>
  <si>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</si>
  <si>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</si>
  <si>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</si>
  <si>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</si>
  <si>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</si>
  <si>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</si>
  <si>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</si>
  <si>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</si>
  <si>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</si>
  <si>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</si>
  <si>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</si>
  <si>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</si>
  <si>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</si>
  <si>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</si>
  <si>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</si>
  <si>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</si>
  <si>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</si>
  <si>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</si>
  <si>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</si>
  <si>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</si>
  <si>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</si>
  <si>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</si>
  <si>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</si>
  <si>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</si>
  <si>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</si>
  <si>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</si>
  <si>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</si>
  <si>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</si>
  <si>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</si>
  <si>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</si>
  <si>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</si>
  <si>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</si>
  <si>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</si>
  <si>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</si>
  <si>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</si>
  <si>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</si>
  <si>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</si>
  <si>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</si>
  <si>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</si>
  <si>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</si>
  <si>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</si>
  <si>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</si>
  <si>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</si>
  <si>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</si>
  <si>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</si>
  <si>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</si>
  <si>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</si>
  <si>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</si>
  <si>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</si>
  <si>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</si>
  <si>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</si>
  <si>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</si>
  <si>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</si>
  <si>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</si>
  <si>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</si>
  <si>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</si>
  <si>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</si>
  <si>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</si>
  <si>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</si>
  <si>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</si>
  <si>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</si>
  <si>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</si>
  <si>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</si>
  <si>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</si>
  <si>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</si>
  <si>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</si>
  <si>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</si>
  <si>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</si>
  <si>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</si>
  <si>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</si>
  <si>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</si>
  <si>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</si>
  <si>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</si>
  <si>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</si>
  <si>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</si>
  <si>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</si>
  <si>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</si>
  <si>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</si>
  <si>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</si>
  <si>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</si>
  <si>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</si>
  <si>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</si>
  <si>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</si>
  <si>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</si>
  <si>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</si>
  <si>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</si>
  <si>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</si>
  <si>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</si>
  <si>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</si>
  <si>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</si>
  <si>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</si>
  <si>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</si>
  <si>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</si>
  <si>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</si>
  <si>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</si>
  <si>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</si>
  <si>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</si>
  <si>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</si>
  <si>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</si>
  <si>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</si>
  <si>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</si>
  <si>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</si>
  <si>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</si>
  <si>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</si>
  <si>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</si>
  <si>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</si>
  <si>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</si>
  <si>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</si>
  <si>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</si>
  <si>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</si>
  <si>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</si>
  <si>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</si>
  <si>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</si>
  <si>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</si>
  <si>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</si>
  <si>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</si>
  <si>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</si>
  <si>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</si>
  <si>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</si>
  <si>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</si>
  <si>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</si>
  <si>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</si>
  <si>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</si>
  <si>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</si>
  <si>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</si>
  <si>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</si>
  <si>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</si>
  <si>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</si>
  <si>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</si>
  <si>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</si>
  <si>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</si>
  <si>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</si>
  <si>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</si>
  <si>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</si>
  <si>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</si>
  <si>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</si>
  <si>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</si>
  <si>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</si>
  <si>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</si>
  <si>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</si>
  <si>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</si>
  <si>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</si>
  <si>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</si>
  <si>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</si>
  <si>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</si>
  <si>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</si>
  <si>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</si>
  <si>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</si>
  <si>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</si>
  <si>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</si>
  <si>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</si>
  <si>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</si>
  <si>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</si>
  <si>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</si>
  <si>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</si>
  <si>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</si>
  <si>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</si>
  <si>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</si>
  <si>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</si>
  <si>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</si>
  <si>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</si>
  <si>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</si>
  <si>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</si>
  <si>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</si>
  <si>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</si>
  <si>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</si>
  <si>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</si>
  <si>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</si>
  <si>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</si>
  <si>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</si>
  <si>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</si>
  <si>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</si>
  <si>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</si>
  <si>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</si>
  <si>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</si>
  <si>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</si>
  <si>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</si>
  <si>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</si>
  <si>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</si>
  <si>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</si>
  <si>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</si>
  <si>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</si>
  <si>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</si>
  <si>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</si>
  <si>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</si>
  <si>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</si>
  <si>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</si>
  <si>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</si>
  <si>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</si>
  <si>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</si>
  <si>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</si>
  <si>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</si>
  <si>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</si>
  <si>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</si>
  <si>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</si>
  <si>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</si>
  <si>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</si>
  <si>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</si>
  <si>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</si>
  <si>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</si>
  <si>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</si>
  <si>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</si>
  <si>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</si>
  <si>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</si>
  <si>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</si>
  <si>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</si>
  <si>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</si>
  <si>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</si>
  <si>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</si>
  <si>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</si>
  <si>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</si>
  <si>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</si>
  <si>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</si>
  <si>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</si>
  <si>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</si>
  <si>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</si>
  <si>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</si>
  <si>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</si>
  <si>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</si>
  <si>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</si>
  <si>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</si>
  <si>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</si>
  <si>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</si>
  <si>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</si>
  <si>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</si>
  <si>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</si>
  <si>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</si>
  <si>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</si>
  <si>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</si>
  <si>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</si>
  <si>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</si>
  <si>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</si>
  <si>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</si>
  <si>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</si>
  <si>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</si>
  <si>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</si>
  <si>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</si>
  <si>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</si>
  <si>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</si>
  <si>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</si>
  <si>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</si>
  <si>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</si>
  <si>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</si>
  <si>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</si>
  <si>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</si>
  <si>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</si>
  <si>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</si>
  <si>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</si>
  <si>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</si>
  <si>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</si>
  <si>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</si>
  <si>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</si>
  <si>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</si>
  <si>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</si>
  <si>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</si>
  <si>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</si>
  <si>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</si>
  <si>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</si>
  <si>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</si>
  <si>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</si>
  <si>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</si>
  <si>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</si>
  <si>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</si>
  <si>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</si>
  <si>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</si>
  <si>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</si>
  <si>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</si>
  <si>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</si>
  <si>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</si>
  <si>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</si>
  <si>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</si>
  <si>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</si>
  <si>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</si>
  <si>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</si>
  <si>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</si>
  <si>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</si>
  <si>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</si>
  <si>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</si>
  <si>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</si>
  <si>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</si>
  <si>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</si>
  <si>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</si>
  <si>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</si>
  <si>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</si>
  <si>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</si>
  <si>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</si>
  <si>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</si>
  <si>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</si>
  <si>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</si>
  <si>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</si>
  <si>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</si>
  <si>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</si>
  <si>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</si>
  <si>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</si>
  <si>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</si>
  <si>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</si>
  <si>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</si>
  <si>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</si>
  <si>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</si>
  <si>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</si>
  <si>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</si>
  <si>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</si>
  <si>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</si>
  <si>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</si>
  <si>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</si>
  <si>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</si>
  <si>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</si>
  <si>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</si>
  <si>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</si>
  <si>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</si>
  <si>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</si>
  <si>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</si>
  <si>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</si>
  <si>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</si>
  <si>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</si>
  <si>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</si>
  <si>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</si>
  <si>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</si>
  <si>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</si>
  <si>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</si>
  <si>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</si>
  <si>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</si>
  <si>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</si>
  <si>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</si>
  <si>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</si>
  <si>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</si>
  <si>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</si>
  <si>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</si>
  <si>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</si>
  <si>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</si>
  <si>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</si>
  <si>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</si>
  <si>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</si>
  <si>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</si>
  <si>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</si>
  <si>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</si>
  <si>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</si>
  <si>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</si>
  <si>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</si>
  <si>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</si>
  <si>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</si>
  <si>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</si>
  <si>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</si>
  <si>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</si>
  <si>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</si>
  <si>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</si>
  <si>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</si>
  <si>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</si>
  <si>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</si>
  <si>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</si>
  <si>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</si>
  <si>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</si>
  <si>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</si>
  <si>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</si>
  <si>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</si>
  <si>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</si>
  <si>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</si>
  <si>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</si>
  <si>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</si>
  <si>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</si>
  <si>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</si>
  <si>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</si>
  <si>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</si>
  <si>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</si>
  <si>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</si>
  <si>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</si>
  <si>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</si>
  <si>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</si>
  <si>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</si>
  <si>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</si>
  <si>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</si>
  <si>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</si>
  <si>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</si>
  <si>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</si>
  <si>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</si>
  <si>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</si>
  <si>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</si>
  <si>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</si>
  <si>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</si>
  <si>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</si>
  <si>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</si>
  <si>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</si>
  <si>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</si>
  <si>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</si>
  <si>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</si>
  <si>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</si>
  <si>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</si>
  <si>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</si>
  <si>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</si>
  <si>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</si>
  <si>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</si>
  <si>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</si>
  <si>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</si>
  <si>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</si>
  <si>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</si>
  <si>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</si>
  <si>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</si>
  <si>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</si>
  <si>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</si>
  <si>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</si>
  <si>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</si>
  <si>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</si>
  <si>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</si>
  <si>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</si>
  <si>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</si>
  <si>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</si>
  <si>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</si>
  <si>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</si>
  <si>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</si>
  <si>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</si>
  <si>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</si>
  <si>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</si>
  <si>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</si>
  <si>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</si>
  <si>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</si>
  <si>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</si>
  <si>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</si>
  <si>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</si>
  <si>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</si>
  <si>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</si>
  <si>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</si>
  <si>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</si>
  <si>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</si>
  <si>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</si>
  <si>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</si>
  <si>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</si>
  <si>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</si>
  <si>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</si>
  <si>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</si>
  <si>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</si>
  <si>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</si>
  <si>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</si>
  <si>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</si>
  <si>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</si>
  <si>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</si>
  <si>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</si>
  <si>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</si>
  <si>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</si>
  <si>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</si>
  <si>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</si>
  <si>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</si>
  <si>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</si>
  <si>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</si>
  <si>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</si>
  <si>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</si>
  <si>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</si>
  <si>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</si>
  <si>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</si>
  <si>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</si>
  <si>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</si>
  <si>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</si>
  <si>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</si>
  <si>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</si>
  <si>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</si>
  <si>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</si>
  <si>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</si>
  <si>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</si>
  <si>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</si>
  <si>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</si>
  <si>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</si>
  <si>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</si>
  <si>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</si>
  <si>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</si>
  <si>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</si>
  <si>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</si>
  <si>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</si>
  <si>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</si>
  <si>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</si>
  <si>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</si>
  <si>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</si>
  <si>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</si>
  <si>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</si>
  <si>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</si>
  <si>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</si>
  <si>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</si>
  <si>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</si>
  <si>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</si>
  <si>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</si>
  <si>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</si>
  <si>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</si>
  <si>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</si>
  <si>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</si>
  <si>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</si>
  <si>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</si>
  <si>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</si>
  <si>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</si>
  <si>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</si>
  <si>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</si>
  <si>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</si>
  <si>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</si>
  <si>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</si>
  <si>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</si>
  <si>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</si>
  <si>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</si>
  <si>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</si>
  <si>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</si>
  <si>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</si>
  <si>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</si>
  <si>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</si>
  <si>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</si>
  <si>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</si>
  <si>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</si>
  <si>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</si>
  <si>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</si>
  <si>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</si>
  <si>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</si>
  <si>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</si>
  <si>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</si>
  <si>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</si>
  <si>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</si>
  <si>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</si>
  <si>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</si>
  <si>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</si>
  <si>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</si>
  <si>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</si>
  <si>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</si>
  <si>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</si>
  <si>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</si>
  <si>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</si>
  <si>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</si>
  <si>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</si>
  <si>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</si>
  <si>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</si>
  <si>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</si>
  <si>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</si>
  <si>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</si>
  <si>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</si>
  <si>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</si>
  <si>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</si>
  <si>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</si>
  <si>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</si>
  <si>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</si>
  <si>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</si>
  <si>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</si>
  <si>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</si>
  <si>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</si>
  <si>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</si>
  <si>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</si>
  <si>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</si>
  <si>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</si>
  <si>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</si>
  <si>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</si>
  <si>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</si>
  <si>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</si>
  <si>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</si>
  <si>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</si>
  <si>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</si>
  <si>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</si>
  <si>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</si>
  <si>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</si>
  <si>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</si>
  <si>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</si>
  <si>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</si>
  <si>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</si>
  <si>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</si>
  <si>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</si>
  <si>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</si>
  <si>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</si>
  <si>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</si>
  <si>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</si>
  <si>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</si>
  <si>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</si>
  <si>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</si>
  <si>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</si>
  <si>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</si>
  <si>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</si>
  <si>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</si>
  <si>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</si>
  <si>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</si>
  <si>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</si>
  <si>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</si>
  <si>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</si>
  <si>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</si>
  <si>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</si>
  <si>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</si>
  <si>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</si>
  <si>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</si>
  <si>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</si>
  <si>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</si>
  <si>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</si>
  <si>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</si>
  <si>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</si>
  <si>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</si>
  <si>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</si>
  <si>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</si>
  <si>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</si>
  <si>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</si>
  <si>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</si>
  <si>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</si>
  <si>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</si>
  <si>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</si>
  <si>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</si>
  <si>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</si>
  <si>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</si>
  <si>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</si>
  <si>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</si>
  <si>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</si>
  <si>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</si>
  <si>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</si>
  <si>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</si>
  <si>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</si>
  <si>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</si>
  <si>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</si>
  <si>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</si>
  <si>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</si>
  <si>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</si>
  <si>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</si>
  <si>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</si>
  <si>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</si>
  <si>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</si>
  <si>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</si>
  <si>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</si>
  <si>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</si>
  <si>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</si>
  <si>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</si>
  <si>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</si>
  <si>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</si>
  <si>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</si>
  <si>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</si>
  <si>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</si>
  <si>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</si>
  <si>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</si>
  <si>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</si>
  <si>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</si>
  <si>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</si>
  <si>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</si>
  <si>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</si>
  <si>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</si>
  <si>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</si>
  <si>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</si>
  <si>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</si>
  <si>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</si>
  <si>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</si>
  <si>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</si>
  <si>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</si>
  <si>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</si>
  <si>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</si>
  <si>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</si>
  <si>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</si>
  <si>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</si>
  <si>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</si>
  <si>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</si>
  <si>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</si>
  <si>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</si>
  <si>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</si>
  <si>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</si>
  <si>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</si>
  <si>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</si>
  <si>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</si>
  <si>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</si>
  <si>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</si>
  <si>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</si>
  <si>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</si>
  <si>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</si>
  <si>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</si>
  <si>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</si>
  <si>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</si>
  <si>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</si>
  <si>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</si>
  <si>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</si>
  <si>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</si>
  <si>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</si>
  <si>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</si>
  <si>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</si>
  <si>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</si>
  <si>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</si>
  <si>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</si>
  <si>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</si>
  <si>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</si>
  <si>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</si>
  <si>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</si>
  <si>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</si>
  <si>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</si>
  <si>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</si>
  <si>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</si>
  <si>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</si>
  <si>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</si>
  <si>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</si>
  <si>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</si>
  <si>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</si>
  <si>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</si>
  <si>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</si>
  <si>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</si>
  <si>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</si>
  <si>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</si>
  <si>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</si>
  <si>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</si>
  <si>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</si>
  <si>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</si>
  <si>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</si>
  <si>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</si>
  <si>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</si>
  <si>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</si>
  <si>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</si>
  <si>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</si>
  <si>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</si>
  <si>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</si>
  <si>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</si>
  <si>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</si>
  <si>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</si>
  <si>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</si>
  <si>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</si>
  <si>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</si>
  <si>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</si>
  <si>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</si>
  <si>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</si>
  <si>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</si>
  <si>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</si>
  <si>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</si>
  <si>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</si>
  <si>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</si>
  <si>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</si>
  <si>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</si>
  <si>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</si>
  <si>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</si>
  <si>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</si>
  <si>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</si>
  <si>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</si>
  <si>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</si>
  <si>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</si>
  <si>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</si>
  <si>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</si>
  <si>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</si>
  <si>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</si>
  <si>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</si>
  <si>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</si>
  <si>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</si>
  <si>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</si>
  <si>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</si>
  <si>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</si>
  <si>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</si>
  <si>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</si>
  <si>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</si>
  <si>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</si>
  <si>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</si>
  <si>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</si>
  <si>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</si>
  <si>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</si>
  <si>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</si>
  <si>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</si>
  <si>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</si>
  <si>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</si>
  <si>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</si>
  <si>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</si>
  <si>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</si>
  <si>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</si>
  <si>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</si>
  <si>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</si>
  <si>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</si>
  <si>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</si>
  <si>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</si>
  <si>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</si>
  <si>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</si>
  <si>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</si>
  <si>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</si>
  <si>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</si>
  <si>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</si>
  <si>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</si>
  <si>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</si>
  <si>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</si>
  <si>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</si>
  <si>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</si>
  <si>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</si>
  <si>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</si>
  <si>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</si>
  <si>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</si>
  <si>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</si>
  <si>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</si>
  <si>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</si>
  <si>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</si>
  <si>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</si>
  <si>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</si>
  <si>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</si>
  <si>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</si>
  <si>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</si>
  <si>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</si>
  <si>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</si>
  <si>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</si>
  <si>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</si>
  <si>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</si>
  <si>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</si>
  <si>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</si>
  <si>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</si>
  <si>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</si>
  <si>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</si>
  <si>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</si>
  <si>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</si>
  <si>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</si>
  <si>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</si>
  <si>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</si>
  <si>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</si>
  <si>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</si>
  <si>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</si>
  <si>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</si>
  <si>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</si>
  <si>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</si>
  <si>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</si>
  <si>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</si>
  <si>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</si>
  <si>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</si>
  <si>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</si>
  <si>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</si>
  <si>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</si>
  <si>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</si>
  <si>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</si>
  <si>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</si>
  <si>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</si>
  <si>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</si>
  <si>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</si>
  <si>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</si>
  <si>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</si>
  <si>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</si>
  <si>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</si>
  <si>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</si>
  <si>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</si>
  <si>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</si>
  <si>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</si>
  <si>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</si>
  <si>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</si>
  <si>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</si>
  <si>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</si>
  <si>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</si>
  <si>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</si>
  <si>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</si>
  <si>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</si>
  <si>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</si>
  <si>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</si>
  <si>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</si>
  <si>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</si>
  <si>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</si>
  <si>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</si>
  <si>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</si>
  <si>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</si>
  <si>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</si>
  <si>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</si>
  <si>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</si>
  <si>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</si>
  <si>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</si>
  <si>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</si>
  <si>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</si>
  <si>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</si>
  <si>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</si>
  <si>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</si>
  <si>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</si>
  <si>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</si>
  <si>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</si>
  <si>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</si>
  <si>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</si>
  <si>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</si>
  <si>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</si>
  <si>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</si>
  <si>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</si>
  <si>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</si>
  <si>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</si>
  <si>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</si>
  <si>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</si>
  <si>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</si>
  <si>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</si>
  <si>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</si>
  <si>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</si>
  <si>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</si>
  <si>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</si>
  <si>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</si>
  <si>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</si>
  <si>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</si>
  <si>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</si>
  <si>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</si>
  <si>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</si>
  <si>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</si>
  <si>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</si>
  <si>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</si>
  <si>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</si>
  <si>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</si>
  <si>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</si>
  <si>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</si>
  <si>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</si>
  <si>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</si>
  <si>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</si>
  <si>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</si>
  <si>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</si>
  <si>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</si>
  <si>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</si>
  <si>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</si>
  <si>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</si>
  <si>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</si>
  <si>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</si>
  <si>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</si>
  <si>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</si>
  <si>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</si>
  <si>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</si>
  <si>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</si>
  <si>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</si>
  <si>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</si>
  <si>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</si>
  <si>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</si>
  <si>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</si>
  <si>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</si>
  <si>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</si>
  <si>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</si>
  <si>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</si>
  <si>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</si>
  <si>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</si>
  <si>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</si>
  <si>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</si>
  <si>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</si>
  <si>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</si>
  <si>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</si>
  <si>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</si>
  <si>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</si>
  <si>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</si>
  <si>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</si>
  <si>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</si>
  <si>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</si>
  <si>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</si>
  <si>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</si>
  <si>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</si>
  <si>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</si>
  <si>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</si>
  <si>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</si>
  <si>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</si>
  <si>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</si>
  <si>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</si>
  <si>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</si>
  <si>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</si>
  <si>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</si>
  <si>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</si>
  <si>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</si>
  <si>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</si>
  <si>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</si>
  <si>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</si>
  <si>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</si>
  <si>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</si>
  <si>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</si>
  <si>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</si>
  <si>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</si>
  <si>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</si>
  <si>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</si>
  <si>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</si>
  <si>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</si>
  <si>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</si>
  <si>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</si>
  <si>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</si>
  <si>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</si>
  <si>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</si>
  <si>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</si>
  <si>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</si>
  <si>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</si>
  <si>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</si>
  <si>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</si>
  <si>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</si>
  <si>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</si>
  <si>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</si>
  <si>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</si>
  <si>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</si>
  <si>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</si>
  <si>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</si>
  <si>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</si>
  <si>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</si>
  <si>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</si>
  <si>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</si>
  <si>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</si>
  <si>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</si>
  <si>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</si>
  <si>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</si>
  <si>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</si>
  <si>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</si>
  <si>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</si>
  <si>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</si>
  <si>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</si>
  <si>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</si>
  <si>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</si>
  <si>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</si>
  <si>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</si>
  <si>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</si>
  <si>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</si>
  <si>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</si>
  <si>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</si>
  <si>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</si>
  <si>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</si>
  <si>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</si>
  <si>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</si>
  <si>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</si>
  <si>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</si>
  <si>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</si>
  <si>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</si>
  <si>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</si>
  <si>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</si>
  <si>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</si>
  <si>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</si>
  <si>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</si>
  <si>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</si>
  <si>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</si>
  <si>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</si>
  <si>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</si>
  <si>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</si>
  <si>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</si>
  <si>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</si>
  <si>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</si>
  <si>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</si>
  <si>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</si>
  <si>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</si>
  <si>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</si>
  <si>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</si>
  <si>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</si>
  <si>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</si>
  <si>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</si>
  <si>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</si>
  <si>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</si>
  <si>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</si>
  <si>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</si>
  <si>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</si>
  <si>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</si>
  <si>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</si>
  <si>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</si>
  <si>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</si>
  <si>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</si>
  <si>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</si>
  <si>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</si>
  <si>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</si>
  <si>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</si>
  <si>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</si>
  <si>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</si>
  <si>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</si>
  <si>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</si>
  <si>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</si>
  <si>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</si>
  <si>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</si>
  <si>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</si>
  <si>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</si>
  <si>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</si>
  <si>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</si>
  <si>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</si>
  <si>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</si>
  <si>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</si>
  <si>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</si>
  <si>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</si>
  <si>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</si>
  <si>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</si>
  <si>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</si>
  <si>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</si>
  <si>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</si>
  <si>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</si>
  <si>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</si>
  <si>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</si>
  <si>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</si>
  <si>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</si>
  <si>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</si>
  <si>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</si>
  <si>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</si>
  <si>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</si>
  <si>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</si>
  <si>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</si>
  <si>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</si>
  <si>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</si>
  <si>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</si>
  <si>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</si>
  <si>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</si>
  <si>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</si>
  <si>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</si>
  <si>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</si>
  <si>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</si>
  <si>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</si>
  <si>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</si>
  <si>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</si>
  <si>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</si>
  <si>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</si>
  <si>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</si>
  <si>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</si>
  <si>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</si>
  <si>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</si>
  <si>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</si>
  <si>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</si>
  <si>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</si>
  <si>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</si>
  <si>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</si>
  <si>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</si>
  <si>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</si>
  <si>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</si>
  <si>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</si>
  <si>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</si>
  <si>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</si>
  <si>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</si>
  <si>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</si>
  <si>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</si>
  <si>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</si>
  <si>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</si>
  <si>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</si>
  <si>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</si>
  <si>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</si>
  <si>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</si>
  <si>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</si>
  <si>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</si>
  <si>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</si>
  <si>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</si>
  <si>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</si>
  <si>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</si>
  <si>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</si>
  <si>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</si>
  <si>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</si>
  <si>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</si>
  <si>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</si>
  <si>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</si>
  <si>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</si>
  <si>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</si>
  <si>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</si>
  <si>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</si>
  <si>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</si>
  <si>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</si>
  <si>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</si>
  <si>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</si>
  <si>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</si>
  <si>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</si>
  <si>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</si>
  <si>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</si>
  <si>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</si>
  <si>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</si>
  <si>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</si>
  <si>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</si>
  <si>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</si>
  <si>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</si>
  <si>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</si>
  <si>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</si>
  <si>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</si>
  <si>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</si>
  <si>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</si>
  <si>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</si>
  <si>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</si>
  <si>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</si>
  <si>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</si>
  <si>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</si>
  <si>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</si>
  <si>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</si>
  <si>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</si>
  <si>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</si>
  <si>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</si>
  <si>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</si>
  <si>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</si>
  <si>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</si>
  <si>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</si>
  <si>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</si>
  <si>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</si>
  <si>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</si>
  <si>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</si>
  <si>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</si>
  <si>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</si>
  <si>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</si>
  <si>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</si>
  <si>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</si>
  <si>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</si>
  <si>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</si>
  <si>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</si>
  <si>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</si>
  <si>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</si>
  <si>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</si>
  <si>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</si>
  <si>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</si>
  <si>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</si>
  <si>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</si>
  <si>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</si>
  <si>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</si>
  <si>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</si>
  <si>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</si>
  <si>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</si>
  <si>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</si>
  <si>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</si>
  <si>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</si>
  <si>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</si>
  <si>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</si>
  <si>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</si>
  <si>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</si>
  <si>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</si>
  <si>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</si>
  <si>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</si>
  <si>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</si>
  <si>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</si>
  <si>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</si>
  <si>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</si>
  <si>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</si>
  <si>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</si>
  <si>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</si>
  <si>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</si>
  <si>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</si>
  <si>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</si>
  <si>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</si>
  <si>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</si>
  <si>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</si>
  <si>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</si>
  <si>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</si>
  <si>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</si>
  <si>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</si>
  <si>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</si>
  <si>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</si>
  <si>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</si>
  <si>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</si>
  <si>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</si>
  <si>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</si>
  <si>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</si>
  <si>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</si>
  <si>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</si>
  <si>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</si>
  <si>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</si>
  <si>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</si>
  <si>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</si>
  <si>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</si>
  <si>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</si>
  <si>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</si>
  <si>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</si>
  <si>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</si>
  <si>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</si>
  <si>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</si>
  <si>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</si>
  <si>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</si>
  <si>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</si>
  <si>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</si>
  <si>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</si>
  <si>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</si>
  <si>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</si>
  <si>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</si>
  <si>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</si>
  <si>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</si>
  <si>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</si>
  <si>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</si>
  <si>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</si>
  <si>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</si>
  <si>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</si>
  <si>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</si>
  <si>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</si>
  <si>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</si>
  <si>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</si>
  <si>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</si>
  <si>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</si>
  <si>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</si>
  <si>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</si>
  <si>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</si>
  <si>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</si>
  <si>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</si>
  <si>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</si>
  <si>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</si>
  <si>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</si>
  <si>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</si>
  <si>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</si>
  <si>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</si>
  <si>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</si>
  <si>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</si>
  <si>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</si>
  <si>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</si>
  <si>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</si>
  <si>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</si>
  <si>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</si>
  <si>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</si>
  <si>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</si>
  <si>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</si>
  <si>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</si>
  <si>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</si>
  <si>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</si>
  <si>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</si>
  <si>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</si>
  <si>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</si>
  <si>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</si>
  <si>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</si>
  <si>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</si>
  <si>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</si>
  <si>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</si>
  <si>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</si>
  <si>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</si>
  <si>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</si>
  <si>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</si>
  <si>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</si>
  <si>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</si>
  <si>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</si>
  <si>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</si>
  <si>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</si>
  <si>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</si>
  <si>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</si>
  <si>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</si>
  <si>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</si>
  <si>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</si>
  <si>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</si>
  <si>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</si>
  <si>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</si>
  <si>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</si>
  <si>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</si>
  <si>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</si>
  <si>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</si>
  <si>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</si>
  <si>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</si>
  <si>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</si>
  <si>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</si>
  <si>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</si>
  <si>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</si>
  <si>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</si>
  <si>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</si>
  <si>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</si>
  <si>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</si>
  <si>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</si>
  <si>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</si>
  <si>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</si>
  <si>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</si>
  <si>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</si>
  <si>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</si>
  <si>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</si>
  <si>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</si>
  <si>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</si>
  <si>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</si>
  <si>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</si>
  <si>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</si>
  <si>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</si>
  <si>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</si>
  <si>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</si>
  <si>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</si>
  <si>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</si>
  <si>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</si>
  <si>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</si>
  <si>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</si>
  <si>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</si>
  <si>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</si>
  <si>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</si>
  <si>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</si>
  <si>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</si>
  <si>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</si>
  <si>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</si>
  <si>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</si>
  <si>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</si>
  <si>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</si>
  <si>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</si>
  <si>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</si>
  <si>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</si>
  <si>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</si>
  <si>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</si>
  <si>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</si>
  <si>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</si>
  <si>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</si>
  <si>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</si>
  <si>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</si>
  <si>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</si>
  <si>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</si>
  <si>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</si>
  <si>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</si>
  <si>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</si>
  <si>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</si>
  <si>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</si>
  <si>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</si>
  <si>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</si>
  <si>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</si>
  <si>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</si>
  <si>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</si>
  <si>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</si>
  <si>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</si>
  <si>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</si>
  <si>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</si>
  <si>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</si>
  <si>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</si>
  <si>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</si>
  <si>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</si>
  <si>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</si>
  <si>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</si>
  <si>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</si>
  <si>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</si>
  <si>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</si>
  <si>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</si>
  <si>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</si>
  <si>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</si>
  <si>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</si>
  <si>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</si>
  <si>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</si>
  <si>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</si>
  <si>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</si>
  <si>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</si>
  <si>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</si>
  <si>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</si>
  <si>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</si>
  <si>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</si>
  <si>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</si>
  <si>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</si>
  <si>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</si>
  <si>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</si>
  <si>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</si>
  <si>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</si>
  <si>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</si>
  <si>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</si>
  <si>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</si>
  <si>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</si>
  <si>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</si>
  <si>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</si>
  <si>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</si>
  <si>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</si>
  <si>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</si>
  <si>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</si>
  <si>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</si>
  <si>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</si>
  <si>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</si>
  <si>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</si>
  <si>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</si>
  <si>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</si>
  <si>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</si>
  <si>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</si>
  <si>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</si>
  <si>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</si>
  <si>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</si>
  <si>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</si>
  <si>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</si>
  <si>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</si>
  <si>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</si>
  <si>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</si>
  <si>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</si>
  <si>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</si>
  <si>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</si>
  <si>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</si>
  <si>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</si>
  <si>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</si>
  <si>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</si>
  <si>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</si>
  <si>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</si>
  <si>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</si>
  <si>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</si>
  <si>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</si>
  <si>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</si>
  <si>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</si>
  <si>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</si>
  <si>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</si>
  <si>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</si>
  <si>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</si>
  <si>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</si>
  <si>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</si>
  <si>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</si>
  <si>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</si>
  <si>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</si>
  <si>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</si>
  <si>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</si>
  <si>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</si>
  <si>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</si>
  <si>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</si>
  <si>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</si>
  <si>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</si>
  <si>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</si>
  <si>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</si>
  <si>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</si>
  <si>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</si>
  <si>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</si>
  <si>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</si>
  <si>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</si>
  <si>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</si>
  <si>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</si>
  <si>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</si>
  <si>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</si>
  <si>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</si>
  <si>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</si>
  <si>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</si>
  <si>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</si>
  <si>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</si>
  <si>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</si>
  <si>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</si>
  <si>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</si>
  <si>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</si>
  <si>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</si>
  <si>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</si>
  <si>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</si>
  <si>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</si>
  <si>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</si>
  <si>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</si>
  <si>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</si>
  <si>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</si>
  <si>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</si>
  <si>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</si>
  <si>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</si>
  <si>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</si>
  <si>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</si>
  <si>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</si>
  <si>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</si>
  <si>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</si>
  <si>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</si>
  <si>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</si>
  <si>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</si>
  <si>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</si>
  <si>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</si>
  <si>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</si>
  <si>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</si>
  <si>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</si>
  <si>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</si>
  <si>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</si>
  <si>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</si>
  <si>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</si>
  <si>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</si>
  <si>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</si>
  <si>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</si>
  <si>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</si>
  <si>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</si>
  <si>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</si>
  <si>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</si>
  <si>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</si>
  <si>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</si>
  <si>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</si>
  <si>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</si>
  <si>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</si>
  <si>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</si>
  <si>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</si>
  <si>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</si>
  <si>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</si>
  <si>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</si>
  <si>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</si>
  <si>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</si>
  <si>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</si>
  <si>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</si>
  <si>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</si>
  <si>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</si>
  <si>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</si>
  <si>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</si>
  <si>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</si>
  <si>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</si>
  <si>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</si>
  <si>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</si>
  <si>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</si>
  <si>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</si>
  <si>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</si>
  <si>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</si>
  <si>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</si>
  <si>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</si>
  <si>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</si>
  <si>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</si>
  <si>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</si>
  <si>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</si>
  <si>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</si>
  <si>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</si>
  <si>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</si>
  <si>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</si>
  <si>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</si>
  <si>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</si>
  <si>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</si>
  <si>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</si>
  <si>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</si>
  <si>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</si>
  <si>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</si>
  <si>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</si>
  <si>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</si>
  <si>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</si>
  <si>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</si>
  <si>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</si>
  <si>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</si>
  <si>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</si>
  <si>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</si>
  <si>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</si>
  <si>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</si>
  <si>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</si>
  <si>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</si>
  <si>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</si>
  <si>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</si>
  <si>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</si>
  <si>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</si>
  <si>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</si>
  <si>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</si>
  <si>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</si>
  <si>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</si>
  <si>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</si>
  <si>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</si>
  <si>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</si>
  <si>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</si>
  <si>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</si>
  <si>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</si>
  <si>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</si>
  <si>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</si>
  <si>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</si>
  <si>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</si>
  <si>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</si>
  <si>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</si>
  <si>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</si>
  <si>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</si>
  <si>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</si>
  <si>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</si>
  <si>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</si>
  <si>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</si>
  <si>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</si>
  <si>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</si>
  <si>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</si>
  <si>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</si>
  <si>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</si>
  <si>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</si>
  <si>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</si>
  <si>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</si>
  <si>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</si>
  <si>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</si>
  <si>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</si>
  <si>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</si>
  <si>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</si>
  <si>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</si>
  <si>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</si>
  <si>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</si>
  <si>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</si>
  <si>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</si>
  <si>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</si>
  <si>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</si>
  <si>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</si>
  <si>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</si>
  <si>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</si>
  <si>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</si>
  <si>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</si>
  <si>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</si>
  <si>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</si>
  <si>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</si>
  <si>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</si>
  <si>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</si>
  <si>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</si>
  <si>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</si>
  <si>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</si>
  <si>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</si>
  <si>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</si>
  <si>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</si>
  <si>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</si>
  <si>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</si>
  <si>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</si>
  <si>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</si>
  <si>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</si>
  <si>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</si>
  <si>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</si>
  <si>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</si>
  <si>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</si>
  <si>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</si>
  <si>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</si>
  <si>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</si>
  <si>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</si>
  <si>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</si>
  <si>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</si>
  <si>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</si>
  <si>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</si>
  <si>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</si>
  <si>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</si>
  <si>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</si>
  <si>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</si>
  <si>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</si>
  <si>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</si>
  <si>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</si>
  <si>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</si>
  <si>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</si>
  <si>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</si>
  <si>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</si>
  <si>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</si>
  <si>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</si>
  <si>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</si>
  <si>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</si>
  <si>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</si>
  <si>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</si>
  <si>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</si>
  <si>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</si>
  <si>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</si>
  <si>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</si>
  <si>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</si>
  <si>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</si>
  <si>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</si>
  <si>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</si>
  <si>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</si>
  <si>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</si>
  <si>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</si>
  <si>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</si>
  <si>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</si>
  <si>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</si>
  <si>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</si>
  <si>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</si>
  <si>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</si>
  <si>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</si>
  <si>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</si>
  <si>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</si>
  <si>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</si>
  <si>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</si>
  <si>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</si>
  <si>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</si>
  <si>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</si>
  <si>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</si>
  <si>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</si>
  <si>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</si>
  <si>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</si>
  <si>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</si>
  <si>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</si>
  <si>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</si>
  <si>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</si>
  <si>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</si>
  <si>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</si>
  <si>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</si>
  <si>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</si>
  <si>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</si>
  <si>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</si>
  <si>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</si>
  <si>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</si>
  <si>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</si>
  <si>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</si>
  <si>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</si>
  <si>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</si>
  <si>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</si>
  <si>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</si>
  <si>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</si>
  <si>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</si>
  <si>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</si>
  <si>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</si>
  <si>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</si>
  <si>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</si>
  <si>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</si>
  <si>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</si>
  <si>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</si>
  <si>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</si>
  <si>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</si>
  <si>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</si>
  <si>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</si>
  <si>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</si>
  <si>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</si>
  <si>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</si>
  <si>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</si>
  <si>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</si>
  <si>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</si>
  <si>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</si>
  <si>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</si>
  <si>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</si>
  <si>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</si>
  <si>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</si>
  <si>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</si>
  <si>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</si>
  <si>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</si>
  <si>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</si>
  <si>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</si>
  <si>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</si>
  <si>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</si>
  <si>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</si>
  <si>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</si>
  <si>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</si>
  <si>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</si>
  <si>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</si>
  <si>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</si>
  <si>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</si>
  <si>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</si>
  <si>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</si>
  <si>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</si>
  <si>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</si>
  <si>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</si>
  <si>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</si>
  <si>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</si>
  <si>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</si>
  <si>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</si>
  <si>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</si>
  <si>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</si>
  <si>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</si>
  <si>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</si>
  <si>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</si>
  <si>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</si>
  <si>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</si>
  <si>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</si>
  <si>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</si>
  <si>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</si>
  <si>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</si>
  <si>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</si>
  <si>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</si>
  <si>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</si>
  <si>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</si>
  <si>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</si>
  <si>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</si>
  <si>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</si>
  <si>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</si>
  <si>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</si>
  <si>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</si>
  <si>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</si>
  <si>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</si>
  <si>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</si>
  <si>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</si>
  <si>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</si>
  <si>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</si>
  <si>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</si>
  <si>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</si>
  <si>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</si>
  <si>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</si>
  <si>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</si>
  <si>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</si>
  <si>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</si>
  <si>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</si>
  <si>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</si>
  <si>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</si>
  <si>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</si>
  <si>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</si>
  <si>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</si>
  <si>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</si>
  <si>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</si>
  <si>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</si>
  <si>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</si>
  <si>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</si>
  <si>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</si>
  <si>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</si>
  <si>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</si>
  <si>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</si>
  <si>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</si>
  <si>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</si>
  <si>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</si>
  <si>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</si>
  <si>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</si>
  <si>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</si>
  <si>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</si>
  <si>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</si>
  <si>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</si>
  <si>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</si>
  <si>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</si>
  <si>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</si>
  <si>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</si>
  <si>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</si>
  <si>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</si>
  <si>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</si>
  <si>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</si>
  <si>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</si>
  <si>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</si>
  <si>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</si>
  <si>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</si>
  <si>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</si>
  <si>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</si>
  <si>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</si>
  <si>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</si>
  <si>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</si>
  <si>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</si>
  <si>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</si>
  <si>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</si>
  <si>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</si>
  <si>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</si>
  <si>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</si>
  <si>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</si>
  <si>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</si>
  <si>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</si>
  <si>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</si>
  <si>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</si>
  <si>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</si>
  <si>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</si>
  <si>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</si>
  <si>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</si>
  <si>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</si>
  <si>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</si>
  <si>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</si>
  <si>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</si>
  <si>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</si>
  <si>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</si>
  <si>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</si>
  <si>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</si>
  <si>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</si>
  <si>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</si>
  <si>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</si>
  <si>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</si>
  <si>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</si>
  <si>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</si>
  <si>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</si>
  <si>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</si>
  <si>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</si>
  <si>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</si>
  <si>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</si>
  <si>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</si>
  <si>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</si>
  <si>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</si>
  <si>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</si>
  <si>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</si>
  <si>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</si>
  <si>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</si>
  <si>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</si>
  <si>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</si>
  <si>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</si>
  <si>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</si>
  <si>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</si>
  <si>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</si>
  <si>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</si>
  <si>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</si>
  <si>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</si>
  <si>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</si>
  <si>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</si>
  <si>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</si>
  <si>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</si>
  <si>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</si>
  <si>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</si>
  <si>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</si>
  <si>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</si>
  <si>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</si>
  <si>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</si>
  <si>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</si>
  <si>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</si>
  <si>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</si>
  <si>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</si>
  <si>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</si>
  <si>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</si>
  <si>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</si>
  <si>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</si>
  <si>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</si>
  <si>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</si>
  <si>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</si>
  <si>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</si>
  <si>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</si>
  <si>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</si>
  <si>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</si>
  <si>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</si>
  <si>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</si>
  <si>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</si>
  <si>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</si>
  <si>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</si>
  <si>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</si>
  <si>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</si>
  <si>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</si>
  <si>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</si>
  <si>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</si>
  <si>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</si>
  <si>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</si>
  <si>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</si>
  <si>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</si>
  <si>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</si>
  <si>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</si>
  <si>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</si>
  <si>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</si>
  <si>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</si>
  <si>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</si>
  <si>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</si>
  <si>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</si>
  <si>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</si>
  <si>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</si>
  <si>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</si>
  <si>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</si>
  <si>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</si>
  <si>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</si>
  <si>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</si>
  <si>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</si>
  <si>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</si>
  <si>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</si>
  <si>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</si>
  <si>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</si>
  <si>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</si>
  <si>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</si>
  <si>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</si>
  <si>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</si>
  <si>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</si>
  <si>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</si>
  <si>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</si>
  <si>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</si>
  <si>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</si>
  <si>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</si>
  <si>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</si>
  <si>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</si>
  <si>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</si>
  <si>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</si>
  <si>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</si>
  <si>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</si>
  <si>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</si>
  <si>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</si>
  <si>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</si>
  <si>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</si>
  <si>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</si>
  <si>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</si>
  <si>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</si>
  <si>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</si>
  <si>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</si>
  <si>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</si>
  <si>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</si>
  <si>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</si>
  <si>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</si>
  <si>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</si>
  <si>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</si>
  <si>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</si>
  <si>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</si>
  <si>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</si>
  <si>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</si>
  <si>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</si>
  <si>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</si>
  <si>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</si>
  <si>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</si>
  <si>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</si>
  <si>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</si>
  <si>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</si>
  <si>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</si>
  <si>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</si>
  <si>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</si>
  <si>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</si>
  <si>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</si>
  <si>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</si>
  <si>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</si>
  <si>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</si>
  <si>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</si>
  <si>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</si>
  <si>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</si>
  <si>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</si>
  <si>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</si>
  <si>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</si>
  <si>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</si>
  <si>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</si>
  <si>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</si>
  <si>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</si>
  <si>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</si>
  <si>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</si>
  <si>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</si>
  <si>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</si>
  <si>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</si>
  <si>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</si>
  <si>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</si>
  <si>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</si>
  <si>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</si>
  <si>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</si>
  <si>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</si>
  <si>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</si>
  <si>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</si>
  <si>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</si>
  <si>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</si>
  <si>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</si>
  <si>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</si>
  <si>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</si>
  <si>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</si>
  <si>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</si>
  <si>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</si>
  <si>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</si>
  <si>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</si>
  <si>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</si>
  <si>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</si>
  <si>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</si>
  <si>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</si>
  <si>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</si>
  <si>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</si>
  <si>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</si>
  <si>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</si>
  <si>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</si>
  <si>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</si>
  <si>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</si>
  <si>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</si>
  <si>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</si>
  <si>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</si>
  <si>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</si>
  <si>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</si>
  <si>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</si>
  <si>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</si>
  <si>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</si>
  <si>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</si>
  <si>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</si>
  <si>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</si>
  <si>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</si>
  <si>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</si>
  <si>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</si>
  <si>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</si>
  <si>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</si>
  <si>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</si>
  <si>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</si>
  <si>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</si>
  <si>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</si>
  <si>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</si>
  <si>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</si>
  <si>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</si>
  <si>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</si>
  <si>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</si>
  <si>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</si>
  <si>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</si>
  <si>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</si>
  <si>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</si>
  <si>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</si>
  <si>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</si>
  <si>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</si>
  <si>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</si>
  <si>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</si>
  <si>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</si>
  <si>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</si>
  <si>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</si>
  <si>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</si>
  <si>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</si>
  <si>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</si>
  <si>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</si>
  <si>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</si>
  <si>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</si>
  <si>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</si>
  <si>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</si>
  <si>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</si>
  <si>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</si>
  <si>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</si>
  <si>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</si>
  <si>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</si>
  <si>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</si>
  <si>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</si>
  <si>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</si>
  <si>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</si>
  <si>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</si>
  <si>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</si>
  <si>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</si>
  <si>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</si>
  <si>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</si>
  <si>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</si>
  <si>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</si>
  <si>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</si>
  <si>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</si>
  <si>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</si>
  <si>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</si>
  <si>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</si>
  <si>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</si>
  <si>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</si>
  <si>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</si>
  <si>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</si>
  <si>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</si>
  <si>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</si>
  <si>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</si>
  <si>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</si>
  <si>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</si>
  <si>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</si>
  <si>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</si>
  <si>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</si>
  <si>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</si>
  <si>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</si>
  <si>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</si>
  <si>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</si>
  <si>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</si>
  <si>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</si>
  <si>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</si>
  <si>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</si>
  <si>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</si>
  <si>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</si>
  <si>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</si>
  <si>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</si>
  <si>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</si>
  <si>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</si>
  <si>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</si>
  <si>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</si>
  <si>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</si>
  <si>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</si>
  <si>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</si>
  <si>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</si>
  <si>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</si>
  <si>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</si>
  <si>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</si>
  <si>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</si>
  <si>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</si>
  <si>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</si>
  <si>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</si>
  <si>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</si>
  <si>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</si>
  <si>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</si>
  <si>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</si>
  <si>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</si>
  <si>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</si>
  <si>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</si>
  <si>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</si>
  <si>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</si>
  <si>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</si>
  <si>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</si>
  <si>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</si>
  <si>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</si>
  <si>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</si>
  <si>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</si>
  <si>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</si>
  <si>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</si>
  <si>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</si>
  <si>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</si>
  <si>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</si>
  <si>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</si>
  <si>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</si>
  <si>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</si>
  <si>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</si>
  <si>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</si>
  <si>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</si>
  <si>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</si>
  <si>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</si>
  <si>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</si>
  <si>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</si>
  <si>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</si>
  <si>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</si>
  <si>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</si>
  <si>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</si>
  <si>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</si>
  <si>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</si>
  <si>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</si>
  <si>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</si>
  <si>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</si>
  <si>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</si>
  <si>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</si>
  <si>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</si>
  <si>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</si>
  <si>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</si>
  <si>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</si>
  <si>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</si>
  <si>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</si>
  <si>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</si>
  <si>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</si>
  <si>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</si>
  <si>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</si>
  <si>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</si>
  <si>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</si>
  <si>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</si>
  <si>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</si>
  <si>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</si>
  <si>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</si>
  <si>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</si>
  <si>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</si>
  <si>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</si>
  <si>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</si>
  <si>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</si>
  <si>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</si>
  <si>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</si>
  <si>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</si>
  <si>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</si>
  <si>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</si>
  <si>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</si>
  <si>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</si>
  <si>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</si>
  <si>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</si>
  <si>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</si>
  <si>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</si>
  <si>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</si>
  <si>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</si>
  <si>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</si>
  <si>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</si>
  <si>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</si>
  <si>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</si>
  <si>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</si>
  <si>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</si>
  <si>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</si>
  <si>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</si>
  <si>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</si>
  <si>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</si>
  <si>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</si>
  <si>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</si>
  <si>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</si>
  <si>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</si>
  <si>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</si>
  <si>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</si>
  <si>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</si>
  <si>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</si>
  <si>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</si>
  <si>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</si>
  <si>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</si>
  <si>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</si>
  <si>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</si>
  <si>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</si>
  <si>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</si>
  <si>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</si>
  <si>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</si>
  <si>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</si>
  <si>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</si>
  <si>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</si>
  <si>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</si>
  <si>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</si>
  <si>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</si>
  <si>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</si>
  <si>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</si>
  <si>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</si>
  <si>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</si>
  <si>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</si>
  <si>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</si>
  <si>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</si>
  <si>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</si>
  <si>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</si>
  <si>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</si>
  <si>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</si>
  <si>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</si>
  <si>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</si>
  <si>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</si>
  <si>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</si>
  <si>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</si>
  <si>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</si>
  <si>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</si>
  <si>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</si>
  <si>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</si>
  <si>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</si>
  <si>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</si>
  <si>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</si>
  <si>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</si>
  <si>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</si>
  <si>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</si>
  <si>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</si>
  <si>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</si>
  <si>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</si>
  <si>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</si>
  <si>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</si>
  <si>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</si>
  <si>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</si>
  <si>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</si>
  <si>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</si>
  <si>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</si>
  <si>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</si>
  <si>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</si>
  <si>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</si>
  <si>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</si>
  <si>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</si>
  <si>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</si>
  <si>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</si>
  <si>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</si>
  <si>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</si>
  <si>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</si>
  <si>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</si>
  <si>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</si>
  <si>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</si>
  <si>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</si>
  <si>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</si>
  <si>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</si>
  <si>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</si>
  <si>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</si>
  <si>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</si>
  <si>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</si>
  <si>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</si>
  <si>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</si>
  <si>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</si>
  <si>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</si>
  <si>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</si>
  <si>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</si>
  <si>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</si>
  <si>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</si>
  <si>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</si>
  <si>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</si>
  <si>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</si>
  <si>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</si>
  <si>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</si>
  <si>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</si>
  <si>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</si>
  <si>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</si>
  <si>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</si>
  <si>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</si>
  <si>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</si>
  <si>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</si>
  <si>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</si>
  <si>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</si>
  <si>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</si>
  <si>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</si>
  <si>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</si>
  <si>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</si>
  <si>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</si>
  <si>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</si>
  <si>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</si>
  <si>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</si>
  <si>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</si>
  <si>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</si>
  <si>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</si>
  <si>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</si>
  <si>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</si>
  <si>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</si>
  <si>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</si>
  <si>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</si>
  <si>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</si>
  <si>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</si>
  <si>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</si>
  <si>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</si>
  <si>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</si>
  <si>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</si>
  <si>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</si>
  <si>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</si>
  <si>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</si>
  <si>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</si>
  <si>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</si>
  <si>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</si>
  <si>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</si>
  <si>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</si>
  <si>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</si>
  <si>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</si>
  <si>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</si>
  <si>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</si>
  <si>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</si>
  <si>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</si>
  <si>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</si>
  <si>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</si>
  <si>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</si>
  <si>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</si>
  <si>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</si>
  <si>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</si>
  <si>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</si>
  <si>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</si>
  <si>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</si>
  <si>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</si>
  <si>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</si>
  <si>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</si>
  <si>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</si>
  <si>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</si>
  <si>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</si>
  <si>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</si>
  <si>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</si>
  <si>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</si>
  <si>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</si>
  <si>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</si>
  <si>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</si>
  <si>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</si>
  <si>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</si>
  <si>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</si>
  <si>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</si>
  <si>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</si>
  <si>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</si>
  <si>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</si>
  <si>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</si>
  <si>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</si>
  <si>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</si>
  <si>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</si>
  <si>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</si>
  <si>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</si>
  <si>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</si>
  <si>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</si>
  <si>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</si>
  <si>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</si>
  <si>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</si>
  <si>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</si>
  <si>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</si>
  <si>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</si>
  <si>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</si>
  <si>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</si>
  <si>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</si>
  <si>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</si>
  <si>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</si>
  <si>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</si>
  <si>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</si>
  <si>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</si>
  <si>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</si>
  <si>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</si>
  <si>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</si>
  <si>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</si>
  <si>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</si>
  <si>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</si>
  <si>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</si>
  <si>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</si>
  <si>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</si>
  <si>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</si>
  <si>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</si>
  <si>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</si>
  <si>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</si>
  <si>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</si>
  <si>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</si>
  <si>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</si>
  <si>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</si>
  <si>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</si>
  <si>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</si>
  <si>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</si>
  <si>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</si>
  <si>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</si>
  <si>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</si>
  <si>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</si>
  <si>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</si>
  <si>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</si>
  <si>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</si>
  <si>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</si>
  <si>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</si>
  <si>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</si>
  <si>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</si>
  <si>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</si>
  <si>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</si>
  <si>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</si>
  <si>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</si>
  <si>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</si>
  <si>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</si>
  <si>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</si>
  <si>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</si>
  <si>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</si>
  <si>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</si>
  <si>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</si>
  <si>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</si>
  <si>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</si>
  <si>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</si>
  <si>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</si>
  <si>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</si>
  <si>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</si>
  <si>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</si>
  <si>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</si>
  <si>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</si>
  <si>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</si>
  <si>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</si>
  <si>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</si>
  <si>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</si>
  <si>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</si>
  <si>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</si>
  <si>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</si>
  <si>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</si>
  <si>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</si>
  <si>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</si>
  <si>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</si>
  <si>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</si>
  <si>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</si>
  <si>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</si>
  <si>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</si>
  <si>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</si>
  <si>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</si>
  <si>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</si>
  <si>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</si>
  <si>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</si>
  <si>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</si>
  <si>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</si>
  <si>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</si>
  <si>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</si>
  <si>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</si>
  <si>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</si>
  <si>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</si>
  <si>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</si>
  <si>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</si>
  <si>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</si>
  <si>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</si>
  <si>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</si>
  <si>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</si>
  <si>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</si>
  <si>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</si>
  <si>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</si>
  <si>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</si>
  <si>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</si>
  <si>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</si>
  <si>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</si>
  <si>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</si>
  <si>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</si>
  <si>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</si>
  <si>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</si>
  <si>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</si>
  <si>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</si>
  <si>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</si>
  <si>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</si>
  <si>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</si>
  <si>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</si>
  <si>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</si>
  <si>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</si>
  <si>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</si>
  <si>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</si>
  <si>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</si>
  <si>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</si>
  <si>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</si>
  <si>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</si>
  <si>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</si>
  <si>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</si>
  <si>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</si>
  <si>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</si>
  <si>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</si>
  <si>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</si>
  <si>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</si>
  <si>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</si>
  <si>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</si>
  <si>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</si>
  <si>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</si>
  <si>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</si>
  <si>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</si>
  <si>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</si>
  <si>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</si>
  <si>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</si>
  <si>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</si>
  <si>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</si>
  <si>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</si>
  <si>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</si>
  <si>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</si>
  <si>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</si>
  <si>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</si>
  <si>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</si>
  <si>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</si>
  <si>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</si>
  <si>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</si>
  <si>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</si>
  <si>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</si>
  <si>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</si>
  <si>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</si>
  <si>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</si>
  <si>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</si>
  <si>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</si>
  <si>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</si>
  <si>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</si>
  <si>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</si>
  <si>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</si>
  <si>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</si>
  <si>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</si>
  <si>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</si>
  <si>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</si>
  <si>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</si>
  <si>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</si>
  <si>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</si>
  <si>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</si>
  <si>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</si>
  <si>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</si>
  <si>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</si>
  <si>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</si>
  <si>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</si>
  <si>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</si>
  <si>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</si>
  <si>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</si>
  <si>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</si>
  <si>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</si>
  <si>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</si>
  <si>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</si>
  <si>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</si>
  <si>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</si>
  <si>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</si>
  <si>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</si>
  <si>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</si>
  <si>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</si>
  <si>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</si>
  <si>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</si>
  <si>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</si>
  <si>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</si>
  <si>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</si>
  <si>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</si>
  <si>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</si>
  <si>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</si>
  <si>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</si>
  <si>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</si>
  <si>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</si>
  <si>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</si>
  <si>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</si>
  <si>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</si>
  <si>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</si>
  <si>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</si>
  <si>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</si>
  <si>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</si>
  <si>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</si>
  <si>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</si>
  <si>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</si>
  <si>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</si>
  <si>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</si>
  <si>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</si>
  <si>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</si>
  <si>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</si>
  <si>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</si>
  <si>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</si>
  <si>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</si>
  <si>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</si>
  <si>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</si>
  <si>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</si>
  <si>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</si>
  <si>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</si>
  <si>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</si>
  <si>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</si>
  <si>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</si>
  <si>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</si>
  <si>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</si>
  <si>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</si>
  <si>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</si>
  <si>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</si>
  <si>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</si>
  <si>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</si>
  <si>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</si>
  <si>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</si>
  <si>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</si>
  <si>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</si>
  <si>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</si>
  <si>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</si>
  <si>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</si>
  <si>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</si>
  <si>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</si>
  <si>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</si>
  <si>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</si>
  <si>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</si>
  <si>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</si>
  <si>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</si>
  <si>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</si>
  <si>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</si>
  <si>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</si>
  <si>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</si>
  <si>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</si>
  <si>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</si>
  <si>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</si>
  <si>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</si>
  <si>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</si>
  <si>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</si>
  <si>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</si>
  <si>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</si>
  <si>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</si>
  <si>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</si>
  <si>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</si>
  <si>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</si>
  <si>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</si>
  <si>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</si>
  <si>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</si>
  <si>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</si>
  <si>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</si>
  <si>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</si>
  <si>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</si>
  <si>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</si>
  <si>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</si>
  <si>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</si>
  <si>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</si>
  <si>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</si>
  <si>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</si>
  <si>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</si>
  <si>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</si>
  <si>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</si>
  <si>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</si>
  <si>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</si>
  <si>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</si>
  <si>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</si>
  <si>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</si>
  <si>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</si>
  <si>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</si>
  <si>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</si>
  <si>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</si>
  <si>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</si>
  <si>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</si>
  <si>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</si>
  <si>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</si>
  <si>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</si>
  <si>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</si>
  <si>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</si>
  <si>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</si>
  <si>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</si>
  <si>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</si>
  <si>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</si>
  <si>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</si>
  <si>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</si>
  <si>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</si>
  <si>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</si>
  <si>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</si>
  <si>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</si>
  <si>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</si>
  <si>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</si>
  <si>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</si>
  <si>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</si>
  <si>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</si>
  <si>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</si>
  <si>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</si>
  <si>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</si>
  <si>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</si>
  <si>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</si>
  <si>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</si>
  <si>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</si>
  <si>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</si>
  <si>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</si>
  <si>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</si>
  <si>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</si>
  <si>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</si>
  <si>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</si>
  <si>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</si>
  <si>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</si>
  <si>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</si>
  <si>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</si>
  <si>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</si>
  <si>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</si>
  <si>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</si>
  <si>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</si>
  <si>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</si>
  <si>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</si>
  <si>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</si>
  <si>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</si>
  <si>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</si>
  <si>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</si>
  <si>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</si>
  <si>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</si>
  <si>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</si>
  <si>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</si>
  <si>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</si>
  <si>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</si>
  <si>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</si>
  <si>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</si>
  <si>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</si>
  <si>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</si>
  <si>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</si>
  <si>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</si>
  <si>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</si>
  <si>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</si>
  <si>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</si>
  <si>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</si>
  <si>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</si>
  <si>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</si>
  <si>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</si>
  <si>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</si>
  <si>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</si>
  <si>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</si>
  <si>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</si>
  <si>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</si>
  <si>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</si>
  <si>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</si>
  <si>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</si>
  <si>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</si>
  <si>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</si>
  <si>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</si>
  <si>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</si>
  <si>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</si>
  <si>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</si>
  <si>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</si>
  <si>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</si>
  <si>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</si>
  <si>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</si>
  <si>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</si>
  <si>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</si>
  <si>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</si>
  <si>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</si>
  <si>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</si>
  <si>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</si>
  <si>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</si>
  <si>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</si>
  <si>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</si>
  <si>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</si>
  <si>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</si>
  <si>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</si>
  <si>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</si>
  <si>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</si>
  <si>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</si>
  <si>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</si>
  <si>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</si>
  <si>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</si>
  <si>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</si>
  <si>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</si>
  <si>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</si>
  <si>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</si>
  <si>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</si>
  <si>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</si>
  <si>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</si>
  <si>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</si>
  <si>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</si>
  <si>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</si>
  <si>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</si>
  <si>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</si>
  <si>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</si>
  <si>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</si>
  <si>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</si>
  <si>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</si>
  <si>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</si>
  <si>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</si>
  <si>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</si>
  <si>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</si>
  <si>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</si>
  <si>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</si>
  <si>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</si>
  <si>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</si>
  <si>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</si>
  <si>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</si>
  <si>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</si>
  <si>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</si>
  <si>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</si>
  <si>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</si>
  <si>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</si>
  <si>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</si>
  <si>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</si>
  <si>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</si>
  <si>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</si>
  <si>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</si>
  <si>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</si>
  <si>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</si>
  <si>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</si>
  <si>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</si>
  <si>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</si>
  <si>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</si>
  <si>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</si>
  <si>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</si>
  <si>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</si>
  <si>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</si>
  <si>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</si>
  <si>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</si>
  <si>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</si>
  <si>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</si>
  <si>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</si>
  <si>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</si>
  <si>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</si>
  <si>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</si>
  <si>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</si>
  <si>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</si>
  <si>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</si>
  <si>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</si>
  <si>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</si>
  <si>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</si>
  <si>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</si>
  <si>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</si>
  <si>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</si>
  <si>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</si>
  <si>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</si>
  <si>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</si>
  <si>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</si>
  <si>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</si>
  <si>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</si>
  <si>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</si>
  <si>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</si>
  <si>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</si>
  <si>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</si>
  <si>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</si>
  <si>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</si>
  <si>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</si>
  <si>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</si>
  <si>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</si>
  <si>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</si>
  <si>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</si>
  <si>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</si>
  <si>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</si>
  <si>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</si>
  <si>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</si>
  <si>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</si>
  <si>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</si>
  <si>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</si>
  <si>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</si>
  <si>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</si>
  <si>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</si>
  <si>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</si>
  <si>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</si>
  <si>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</si>
  <si>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</si>
  <si>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</si>
  <si>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</si>
  <si>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</si>
  <si>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</si>
  <si>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</si>
  <si>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</si>
  <si>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</si>
  <si>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</si>
  <si>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</si>
  <si>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</si>
  <si>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</si>
  <si>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</si>
  <si>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</si>
  <si>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</si>
  <si>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</si>
  <si>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</si>
  <si>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</si>
  <si>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</si>
  <si>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</si>
  <si>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</si>
  <si>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</si>
  <si>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</si>
  <si>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</si>
  <si>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</si>
  <si>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</si>
  <si>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</si>
  <si>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</si>
  <si>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</si>
  <si>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</si>
  <si>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</si>
  <si>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</si>
  <si>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</si>
  <si>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</si>
  <si>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</si>
  <si>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</si>
  <si>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</si>
  <si>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</si>
  <si>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</si>
  <si>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</si>
  <si>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</si>
  <si>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</si>
  <si>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</si>
  <si>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</si>
  <si>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</si>
  <si>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</si>
  <si>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</si>
  <si>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</si>
  <si>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</si>
  <si>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</si>
  <si>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</si>
  <si>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</si>
  <si>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</si>
  <si>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</si>
  <si>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</si>
  <si>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</si>
  <si>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</si>
  <si>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</si>
  <si>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</si>
  <si>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</si>
  <si>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</si>
  <si>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</si>
  <si>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</si>
  <si>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</si>
  <si>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</si>
  <si>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</si>
  <si>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</si>
  <si>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</si>
  <si>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</si>
  <si>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</si>
  <si>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</si>
  <si>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</si>
  <si>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</si>
  <si>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</si>
  <si>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</si>
  <si>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</si>
  <si>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</si>
  <si>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</si>
  <si>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</si>
  <si>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</si>
  <si>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</si>
  <si>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</si>
  <si>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</si>
  <si>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</si>
  <si>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</si>
  <si>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</si>
  <si>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</si>
  <si>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</si>
  <si>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</si>
  <si>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</si>
  <si>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</si>
  <si>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</si>
  <si>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</si>
  <si>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</si>
  <si>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</si>
  <si>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</si>
  <si>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</si>
  <si>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</si>
  <si>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</si>
  <si>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</si>
  <si>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</si>
  <si>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</si>
  <si>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</si>
  <si>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</si>
  <si>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</si>
  <si>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</si>
  <si>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</si>
  <si>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</si>
  <si>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</si>
  <si>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</si>
  <si>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</si>
  <si>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</si>
  <si>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</si>
  <si>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</si>
  <si>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</si>
  <si>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</si>
  <si>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</si>
  <si>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</si>
  <si>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</si>
  <si>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</si>
  <si>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</si>
  <si>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</si>
  <si>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</si>
  <si>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</si>
  <si>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</si>
  <si>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</si>
  <si>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</si>
  <si>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</si>
  <si>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</si>
  <si>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</si>
  <si>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</si>
  <si>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</si>
  <si>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</si>
  <si>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</si>
  <si>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</si>
  <si>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</si>
  <si>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</si>
  <si>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</si>
  <si>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</si>
  <si>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</si>
  <si>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</si>
  <si>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</si>
  <si>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</si>
  <si>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</si>
  <si>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</si>
  <si>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</si>
  <si>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</si>
  <si>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</si>
  <si>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</si>
  <si>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</si>
  <si>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</si>
  <si>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</si>
  <si>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</si>
  <si>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</si>
  <si>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</si>
  <si>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</si>
  <si>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</si>
  <si>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</si>
  <si>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</si>
  <si>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</si>
  <si>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</si>
  <si>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</si>
  <si>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</si>
  <si>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</si>
  <si>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</si>
  <si>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</si>
  <si>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</si>
  <si>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</si>
  <si>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</si>
  <si>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</si>
  <si>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</si>
  <si>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</si>
  <si>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</si>
  <si>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</si>
  <si>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</si>
  <si>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</si>
  <si>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</si>
  <si>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</si>
  <si>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</si>
  <si>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</si>
  <si>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</si>
  <si>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</si>
  <si>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</si>
  <si>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</si>
  <si>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</si>
  <si>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</si>
  <si>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</si>
  <si>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</si>
  <si>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</si>
  <si>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</si>
  <si>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</si>
  <si>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</si>
  <si>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</si>
  <si>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</si>
  <si>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</si>
  <si>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</si>
  <si>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</si>
  <si>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</si>
  <si>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</si>
  <si>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</si>
  <si>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</si>
  <si>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</si>
  <si>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</si>
  <si>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</si>
  <si>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</si>
  <si>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</si>
  <si>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</si>
  <si>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</si>
  <si>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</si>
  <si>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</si>
  <si>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</si>
  <si>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</si>
  <si>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</si>
  <si>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</si>
  <si>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</si>
  <si>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</si>
  <si>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</si>
  <si>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</si>
  <si>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</si>
  <si>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</si>
  <si>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</si>
  <si>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</si>
  <si>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</si>
  <si>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</si>
  <si>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</si>
  <si>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</si>
  <si>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</si>
  <si>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</si>
  <si>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</si>
  <si>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</si>
  <si>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</si>
  <si>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</si>
  <si>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</si>
  <si>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</si>
  <si>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</si>
  <si>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</si>
  <si>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</si>
  <si>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</si>
  <si>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</si>
  <si>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</si>
  <si>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</si>
  <si>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</si>
  <si>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</si>
  <si>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</si>
  <si>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</si>
  <si>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</si>
  <si>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</si>
  <si>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</si>
  <si>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</si>
  <si>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</si>
  <si>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</si>
  <si>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</si>
  <si>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</si>
  <si>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</si>
  <si>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</si>
  <si>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</si>
  <si>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</si>
  <si>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</si>
  <si>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</si>
  <si>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</si>
  <si>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</si>
  <si>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</si>
  <si>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</si>
  <si>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</si>
  <si>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</si>
  <si>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</si>
  <si>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</si>
  <si>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</si>
  <si>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</si>
  <si>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</si>
  <si>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</si>
  <si>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</si>
  <si>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</si>
  <si>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</si>
  <si>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</si>
  <si>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</si>
  <si>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</si>
  <si>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</si>
  <si>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</si>
  <si>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</si>
  <si>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</si>
  <si>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</si>
  <si>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</si>
  <si>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</si>
  <si>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</si>
  <si>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</si>
  <si>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</si>
  <si>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</si>
  <si>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</si>
  <si>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</si>
  <si>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</si>
  <si>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</si>
  <si>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</si>
  <si>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</si>
  <si>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</si>
  <si>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</si>
  <si>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</si>
  <si>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</si>
  <si>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</si>
  <si>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</si>
  <si>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</si>
  <si>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</si>
  <si>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</si>
  <si>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</si>
  <si>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</si>
  <si>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</si>
  <si>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</si>
  <si>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</si>
  <si>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</si>
  <si>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</si>
  <si>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</si>
  <si>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</si>
  <si>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</si>
  <si>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</si>
  <si>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</si>
  <si>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</si>
  <si>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</si>
  <si>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</si>
  <si>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</si>
  <si>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</si>
  <si>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</si>
  <si>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</si>
  <si>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</si>
  <si>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</si>
  <si>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</si>
  <si>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</si>
  <si>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</si>
  <si>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</si>
  <si>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</si>
  <si>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</si>
  <si>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</si>
  <si>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</si>
  <si>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</si>
  <si>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</si>
  <si>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</si>
  <si>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</si>
  <si>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</si>
  <si>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</si>
  <si>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</si>
  <si>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</si>
  <si>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</si>
  <si>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</si>
  <si>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</si>
  <si>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</si>
  <si>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</si>
  <si>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</si>
  <si>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</si>
  <si>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</si>
  <si>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</si>
  <si>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</si>
  <si>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</si>
  <si>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</si>
  <si>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</si>
  <si>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</si>
  <si>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</si>
  <si>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</si>
  <si>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</si>
  <si>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</si>
  <si>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</si>
  <si>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</si>
  <si>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</si>
  <si>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</si>
  <si>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</si>
  <si>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</si>
  <si>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</si>
  <si>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</si>
  <si>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</si>
  <si>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</si>
  <si>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</si>
  <si>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</si>
  <si>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</si>
  <si>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</si>
  <si>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</si>
  <si>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</si>
  <si>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</si>
  <si>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</si>
  <si>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</si>
  <si>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</si>
  <si>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</si>
  <si>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</si>
  <si>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</si>
  <si>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</si>
  <si>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</si>
  <si>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</si>
  <si>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</si>
  <si>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</si>
  <si>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</si>
  <si>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</si>
  <si>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</si>
  <si>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</si>
  <si>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</si>
  <si>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</si>
  <si>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</si>
  <si>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</si>
  <si>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</si>
  <si>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</si>
  <si>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</si>
  <si>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</si>
  <si>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</si>
  <si>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</si>
  <si>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</si>
  <si>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</si>
  <si>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</si>
  <si>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</si>
  <si>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</si>
  <si>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</si>
  <si>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</si>
  <si>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</si>
  <si>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</si>
  <si>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</si>
  <si>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</si>
  <si>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</si>
  <si>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</si>
  <si>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</si>
  <si>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</si>
  <si>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</si>
  <si>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</si>
  <si>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</si>
  <si>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</si>
  <si>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</si>
  <si>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</si>
  <si>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</si>
  <si>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</si>
  <si>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</si>
  <si>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</si>
  <si>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</si>
  <si>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</si>
  <si>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</si>
  <si>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</si>
  <si>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</si>
  <si>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</si>
  <si>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</si>
  <si>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</si>
  <si>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</si>
  <si>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</si>
  <si>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</si>
  <si>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</si>
  <si>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</si>
  <si>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</si>
  <si>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</si>
  <si>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</si>
  <si>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</si>
  <si>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</si>
  <si>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</si>
  <si>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</si>
  <si>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</si>
  <si>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</si>
  <si>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</si>
  <si>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</si>
  <si>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</si>
  <si>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</si>
  <si>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</si>
  <si>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</si>
  <si>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</si>
  <si>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</si>
  <si>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</si>
  <si>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</si>
  <si>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</si>
  <si>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</si>
  <si>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</si>
  <si>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</si>
  <si>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</si>
  <si>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</si>
  <si>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</si>
  <si>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</si>
  <si>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</si>
  <si>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</si>
  <si>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</si>
  <si>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</si>
  <si>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</si>
  <si>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</si>
  <si>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</si>
  <si>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</si>
  <si>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</si>
  <si>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</si>
  <si>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</si>
  <si>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</si>
  <si>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</si>
  <si>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</si>
  <si>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</si>
  <si>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</si>
  <si>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</si>
  <si>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</si>
  <si>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</si>
  <si>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</si>
  <si>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</si>
  <si>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</si>
  <si>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</si>
  <si>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</si>
  <si>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</si>
  <si>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</si>
  <si>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</si>
  <si>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</si>
  <si>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</si>
  <si>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</si>
  <si>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</si>
  <si>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</si>
  <si>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</si>
  <si>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</si>
  <si>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</si>
  <si>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</si>
  <si>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</si>
  <si>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</si>
  <si>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</si>
  <si>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</si>
  <si>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</si>
  <si>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</si>
  <si>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</si>
  <si>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</si>
  <si>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</si>
  <si>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</si>
  <si>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</si>
  <si>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</si>
  <si>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</si>
  <si>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</si>
  <si>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</si>
  <si>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</si>
  <si>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</si>
  <si>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</si>
  <si>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</si>
  <si>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</si>
  <si>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</si>
  <si>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</si>
  <si>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</si>
  <si>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</si>
  <si>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</si>
  <si>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</si>
  <si>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</si>
  <si>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</si>
  <si>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</si>
  <si>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</si>
  <si>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</si>
  <si>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</si>
  <si>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</si>
  <si>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</si>
  <si>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</si>
  <si>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</si>
  <si>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</si>
  <si>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</si>
  <si>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</si>
  <si>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</si>
  <si>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</si>
  <si>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</si>
  <si>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</si>
  <si>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</si>
  <si>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</si>
  <si>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</si>
  <si>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</si>
  <si>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</si>
  <si>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</si>
  <si>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</si>
  <si>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</si>
  <si>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</si>
  <si>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</si>
  <si>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</si>
  <si>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</si>
  <si>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</si>
  <si>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</si>
  <si>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</si>
  <si>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</si>
  <si>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</si>
  <si>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</si>
  <si>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</si>
  <si>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</si>
  <si>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</si>
  <si>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</si>
  <si>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</si>
  <si>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</si>
  <si>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</si>
  <si>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</si>
  <si>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</si>
  <si>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</si>
  <si>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</si>
  <si>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</si>
  <si>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</si>
  <si>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</si>
  <si>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</si>
  <si>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</si>
  <si>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</si>
  <si>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</si>
  <si>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</si>
  <si>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</si>
  <si>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</si>
  <si>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</si>
  <si>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</si>
  <si>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</si>
  <si>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</si>
  <si>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</si>
  <si>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</si>
  <si>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</si>
  <si>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</si>
  <si>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</si>
  <si>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</si>
  <si>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</si>
  <si>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</si>
  <si>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</si>
  <si>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</si>
  <si>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</si>
  <si>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</si>
  <si>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</si>
  <si>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</si>
  <si>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</si>
  <si>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</si>
  <si>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</si>
  <si>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</si>
  <si>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</si>
  <si>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</si>
  <si>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</si>
  <si>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</si>
  <si>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</si>
  <si>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</si>
  <si>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</si>
  <si>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</si>
  <si>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</si>
  <si>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</si>
  <si>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</si>
  <si>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</si>
  <si>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</si>
  <si>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</si>
  <si>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</si>
  <si>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</si>
  <si>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</si>
  <si>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</si>
  <si>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</si>
  <si>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</si>
  <si>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</si>
  <si>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</si>
  <si>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</si>
  <si>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</si>
  <si>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</si>
  <si>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</si>
  <si>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</si>
  <si>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</si>
  <si>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</si>
  <si>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</si>
  <si>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</si>
  <si>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</si>
  <si>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</si>
  <si>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</si>
  <si>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</si>
  <si>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</si>
  <si>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</si>
  <si>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</si>
  <si>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</si>
  <si>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</si>
  <si>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</si>
  <si>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</si>
  <si>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</si>
  <si>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</si>
  <si>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</si>
  <si>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</si>
  <si>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</si>
  <si>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</si>
  <si>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</si>
  <si>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</si>
  <si>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</si>
  <si>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</si>
  <si>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</si>
  <si>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</si>
  <si>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</si>
  <si>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</si>
  <si>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</si>
  <si>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</si>
  <si>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</si>
  <si>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</si>
  <si>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</si>
  <si>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</si>
  <si>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</si>
  <si>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</si>
  <si>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</si>
  <si>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</si>
  <si>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</si>
  <si>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</si>
  <si>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</si>
  <si>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</si>
  <si>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</si>
  <si>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</si>
  <si>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</si>
  <si>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</si>
  <si>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</si>
  <si>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</si>
  <si>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</si>
  <si>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</si>
  <si>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</si>
  <si>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</si>
  <si>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</si>
  <si>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</si>
  <si>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</si>
  <si>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</si>
  <si>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</si>
  <si>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</si>
  <si>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</si>
  <si>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</si>
  <si>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</si>
  <si>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</si>
  <si>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</si>
  <si>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</si>
  <si>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</si>
  <si>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</si>
  <si>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</si>
  <si>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</si>
  <si>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</si>
  <si>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</si>
  <si>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</si>
  <si>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</si>
  <si>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</si>
  <si>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</si>
  <si>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</si>
  <si>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</si>
  <si>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</si>
  <si>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</si>
  <si>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</si>
  <si>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</si>
  <si>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</si>
  <si>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</si>
  <si>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</si>
  <si>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</si>
  <si>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</si>
  <si>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</si>
  <si>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</si>
  <si>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</si>
  <si>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</si>
  <si>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</si>
  <si>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</si>
  <si>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</si>
  <si>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</si>
  <si>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</si>
  <si>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</si>
  <si>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</si>
  <si>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</si>
  <si>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</si>
  <si>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</si>
  <si>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</si>
  <si>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</si>
  <si>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</si>
  <si>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</si>
  <si>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</si>
  <si>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</si>
  <si>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</si>
  <si>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</si>
  <si>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</si>
  <si>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</si>
  <si>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</si>
  <si>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</si>
  <si>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</si>
  <si>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</si>
  <si>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</si>
  <si>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</si>
  <si>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</si>
  <si>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</si>
  <si>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</si>
  <si>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</si>
  <si>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</si>
  <si>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</si>
  <si>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</si>
  <si>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</si>
  <si>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</si>
  <si>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</si>
  <si>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</si>
  <si>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</si>
  <si>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</si>
  <si>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</si>
  <si>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</si>
  <si>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</si>
  <si>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</si>
  <si>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</si>
  <si>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</si>
  <si>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</si>
  <si>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</si>
  <si>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</si>
  <si>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</si>
  <si>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</si>
  <si>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</si>
  <si>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</si>
  <si>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</si>
  <si>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</si>
  <si>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</si>
  <si>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</si>
  <si>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</si>
  <si>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</si>
  <si>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</si>
  <si>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</si>
  <si>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</si>
  <si>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</si>
  <si>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</si>
  <si>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</si>
  <si>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</si>
  <si>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</si>
  <si>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</si>
  <si>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</si>
  <si>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</si>
  <si>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</si>
  <si>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</si>
  <si>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</si>
  <si>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</si>
  <si>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</si>
  <si>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</si>
  <si>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</si>
  <si>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</si>
  <si>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</si>
  <si>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</si>
  <si>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</si>
  <si>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</si>
  <si>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</si>
  <si>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</si>
  <si>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</si>
  <si>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</si>
  <si>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</si>
  <si>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</si>
  <si>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</si>
  <si>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</si>
  <si>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</si>
  <si>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</si>
  <si>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</si>
  <si>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</si>
  <si>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</si>
  <si>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</si>
  <si>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</si>
  <si>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</si>
  <si>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</si>
  <si>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</si>
  <si>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</si>
  <si>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</si>
  <si>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</si>
  <si>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</si>
  <si>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</si>
  <si>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</si>
  <si>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</si>
  <si>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</si>
  <si>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</si>
  <si>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</si>
  <si>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</si>
  <si>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</si>
  <si>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</si>
  <si>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</si>
  <si>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</si>
  <si>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</si>
  <si>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</si>
  <si>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</si>
  <si>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</si>
  <si>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</si>
  <si>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</si>
  <si>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</si>
  <si>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</si>
  <si>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</si>
  <si>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</si>
  <si>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</si>
  <si>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</si>
  <si>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</si>
  <si>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</si>
  <si>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</si>
  <si>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</si>
  <si>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</si>
  <si>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</si>
  <si>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</si>
  <si>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</si>
  <si>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</si>
  <si>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</si>
  <si>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</si>
  <si>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</si>
  <si>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</si>
  <si>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</si>
  <si>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</si>
  <si>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</si>
  <si>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</si>
  <si>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</si>
  <si>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</si>
  <si>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</si>
  <si>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</si>
  <si>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</si>
  <si>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</si>
  <si>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</si>
  <si>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</si>
  <si>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</si>
  <si>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</si>
  <si>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</si>
  <si>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</si>
  <si>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</si>
  <si>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</si>
  <si>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</si>
  <si>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</si>
  <si>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</si>
  <si>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</si>
  <si>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</si>
  <si>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</si>
  <si>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</si>
  <si>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</si>
  <si>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</si>
  <si>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</si>
  <si>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</si>
  <si>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</si>
  <si>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</si>
  <si>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</si>
  <si>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</si>
  <si>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</si>
  <si>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</si>
  <si>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</si>
  <si>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</si>
  <si>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</si>
  <si>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</si>
  <si>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</si>
  <si>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</si>
  <si>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</si>
  <si>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</si>
  <si>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</si>
  <si>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</si>
  <si>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</si>
  <si>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</si>
  <si>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</si>
  <si>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</si>
  <si>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</si>
  <si>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</si>
  <si>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</si>
  <si>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</si>
  <si>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</si>
  <si>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</si>
  <si>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</si>
  <si>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</si>
  <si>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</si>
  <si>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</si>
  <si>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</si>
  <si>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</si>
  <si>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</si>
  <si>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</si>
  <si>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</si>
  <si>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</si>
  <si>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</si>
  <si>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</si>
  <si>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</si>
  <si>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</si>
  <si>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</si>
  <si>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</si>
  <si>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</si>
  <si>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</si>
  <si>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</si>
  <si>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</si>
  <si>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</si>
  <si>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</si>
  <si>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</si>
  <si>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</si>
  <si>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</si>
  <si>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</si>
  <si>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</si>
  <si>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</si>
  <si>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</si>
  <si>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</si>
  <si>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</si>
  <si>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</si>
  <si>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</si>
  <si>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</si>
  <si>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</si>
  <si>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</si>
  <si>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</si>
  <si>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</si>
  <si>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</si>
  <si>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</si>
  <si>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</si>
  <si>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</si>
  <si>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</si>
  <si>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</si>
  <si>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</si>
  <si>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</si>
  <si>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</si>
  <si>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</si>
  <si>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</si>
  <si>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</si>
  <si>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</si>
  <si>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</si>
  <si>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</si>
  <si>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</si>
  <si>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</si>
  <si>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</si>
  <si>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</si>
  <si>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</si>
  <si>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</si>
  <si>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</si>
  <si>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</si>
  <si>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</si>
  <si>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</si>
  <si>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</si>
  <si>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</si>
  <si>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</si>
  <si>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</si>
  <si>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</si>
  <si>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</si>
  <si>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</si>
  <si>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</si>
  <si>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</si>
  <si>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</si>
  <si>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</si>
  <si>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</si>
  <si>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</si>
  <si>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</si>
  <si>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</si>
  <si>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</si>
  <si>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</si>
  <si>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</si>
  <si>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</si>
  <si>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</si>
  <si>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</si>
  <si>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</si>
  <si>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</si>
  <si>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</si>
  <si>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</si>
  <si>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</si>
  <si>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</si>
  <si>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</si>
  <si>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</si>
  <si>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</si>
  <si>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</si>
  <si>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</si>
  <si>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</si>
  <si>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</si>
  <si>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</si>
  <si>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</si>
  <si>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</si>
  <si>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</si>
  <si>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</si>
  <si>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</si>
  <si>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</si>
  <si>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</si>
  <si>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</si>
  <si>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</si>
  <si>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</si>
  <si>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</si>
  <si>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</si>
  <si>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</si>
  <si>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</si>
  <si>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</si>
  <si>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</si>
  <si>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</si>
  <si>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</si>
  <si>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</si>
  <si>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</si>
  <si>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</si>
  <si>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</si>
  <si>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</si>
  <si>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</si>
  <si>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</si>
  <si>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</si>
  <si>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</si>
  <si>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</si>
  <si>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</si>
  <si>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</si>
  <si>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</si>
  <si>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</si>
  <si>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</si>
  <si>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</si>
  <si>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</si>
  <si>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</si>
  <si>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</si>
  <si>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</si>
  <si>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</si>
  <si>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</si>
  <si>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</si>
  <si>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</si>
  <si>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</si>
  <si>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</si>
  <si>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</si>
  <si>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</si>
  <si>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</si>
  <si>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</si>
  <si>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</si>
  <si>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</si>
  <si>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</si>
  <si>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</si>
  <si>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</si>
  <si>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</si>
  <si>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</si>
  <si>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</si>
  <si>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</si>
  <si>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</si>
  <si>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</si>
  <si>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</si>
  <si>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</si>
  <si>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</si>
  <si>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</si>
  <si>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</si>
  <si>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</si>
  <si>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</si>
  <si>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</si>
  <si>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</si>
  <si>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</si>
  <si>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</si>
  <si>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</si>
  <si>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</si>
  <si>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</si>
  <si>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</si>
  <si>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</si>
  <si>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</si>
  <si>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</si>
  <si>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</si>
  <si>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</si>
  <si>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</si>
  <si>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</si>
  <si>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</si>
  <si>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</si>
  <si>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</si>
  <si>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</si>
  <si>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</si>
  <si>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</si>
  <si>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</si>
  <si>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</si>
  <si>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</si>
  <si>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</si>
  <si>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</si>
  <si>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</si>
  <si>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</si>
  <si>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</si>
  <si>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</si>
  <si>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</si>
  <si>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</si>
  <si>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</si>
  <si>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</si>
  <si>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</si>
  <si>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</si>
  <si>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</si>
  <si>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</si>
  <si>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</si>
  <si>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</si>
  <si>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</si>
  <si>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</si>
  <si>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</si>
  <si>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</si>
  <si>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</si>
  <si>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</si>
  <si>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</si>
  <si>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</si>
  <si>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</si>
  <si>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</si>
  <si>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</si>
  <si>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</si>
  <si>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</si>
  <si>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</si>
  <si>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</si>
  <si>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</si>
  <si>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</si>
  <si>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</si>
  <si>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</si>
  <si>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</si>
  <si>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</si>
  <si>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</si>
  <si>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</si>
  <si>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</si>
  <si>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</si>
  <si>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</si>
  <si>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</si>
  <si>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</si>
  <si>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</si>
  <si>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</si>
  <si>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</si>
  <si>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</si>
  <si>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</si>
  <si>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</si>
  <si>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</si>
  <si>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</si>
  <si>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</si>
  <si>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</si>
  <si>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</si>
  <si>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</si>
  <si>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</si>
  <si>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</si>
  <si>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</si>
  <si>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</si>
  <si>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</si>
  <si>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</si>
  <si>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</si>
  <si>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</si>
  <si>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</si>
  <si>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</si>
  <si>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</si>
  <si>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</si>
  <si>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</si>
  <si>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</si>
  <si>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</si>
  <si>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</si>
  <si>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</si>
  <si>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</si>
  <si>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</si>
  <si>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</si>
  <si>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</si>
  <si>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</si>
  <si>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</si>
  <si>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</si>
  <si>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</si>
  <si>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</si>
  <si>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</si>
  <si>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</si>
  <si>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</si>
  <si>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</si>
  <si>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</si>
  <si>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</si>
  <si>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</si>
  <si>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</si>
  <si>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</si>
  <si>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</si>
  <si>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</si>
  <si>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</si>
  <si>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</si>
  <si>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</si>
  <si>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</si>
  <si>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</si>
  <si>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</si>
  <si>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</si>
  <si>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</si>
  <si>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</si>
  <si>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</si>
  <si>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</si>
  <si>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</si>
  <si>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</si>
  <si>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</si>
  <si>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</si>
  <si>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</si>
  <si>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</si>
  <si>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</si>
  <si>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</si>
  <si>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</si>
  <si>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</si>
  <si>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</si>
  <si>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</si>
  <si>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</si>
  <si>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</si>
  <si>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</si>
  <si>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</si>
  <si>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</si>
  <si>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</si>
  <si>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</si>
  <si>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</si>
  <si>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</si>
  <si>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</si>
  <si>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</si>
  <si>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</si>
  <si>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</si>
  <si>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</si>
  <si>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</si>
  <si>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</si>
  <si>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</si>
  <si>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</si>
  <si>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</si>
  <si>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</si>
  <si>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</si>
  <si>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</si>
  <si>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</si>
  <si>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</si>
  <si>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</si>
  <si>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</si>
  <si>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</si>
  <si>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</si>
  <si>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</si>
  <si>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</si>
  <si>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</si>
  <si>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</si>
  <si>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</si>
  <si>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</si>
  <si>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</si>
  <si>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</si>
  <si>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</si>
  <si>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</si>
  <si>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</si>
  <si>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</si>
  <si>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</si>
  <si>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</si>
  <si>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</si>
  <si>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</si>
  <si>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</si>
  <si>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</si>
  <si>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</si>
  <si>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</si>
  <si>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</si>
  <si>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</si>
  <si>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</si>
  <si>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</si>
  <si>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</si>
  <si>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</si>
  <si>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</si>
  <si>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</si>
  <si>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</si>
  <si>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</si>
  <si>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</si>
  <si>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</si>
  <si>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</si>
  <si>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</si>
  <si>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</si>
  <si>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</si>
  <si>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</si>
  <si>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</si>
  <si>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</si>
  <si>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</si>
  <si>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</si>
  <si>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</si>
  <si>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</si>
  <si>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</si>
  <si>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</si>
  <si>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</si>
  <si>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</si>
  <si>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</si>
  <si>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</si>
  <si>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</si>
  <si>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</si>
  <si>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</si>
  <si>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</si>
  <si>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</si>
  <si>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</si>
  <si>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</si>
  <si>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</si>
  <si>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</si>
  <si>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</si>
  <si>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</si>
  <si>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</si>
  <si>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</si>
  <si>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</si>
  <si>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</si>
  <si>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</si>
  <si>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</si>
  <si>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</si>
  <si>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</si>
  <si>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</si>
  <si>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</si>
  <si>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</si>
  <si>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</si>
  <si>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</si>
  <si>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</si>
  <si>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</si>
  <si>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</si>
  <si>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</si>
  <si>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</si>
  <si>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</si>
  <si>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</si>
  <si>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</si>
  <si>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</si>
  <si>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</si>
  <si>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</si>
  <si>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</si>
  <si>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</si>
  <si>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</si>
  <si>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</si>
  <si>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</si>
  <si>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</si>
  <si>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</si>
  <si>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</si>
  <si>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</si>
  <si>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</si>
  <si>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</si>
  <si>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</si>
  <si>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</si>
  <si>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</si>
  <si>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</si>
  <si>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</si>
  <si>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</si>
  <si>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</si>
  <si>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</si>
  <si>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</si>
  <si>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</si>
  <si>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</si>
  <si>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</si>
  <si>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</si>
  <si>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</si>
  <si>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</si>
  <si>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</si>
  <si>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</si>
  <si>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</si>
  <si>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</si>
  <si>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</si>
  <si>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</si>
  <si>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</si>
  <si>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</si>
  <si>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</si>
  <si>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</si>
  <si>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</si>
  <si>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</si>
  <si>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</si>
  <si>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</si>
  <si>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</si>
  <si>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</si>
  <si>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</si>
  <si>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</si>
  <si>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</si>
  <si>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</si>
  <si>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</si>
  <si>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</si>
  <si>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</si>
  <si>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</si>
  <si>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</si>
  <si>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</si>
  <si>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</si>
  <si>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</si>
  <si>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</si>
  <si>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</si>
  <si>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</si>
  <si>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</si>
  <si>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</si>
  <si>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</si>
  <si>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</si>
  <si>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</si>
  <si>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</si>
  <si>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</si>
  <si>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</si>
  <si>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</si>
  <si>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</si>
  <si>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</si>
  <si>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</si>
  <si>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</si>
  <si>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</si>
  <si>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</si>
  <si>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</si>
  <si>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</si>
  <si>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</si>
  <si>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</si>
  <si>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</si>
  <si>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</si>
  <si>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</si>
  <si>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</si>
  <si>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</si>
  <si>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</si>
  <si>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</si>
  <si>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</si>
  <si>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</si>
  <si>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</si>
  <si>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</si>
  <si>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</si>
  <si>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</si>
  <si>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</si>
  <si>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</si>
  <si>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</si>
  <si>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</si>
  <si>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</si>
  <si>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</si>
  <si>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</si>
  <si>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</si>
  <si>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</si>
  <si>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</si>
  <si>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</si>
  <si>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</si>
  <si>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</si>
  <si>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</si>
  <si>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</si>
  <si>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</si>
  <si>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</si>
  <si>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</si>
  <si>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</si>
  <si>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</si>
  <si>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</si>
  <si>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</si>
  <si>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</si>
  <si>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</si>
  <si>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</si>
  <si>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</si>
  <si>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</si>
  <si>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</si>
  <si>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</si>
  <si>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</si>
  <si>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</si>
  <si>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</si>
  <si>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</si>
  <si>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</si>
  <si>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</si>
  <si>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</si>
  <si>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</si>
  <si>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</si>
  <si>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</si>
  <si>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</si>
  <si>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</si>
  <si>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</si>
  <si>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</si>
  <si>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</si>
  <si>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</si>
  <si>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</si>
  <si>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</si>
  <si>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</si>
  <si>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</si>
  <si>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</si>
  <si>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</si>
  <si>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</si>
  <si>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</si>
  <si>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</si>
  <si>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</si>
  <si>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</si>
  <si>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</si>
  <si>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</si>
  <si>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</si>
  <si>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</si>
  <si>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</si>
  <si>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</si>
  <si>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</si>
  <si>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</si>
  <si>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</si>
  <si>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</si>
  <si>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</si>
  <si>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</si>
  <si>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</si>
  <si>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</si>
  <si>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</si>
  <si>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</si>
  <si>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</si>
  <si>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</si>
  <si>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</si>
  <si>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</si>
  <si>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</si>
  <si>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</si>
  <si>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</si>
  <si>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</si>
  <si>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</si>
  <si>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</si>
  <si>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</si>
  <si>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</si>
  <si>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</si>
  <si>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</si>
  <si>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</si>
  <si>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</si>
  <si>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</si>
  <si>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</si>
  <si>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</si>
  <si>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</si>
  <si>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</si>
  <si>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</si>
  <si>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</si>
  <si>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</si>
  <si>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</si>
  <si>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</si>
  <si>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</si>
  <si>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</si>
  <si>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</si>
  <si>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</si>
  <si>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</si>
  <si>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</si>
  <si>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</si>
  <si>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</si>
  <si>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</si>
  <si>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</si>
  <si>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</si>
  <si>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</si>
  <si>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</si>
  <si>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</si>
  <si>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</si>
  <si>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</si>
  <si>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</si>
  <si>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</si>
  <si>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</si>
  <si>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</si>
  <si>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</si>
  <si>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</si>
  <si>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</si>
  <si>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</si>
  <si>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</si>
  <si>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</si>
  <si>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</si>
  <si>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</si>
  <si>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</si>
  <si>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</si>
  <si>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</si>
  <si>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</si>
  <si>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</si>
  <si>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</si>
  <si>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</si>
  <si>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</si>
  <si>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</si>
  <si>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</si>
  <si>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</si>
  <si>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</si>
  <si>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</si>
  <si>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</si>
  <si>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</si>
  <si>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</si>
  <si>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</si>
  <si>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</si>
  <si>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</si>
  <si>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</si>
  <si>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</si>
  <si>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</si>
  <si>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</si>
  <si>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</si>
  <si>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</si>
  <si>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</si>
  <si>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</si>
  <si>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</si>
  <si>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</si>
  <si>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</si>
  <si>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</si>
  <si>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</si>
  <si>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</si>
  <si>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</si>
  <si>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</si>
  <si>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</si>
  <si>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</si>
  <si>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</si>
  <si>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</si>
  <si>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</si>
  <si>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</si>
  <si>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</si>
  <si>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</si>
  <si>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</si>
  <si>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</si>
  <si>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</si>
  <si>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</si>
  <si>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</si>
  <si>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</si>
  <si>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</si>
  <si>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</si>
  <si>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</si>
  <si>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</si>
  <si>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</si>
  <si>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</si>
  <si>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</si>
  <si>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</si>
  <si>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</si>
  <si>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</si>
  <si>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</si>
  <si>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</si>
  <si>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</si>
  <si>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</si>
  <si>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</si>
  <si>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</si>
  <si>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</si>
  <si>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</si>
  <si>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</si>
  <si>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</si>
  <si>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</si>
  <si>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</si>
  <si>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</si>
  <si>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</si>
  <si>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</si>
  <si>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</si>
  <si>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</si>
  <si>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</si>
  <si>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</si>
  <si>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</si>
  <si>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</si>
  <si>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</si>
  <si>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</si>
  <si>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</si>
  <si>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</si>
  <si>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</si>
  <si>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</si>
  <si>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</si>
  <si>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</si>
  <si>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</si>
  <si>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</si>
  <si>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</si>
  <si>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</si>
  <si>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</si>
  <si>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</si>
  <si>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</si>
  <si>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</si>
  <si>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</si>
  <si>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</si>
  <si>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</si>
  <si>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</si>
  <si>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</si>
  <si>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</si>
  <si>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</si>
  <si>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</si>
  <si>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</si>
  <si>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</si>
  <si>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</si>
  <si>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</si>
  <si>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</si>
  <si>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</si>
  <si>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</si>
  <si>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</si>
  <si>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</si>
  <si>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</si>
  <si>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</si>
  <si>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</si>
  <si>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</si>
  <si>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</si>
  <si>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</si>
  <si>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</si>
  <si>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</si>
  <si>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</si>
  <si>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</si>
  <si>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</si>
  <si>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</si>
  <si>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</si>
  <si>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</si>
  <si>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</si>
  <si>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</si>
  <si>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</si>
  <si>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</si>
  <si>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</si>
  <si>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</si>
  <si>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</si>
  <si>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</si>
  <si>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</si>
  <si>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</si>
  <si>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</si>
  <si>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</si>
  <si>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</si>
  <si>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</si>
  <si>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</si>
  <si>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</si>
  <si>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</si>
  <si>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</si>
  <si>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</si>
  <si>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</si>
  <si>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</si>
  <si>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</si>
  <si>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</si>
  <si>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</si>
  <si>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</si>
  <si>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</si>
  <si>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</si>
  <si>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</si>
  <si>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</si>
  <si>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</si>
  <si>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</si>
  <si>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</si>
  <si>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</si>
  <si>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</si>
  <si>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</si>
  <si>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</si>
  <si>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</si>
  <si>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</si>
  <si>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</si>
  <si>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</si>
  <si>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</si>
  <si>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</si>
  <si>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</si>
  <si>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</si>
  <si>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</si>
  <si>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</si>
  <si>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</si>
  <si>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</si>
  <si>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</si>
  <si>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</si>
  <si>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</si>
  <si>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</si>
  <si>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</si>
  <si>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</si>
  <si>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</si>
  <si>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</si>
  <si>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</si>
  <si>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</si>
  <si>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</si>
  <si>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</si>
  <si>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</si>
  <si>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</si>
  <si>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</si>
  <si>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</si>
  <si>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</si>
  <si>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</si>
  <si>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</si>
  <si>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</si>
  <si>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</si>
  <si>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</si>
  <si>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</si>
  <si>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</si>
  <si>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</si>
  <si>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</si>
  <si>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</si>
  <si>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</si>
  <si>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</si>
  <si>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</si>
  <si>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</si>
  <si>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</si>
  <si>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</si>
  <si>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</si>
  <si>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</si>
  <si>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</si>
  <si>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</si>
  <si>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</si>
  <si>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</si>
  <si>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</si>
  <si>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</si>
  <si>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</si>
  <si>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</si>
  <si>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</si>
  <si>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</si>
  <si>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</si>
  <si>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</si>
  <si>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</si>
  <si>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</si>
  <si>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</si>
  <si>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</si>
  <si>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</si>
  <si>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</si>
  <si>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</si>
  <si>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</si>
  <si>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</si>
  <si>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</si>
  <si>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</si>
  <si>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</si>
  <si>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</si>
  <si>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</si>
  <si>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</si>
  <si>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</si>
  <si>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</si>
  <si>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</si>
  <si>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</si>
  <si>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</si>
  <si>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</si>
  <si>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</si>
  <si>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</si>
  <si>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</si>
  <si>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</si>
  <si>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</si>
  <si>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</si>
  <si>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</si>
  <si>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</si>
  <si>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</si>
  <si>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</si>
  <si>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</si>
  <si>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</si>
  <si>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</si>
  <si>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</si>
  <si>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</si>
  <si>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</si>
  <si>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</si>
  <si>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</si>
  <si>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</si>
  <si>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</si>
  <si>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</si>
  <si>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</si>
  <si>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</si>
  <si>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</si>
  <si>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</si>
  <si>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</si>
  <si>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</si>
  <si>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</si>
  <si>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</si>
  <si>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</si>
  <si>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</si>
  <si>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</si>
  <si>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</si>
  <si>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</si>
  <si>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</si>
  <si>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</si>
  <si>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</si>
  <si>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</si>
  <si>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</si>
  <si>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</si>
  <si>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</si>
  <si>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</si>
  <si>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</si>
  <si>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</si>
  <si>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</si>
  <si>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</si>
  <si>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</si>
  <si>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</si>
  <si>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</si>
  <si>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</si>
  <si>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</si>
  <si>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</si>
  <si>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</si>
  <si>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</si>
  <si>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</si>
  <si>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</si>
  <si>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</si>
  <si>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</si>
  <si>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</si>
  <si>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</si>
  <si>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</si>
  <si>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</si>
  <si>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</si>
  <si>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</si>
  <si>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</si>
  <si>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</si>
  <si>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</si>
  <si>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</si>
  <si>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</si>
  <si>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</si>
  <si>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</si>
  <si>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</si>
  <si>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</si>
  <si>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</si>
  <si>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</si>
  <si>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</si>
  <si>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</si>
  <si>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</si>
  <si>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</si>
  <si>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</si>
  <si>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</si>
  <si>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</si>
  <si>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</si>
  <si>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</si>
  <si>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</si>
  <si>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</si>
  <si>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</si>
  <si>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</si>
  <si>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</si>
  <si>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</si>
  <si>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</si>
  <si>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</si>
  <si>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</si>
  <si>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</si>
  <si>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</si>
  <si>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</si>
  <si>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</si>
  <si>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</si>
  <si>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</si>
  <si>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</si>
  <si>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</si>
  <si>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</si>
  <si>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</si>
  <si>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</si>
  <si>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</si>
  <si>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</si>
  <si>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</si>
  <si>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</si>
  <si>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</si>
  <si>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</si>
  <si>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</si>
  <si>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</si>
  <si>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</si>
  <si>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</si>
  <si>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</si>
  <si>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</si>
  <si>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</si>
  <si>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</si>
  <si>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</si>
  <si>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</si>
  <si>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</si>
  <si>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</si>
  <si>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</si>
  <si>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</si>
  <si>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</si>
  <si>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</si>
  <si>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</si>
  <si>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</si>
  <si>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</si>
  <si>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</si>
  <si>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</si>
  <si>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</si>
  <si>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</si>
  <si>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</si>
  <si>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</si>
  <si>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</si>
  <si>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</si>
  <si>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</si>
  <si>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</si>
  <si>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</si>
  <si>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</si>
  <si>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</si>
  <si>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</si>
  <si>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</si>
  <si>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</si>
  <si>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</si>
  <si>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</si>
  <si>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</si>
  <si>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</si>
  <si>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</si>
  <si>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</si>
  <si>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</si>
  <si>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</si>
  <si>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</si>
  <si>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</si>
  <si>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</si>
  <si>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</si>
  <si>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</si>
  <si>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</si>
  <si>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</si>
  <si>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</si>
  <si>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</si>
  <si>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</si>
  <si>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</si>
  <si>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</si>
  <si>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</si>
  <si>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</si>
  <si>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</si>
  <si>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</si>
  <si>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</si>
  <si>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</si>
  <si>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</si>
  <si>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</si>
  <si>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</si>
  <si>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</si>
  <si>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</si>
  <si>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</si>
  <si>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</si>
  <si>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</si>
  <si>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</si>
  <si>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</si>
  <si>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</si>
  <si>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</si>
  <si>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</si>
  <si>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</si>
  <si>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</si>
  <si>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</si>
  <si>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</si>
  <si>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</si>
  <si>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</si>
  <si>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</si>
  <si>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</si>
  <si>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</si>
  <si>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</si>
  <si>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</si>
  <si>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</si>
  <si>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</si>
  <si>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</si>
  <si>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</si>
  <si>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</si>
  <si>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</si>
  <si>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</si>
  <si>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</si>
  <si>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</si>
  <si>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</si>
  <si>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</si>
  <si>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</si>
  <si>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</si>
  <si>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</si>
  <si>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</si>
  <si>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</si>
  <si>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</si>
  <si>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</si>
  <si>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</si>
  <si>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</si>
  <si>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</si>
  <si>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</si>
  <si>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</si>
  <si>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</si>
  <si>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</si>
  <si>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</si>
  <si>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</si>
  <si>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</si>
  <si>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</si>
  <si>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</si>
  <si>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</si>
  <si>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</si>
  <si>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</si>
  <si>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</si>
  <si>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</si>
  <si>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</si>
  <si>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</si>
  <si>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</si>
  <si>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</si>
  <si>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</si>
  <si>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</si>
  <si>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</si>
  <si>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</si>
  <si>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</si>
  <si>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</si>
  <si>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</si>
  <si>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</si>
  <si>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</si>
  <si>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</si>
  <si>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</si>
  <si>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</si>
  <si>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</si>
  <si>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</si>
  <si>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</si>
  <si>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</si>
  <si>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</si>
  <si>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</si>
  <si>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</si>
  <si>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</si>
  <si>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</si>
  <si>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</si>
  <si>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</si>
  <si>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</si>
  <si>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</si>
  <si>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</si>
  <si>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</si>
  <si>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</si>
  <si>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</si>
  <si>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</si>
  <si>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</si>
  <si>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</si>
  <si>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</si>
  <si>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</si>
  <si>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</si>
  <si>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</si>
  <si>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</si>
  <si>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</si>
  <si>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</si>
  <si>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</si>
  <si>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</si>
  <si>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</si>
  <si>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</si>
  <si>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</si>
  <si>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</si>
  <si>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</si>
  <si>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</si>
  <si>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</si>
  <si>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</si>
  <si>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</si>
  <si>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</si>
  <si>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</si>
  <si>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</si>
  <si>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</si>
  <si>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</si>
  <si>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</si>
  <si>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</si>
  <si>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</si>
  <si>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</si>
  <si>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</si>
  <si>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</si>
  <si>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</si>
  <si>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</si>
  <si>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</si>
  <si>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</si>
  <si>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</si>
  <si>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</si>
  <si>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</si>
  <si>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</si>
  <si>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</si>
  <si>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</si>
  <si>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</si>
  <si>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</si>
  <si>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</si>
  <si>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</si>
  <si>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</si>
  <si>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</si>
  <si>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</si>
  <si>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</si>
  <si>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</si>
  <si>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</si>
  <si>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</si>
  <si>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</si>
  <si>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</si>
  <si>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</si>
  <si>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</si>
  <si>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</si>
  <si>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</si>
  <si>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</si>
  <si>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</si>
  <si>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</si>
  <si>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</si>
  <si>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</si>
  <si>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</si>
  <si>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</si>
  <si>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</si>
  <si>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</si>
  <si>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</si>
  <si>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</si>
  <si>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</si>
  <si>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</si>
  <si>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</si>
  <si>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</si>
  <si>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</si>
  <si>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</si>
  <si>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</si>
  <si>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</si>
  <si>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</si>
  <si>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</si>
  <si>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</si>
  <si>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</si>
  <si>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</si>
  <si>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</si>
  <si>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</si>
  <si>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</si>
  <si>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</si>
  <si>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</si>
  <si>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</si>
  <si>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</si>
  <si>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</si>
  <si>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</si>
  <si>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</si>
  <si>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</si>
  <si>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</si>
  <si>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</si>
  <si>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</si>
  <si>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</si>
  <si>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</si>
  <si>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</si>
  <si>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</si>
  <si>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</si>
  <si>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</si>
  <si>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</si>
  <si>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</si>
  <si>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</si>
  <si>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</si>
  <si>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</si>
  <si>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</si>
  <si>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</si>
  <si>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</si>
  <si>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</si>
  <si>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</si>
  <si>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</si>
  <si>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</si>
  <si>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</si>
  <si>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</si>
  <si>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</si>
  <si>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</si>
  <si>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</si>
  <si>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</si>
  <si>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</si>
  <si>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</si>
  <si>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</si>
  <si>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</si>
  <si>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</si>
  <si>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</si>
  <si>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</si>
  <si>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</si>
  <si>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</si>
  <si>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</si>
  <si>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</si>
  <si>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</si>
  <si>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</si>
  <si>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</si>
  <si>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</si>
  <si>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</si>
  <si>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</si>
  <si>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</si>
  <si>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</si>
  <si>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</si>
  <si>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</si>
  <si>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</si>
  <si>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</si>
  <si>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</si>
  <si>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</si>
  <si>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</si>
  <si>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</si>
  <si>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</si>
  <si>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</si>
  <si>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</si>
  <si>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</si>
  <si>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</si>
  <si>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</si>
  <si>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</si>
  <si>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</si>
  <si>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</si>
  <si>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</si>
  <si>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</si>
  <si>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</si>
  <si>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</si>
  <si>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</si>
  <si>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</si>
  <si>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</si>
  <si>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</si>
  <si>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</si>
  <si>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</si>
  <si>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</si>
  <si>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</si>
  <si>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</si>
  <si>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</si>
  <si>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</si>
  <si>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</si>
  <si>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</si>
  <si>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</si>
  <si>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</si>
  <si>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</si>
  <si>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</si>
  <si>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</si>
  <si>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</si>
  <si>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</si>
  <si>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</si>
  <si>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</si>
  <si>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</si>
  <si>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</si>
  <si>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</si>
  <si>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</si>
  <si>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</si>
  <si>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</si>
  <si>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</si>
  <si>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</si>
  <si>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</si>
  <si>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</si>
  <si>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</si>
  <si>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</si>
  <si>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</si>
  <si>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</si>
  <si>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</si>
  <si>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</si>
  <si>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</si>
  <si>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</si>
  <si>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</si>
  <si>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</si>
  <si>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</si>
  <si>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</si>
  <si>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</si>
  <si>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</si>
  <si>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</si>
  <si>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</si>
  <si>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</si>
  <si>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</si>
  <si>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</si>
  <si>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</si>
  <si>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</si>
  <si>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</si>
  <si>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</si>
  <si>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</si>
  <si>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</si>
  <si>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</si>
  <si>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</si>
  <si>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</si>
  <si>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</si>
  <si>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</si>
  <si>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</si>
  <si>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</si>
  <si>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</si>
  <si>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</si>
  <si>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</si>
  <si>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</si>
  <si>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</si>
  <si>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</si>
  <si>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</si>
  <si>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</si>
  <si>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</si>
  <si>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</si>
  <si>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</si>
  <si>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</si>
  <si>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</si>
  <si>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</si>
  <si>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</si>
  <si>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</si>
  <si>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</si>
  <si>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</si>
  <si>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</si>
  <si>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</si>
  <si>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</si>
  <si>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</si>
  <si>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</si>
  <si>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</si>
  <si>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</si>
  <si>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</si>
  <si>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</si>
  <si>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</si>
  <si>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</si>
  <si>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</si>
  <si>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</si>
  <si>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</si>
  <si>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</si>
  <si>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</si>
  <si>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</si>
  <si>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</si>
  <si>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</si>
  <si>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</si>
  <si>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</si>
  <si>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</si>
  <si>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</si>
  <si>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</si>
  <si>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</si>
  <si>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</si>
  <si>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</si>
  <si>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</si>
  <si>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</si>
  <si>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</si>
  <si>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</si>
  <si>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</si>
  <si>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</si>
  <si>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</si>
  <si>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</si>
  <si>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</si>
  <si>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</si>
  <si>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</si>
  <si>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</si>
  <si>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</si>
  <si>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</si>
  <si>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</si>
  <si>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</si>
  <si>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</si>
  <si>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</si>
  <si>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</si>
  <si>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</si>
  <si>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</si>
  <si>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</si>
  <si>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</si>
  <si>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</si>
  <si>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</si>
  <si>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</si>
  <si>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</si>
  <si>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</si>
  <si>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</si>
  <si>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</si>
  <si>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</si>
  <si>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</si>
  <si>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</si>
  <si>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</si>
  <si>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</si>
  <si>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</si>
  <si>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</si>
  <si>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</si>
  <si>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</si>
  <si>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</si>
  <si>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</si>
  <si>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</si>
  <si>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</si>
  <si>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</si>
  <si>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</si>
  <si>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</si>
  <si>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</si>
  <si>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</si>
  <si>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</si>
  <si>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</si>
  <si>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</si>
  <si>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</si>
  <si>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</si>
  <si>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</si>
  <si>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</si>
  <si>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</si>
  <si>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</si>
  <si>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</si>
  <si>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</si>
  <si>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</si>
  <si>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</si>
  <si>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</si>
  <si>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</si>
  <si>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</si>
  <si>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</si>
  <si>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</si>
  <si>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</si>
  <si>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</si>
  <si>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</si>
  <si>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</si>
  <si>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</si>
  <si>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</si>
  <si>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</si>
  <si>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</si>
  <si>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</si>
  <si>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</si>
  <si>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</si>
  <si>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</si>
  <si>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</si>
  <si>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</si>
  <si>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</si>
  <si>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</si>
  <si>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</si>
  <si>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</si>
  <si>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</si>
  <si>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</si>
  <si>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</si>
  <si>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</si>
  <si>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</si>
  <si>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</si>
  <si>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</si>
  <si>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</si>
  <si>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</si>
  <si>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</si>
  <si>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</si>
  <si>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</si>
  <si>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</si>
  <si>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</si>
  <si>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</si>
  <si>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</si>
  <si>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</si>
  <si>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</si>
  <si>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</si>
  <si>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</si>
  <si>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</si>
  <si>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</si>
  <si>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</si>
  <si>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</si>
  <si>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</si>
  <si>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</si>
  <si>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</si>
  <si>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</si>
  <si>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</si>
  <si>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</si>
  <si>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</si>
  <si>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</si>
  <si>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</si>
  <si>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</si>
  <si>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</si>
  <si>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</si>
  <si>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</si>
  <si>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</si>
  <si>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</si>
  <si>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</si>
  <si>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</si>
  <si>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</si>
  <si>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</si>
  <si>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</si>
  <si>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</si>
  <si>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</si>
  <si>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</si>
  <si>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</si>
  <si>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</si>
  <si>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</si>
  <si>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</si>
  <si>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</si>
  <si>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</si>
  <si>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</si>
  <si>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</si>
  <si>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</si>
  <si>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</si>
  <si>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</si>
  <si>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</si>
  <si>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</si>
  <si>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</si>
  <si>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</si>
  <si>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</si>
  <si>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</si>
  <si>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</si>
  <si>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</si>
  <si>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</si>
  <si>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</si>
  <si>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</si>
  <si>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</si>
  <si>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</si>
  <si>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</si>
  <si>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</si>
  <si>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</si>
  <si>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</si>
  <si>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</si>
  <si>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</si>
  <si>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</si>
  <si>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</si>
  <si>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</si>
  <si>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</si>
  <si>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</si>
  <si>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</si>
  <si>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</si>
  <si>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</si>
  <si>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</si>
  <si>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</si>
  <si>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</si>
  <si>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</si>
  <si>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</si>
  <si>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</si>
  <si>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</si>
  <si>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</si>
  <si>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</si>
  <si>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</si>
  <si>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</si>
  <si>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</si>
  <si>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</si>
  <si>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</si>
  <si>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</si>
  <si>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</si>
  <si>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</si>
  <si>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</si>
  <si>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</si>
  <si>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</si>
  <si>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</si>
  <si>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</si>
  <si>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</si>
  <si>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</si>
  <si>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</si>
  <si>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</si>
  <si>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</si>
  <si>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</si>
  <si>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</si>
  <si>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</si>
  <si>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</si>
  <si>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</si>
  <si>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</si>
  <si>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</si>
  <si>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</si>
  <si>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</si>
  <si>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</si>
  <si>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</si>
  <si>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</si>
  <si>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</si>
  <si>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</si>
  <si>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</si>
  <si>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</si>
  <si>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</si>
  <si>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</si>
  <si>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</si>
  <si>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</si>
  <si>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</si>
  <si>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</si>
  <si>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</si>
  <si>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</si>
  <si>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</si>
  <si>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</si>
  <si>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</si>
  <si>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</si>
  <si>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</si>
  <si>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</si>
  <si>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</si>
  <si>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</si>
  <si>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</si>
  <si>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</si>
  <si>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</si>
  <si>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</si>
  <si>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</si>
  <si>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</si>
  <si>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</si>
  <si>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</si>
  <si>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</si>
  <si>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</si>
  <si>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</si>
  <si>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</si>
  <si>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</si>
  <si>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</si>
  <si>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</si>
  <si>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</si>
  <si>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</si>
  <si>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</si>
  <si>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</si>
  <si>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</si>
  <si>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</si>
  <si>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</si>
  <si>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</si>
  <si>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</si>
  <si>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</si>
  <si>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</si>
  <si>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</si>
  <si>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</si>
  <si>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</si>
  <si>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</si>
  <si>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</si>
  <si>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</si>
  <si>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</si>
  <si>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</si>
  <si>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</si>
  <si>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</si>
  <si>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</si>
  <si>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</si>
  <si>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</si>
  <si>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</si>
  <si>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</si>
  <si>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</si>
  <si>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</si>
  <si>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</si>
  <si>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</si>
  <si>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</si>
  <si>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</si>
  <si>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</si>
  <si>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</si>
  <si>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</si>
  <si>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</si>
  <si>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</si>
  <si>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</si>
  <si>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</si>
  <si>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</si>
  <si>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</si>
  <si>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</si>
  <si>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</si>
  <si>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</si>
  <si>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</si>
  <si>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</si>
  <si>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</si>
  <si>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</si>
  <si>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</si>
  <si>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</si>
  <si>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</si>
  <si>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</si>
  <si>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</si>
  <si>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</si>
  <si>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</si>
  <si>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</si>
  <si>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</si>
  <si>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</si>
  <si>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</si>
  <si>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</si>
  <si>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</si>
  <si>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</si>
  <si>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</si>
  <si>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</si>
  <si>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</si>
  <si>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</si>
  <si>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</si>
  <si>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</si>
  <si>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</si>
  <si>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</si>
  <si>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</si>
  <si>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</si>
  <si>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</si>
  <si>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</si>
  <si>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</si>
  <si>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</si>
  <si>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</si>
  <si>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</si>
  <si>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</si>
  <si>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</si>
  <si>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</si>
  <si>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</si>
  <si>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</si>
  <si>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</si>
  <si>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</si>
  <si>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</si>
  <si>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</si>
  <si>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</si>
  <si>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</si>
  <si>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</si>
  <si>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</si>
  <si>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</si>
  <si>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</si>
  <si>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</si>
  <si>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</si>
  <si>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</si>
  <si>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</si>
  <si>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</si>
  <si>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</si>
  <si>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</si>
  <si>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</si>
  <si>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</si>
  <si>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</si>
  <si>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</si>
  <si>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</si>
  <si>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</si>
  <si>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</si>
  <si>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</si>
  <si>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</si>
  <si>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</si>
  <si>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</si>
  <si>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</si>
  <si>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</si>
  <si>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</si>
  <si>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</si>
  <si>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</si>
  <si>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</si>
  <si>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</si>
  <si>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</si>
  <si>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</si>
  <si>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</si>
  <si>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</si>
  <si>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</si>
  <si>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</si>
  <si>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</si>
  <si>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</si>
  <si>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</si>
  <si>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</si>
  <si>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</si>
  <si>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</si>
  <si>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</si>
  <si>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</si>
  <si>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</si>
  <si>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</si>
  <si>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</si>
  <si>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</si>
  <si>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</si>
  <si>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</si>
  <si>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</si>
  <si>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</si>
  <si>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</si>
  <si>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</si>
  <si>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</si>
  <si>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</si>
  <si>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</si>
  <si>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</si>
  <si>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</si>
  <si>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</si>
  <si>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</si>
  <si>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</si>
  <si>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</si>
  <si>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</si>
  <si>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</si>
  <si>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</si>
  <si>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</si>
  <si>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</si>
  <si>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</si>
  <si>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</si>
  <si>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</si>
  <si>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</si>
  <si>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</si>
  <si>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</si>
  <si>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</si>
  <si>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</si>
  <si>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</si>
  <si>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</si>
  <si>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</si>
  <si>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</si>
  <si>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</si>
  <si>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</si>
  <si>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</si>
  <si>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</si>
  <si>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</si>
  <si>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</si>
  <si>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</si>
  <si>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</si>
  <si>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</si>
  <si>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</si>
  <si>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</si>
  <si>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</si>
  <si>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</si>
  <si>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</si>
  <si>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</si>
  <si>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</si>
  <si>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</si>
  <si>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</si>
  <si>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</si>
  <si>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</si>
  <si>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</si>
  <si>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</si>
  <si>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</si>
  <si>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</si>
  <si>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</si>
  <si>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</si>
  <si>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</si>
  <si>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</si>
  <si>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</si>
  <si>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</si>
  <si>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</si>
  <si>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</si>
  <si>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</si>
  <si>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</si>
  <si>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</si>
  <si>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</si>
  <si>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</si>
  <si>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</si>
  <si>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</si>
  <si>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</si>
  <si>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</si>
  <si>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</si>
  <si>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</si>
  <si>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</si>
  <si>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</si>
  <si>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</si>
  <si>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</si>
  <si>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</si>
  <si>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</si>
  <si>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</si>
  <si>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</si>
  <si>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</si>
  <si>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</si>
  <si>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</si>
  <si>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</si>
  <si>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</si>
  <si>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</si>
  <si>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</si>
  <si>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</si>
  <si>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</si>
  <si>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</si>
  <si>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</si>
  <si>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</si>
  <si>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</si>
  <si>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</si>
  <si>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</si>
  <si>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</si>
  <si>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</si>
  <si>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</si>
  <si>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</si>
  <si>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</si>
  <si>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</si>
  <si>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</si>
  <si>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</si>
  <si>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</si>
  <si>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</si>
  <si>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</si>
  <si>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</si>
  <si>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</si>
  <si>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</si>
  <si>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</si>
  <si>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</si>
  <si>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</si>
  <si>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</si>
  <si>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</si>
  <si>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</si>
  <si>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</si>
  <si>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</si>
  <si>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</si>
  <si>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</si>
  <si>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</si>
  <si>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</si>
  <si>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</si>
  <si>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</si>
  <si>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</si>
  <si>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</si>
  <si>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</si>
  <si>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</si>
  <si>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</si>
  <si>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</si>
  <si>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</si>
  <si>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</si>
  <si>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</si>
  <si>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</si>
  <si>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</si>
  <si>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</si>
  <si>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</si>
  <si>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</si>
  <si>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</si>
  <si>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</si>
  <si>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</si>
  <si>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</si>
  <si>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</si>
  <si>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</si>
  <si>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</si>
  <si>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</si>
  <si>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</si>
  <si>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</si>
  <si>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</si>
  <si>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</si>
  <si>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</si>
  <si>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</si>
  <si>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</si>
  <si>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</si>
  <si>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</si>
  <si>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</si>
  <si>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</si>
  <si>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</si>
  <si>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</si>
  <si>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</si>
  <si>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</si>
  <si>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</si>
  <si>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</si>
  <si>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</si>
  <si>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</si>
  <si>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</si>
  <si>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</si>
  <si>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</si>
  <si>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</si>
  <si>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</si>
  <si>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</si>
  <si>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</si>
  <si>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</si>
  <si>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</si>
  <si>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</si>
  <si>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</si>
  <si>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</si>
  <si>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</si>
  <si>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</si>
  <si>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</si>
  <si>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</si>
  <si>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</si>
  <si>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</si>
  <si>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</si>
  <si>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</si>
  <si>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</si>
  <si>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</si>
  <si>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</si>
  <si>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</si>
  <si>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</si>
  <si>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</si>
  <si>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</si>
  <si>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</si>
  <si>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</si>
  <si>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</si>
  <si>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</si>
  <si>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</si>
  <si>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</si>
  <si>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</si>
  <si>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</si>
  <si>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</si>
  <si>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</si>
  <si>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</si>
  <si>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</si>
  <si>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</si>
  <si>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</si>
  <si>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</si>
  <si>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</si>
  <si>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</si>
  <si>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</si>
  <si>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</si>
  <si>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</si>
  <si>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</si>
  <si>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</si>
  <si>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</si>
  <si>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</si>
  <si>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</si>
  <si>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</si>
  <si>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</si>
  <si>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</si>
  <si>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</si>
  <si>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</si>
  <si>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</si>
  <si>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</si>
  <si>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</si>
  <si>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</si>
  <si>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</si>
  <si>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</si>
  <si>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</si>
  <si>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</si>
  <si>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</si>
  <si>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</si>
  <si>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</si>
  <si>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</si>
  <si>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</si>
  <si>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</si>
  <si>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</si>
  <si>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</si>
  <si>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</si>
  <si>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</si>
  <si>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</si>
  <si>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</si>
  <si>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</si>
  <si>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</si>
  <si>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</si>
  <si>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</si>
  <si>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</si>
  <si>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</si>
  <si>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</si>
  <si>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</si>
  <si>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</si>
  <si>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</si>
  <si>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</si>
  <si>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</si>
  <si>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</si>
  <si>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</si>
  <si>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</si>
  <si>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</si>
  <si>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</si>
  <si>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</si>
  <si>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</si>
  <si>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</si>
  <si>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</si>
  <si>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</si>
  <si>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</si>
  <si>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</si>
  <si>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</si>
  <si>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</si>
  <si>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</si>
  <si>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</si>
  <si>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</si>
  <si>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</si>
  <si>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</si>
  <si>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</si>
  <si>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</si>
  <si>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</si>
  <si>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</si>
  <si>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</si>
  <si>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</si>
  <si>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</si>
  <si>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</si>
  <si>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</si>
  <si>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</si>
  <si>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</si>
  <si>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</si>
  <si>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</si>
  <si>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</si>
  <si>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</si>
  <si>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</si>
  <si>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</si>
  <si>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</si>
  <si>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</si>
  <si>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</si>
  <si>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</si>
  <si>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</si>
  <si>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</si>
  <si>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</si>
  <si>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</si>
  <si>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</si>
  <si>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</si>
  <si>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</si>
  <si>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</si>
  <si>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</si>
  <si>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</si>
  <si>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</si>
  <si>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</si>
  <si>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</si>
  <si>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</si>
  <si>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</si>
  <si>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</si>
  <si>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</si>
  <si>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</si>
  <si>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</si>
  <si>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</si>
  <si>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</si>
  <si>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</si>
  <si>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</si>
  <si>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</si>
  <si>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</si>
  <si>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</si>
  <si>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</si>
  <si>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</si>
  <si>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</si>
  <si>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</si>
  <si>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</si>
  <si>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</si>
  <si>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</si>
  <si>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</si>
  <si>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</si>
  <si>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</si>
  <si>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</si>
  <si>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</si>
  <si>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</si>
  <si>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</si>
  <si>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</si>
  <si>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</si>
  <si>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</si>
  <si>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</si>
  <si>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</si>
  <si>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</si>
  <si>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</si>
  <si>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</si>
  <si>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</si>
  <si>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</si>
  <si>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</si>
  <si>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</si>
  <si>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</si>
  <si>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</si>
  <si>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</si>
  <si>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</si>
  <si>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</si>
  <si>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</si>
  <si>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</si>
  <si>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</si>
  <si>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</si>
  <si>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</si>
  <si>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</si>
  <si>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</si>
  <si>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</si>
  <si>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</si>
  <si>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</si>
  <si>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</si>
  <si>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</si>
  <si>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</si>
  <si>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</si>
  <si>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</si>
  <si>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</si>
  <si>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</si>
  <si>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</si>
  <si>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</si>
  <si>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</si>
  <si>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</si>
  <si>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</si>
  <si>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</si>
  <si>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</si>
  <si>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</si>
  <si>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</si>
  <si>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</si>
  <si>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</si>
  <si>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</si>
  <si>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</si>
  <si>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</si>
  <si>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</si>
  <si>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</si>
  <si>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</si>
  <si>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</si>
  <si>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</si>
  <si>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</si>
  <si>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</si>
  <si>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</si>
  <si>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</si>
  <si>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</si>
  <si>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</si>
  <si>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</si>
  <si>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</si>
  <si>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</si>
  <si>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</si>
  <si>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</si>
  <si>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</si>
  <si>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</si>
  <si>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</si>
  <si>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</si>
  <si>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</si>
  <si>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</si>
  <si>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</si>
  <si>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</si>
  <si>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</si>
  <si>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</si>
  <si>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</si>
  <si>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</si>
  <si>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</si>
  <si>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</si>
  <si>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</si>
  <si>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</si>
  <si>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</si>
  <si>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</si>
  <si>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</si>
  <si>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</si>
  <si>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</si>
  <si>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</si>
  <si>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</si>
  <si>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</si>
  <si>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</si>
  <si>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</si>
  <si>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</si>
  <si>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</si>
  <si>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</si>
  <si>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</si>
  <si>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</si>
  <si>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</si>
  <si>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</si>
  <si>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</si>
  <si>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</si>
  <si>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</si>
  <si>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</si>
  <si>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</si>
  <si>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</si>
  <si>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</si>
  <si>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</si>
  <si>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</si>
  <si>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</si>
  <si>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</si>
  <si>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</si>
  <si>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</si>
  <si>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</si>
  <si>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</si>
  <si>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</si>
  <si>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</si>
  <si>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</si>
  <si>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</si>
  <si>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</si>
  <si>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</si>
  <si>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</si>
  <si>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</si>
  <si>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</si>
  <si>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</si>
  <si>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</si>
  <si>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</si>
  <si>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</si>
  <si>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</si>
  <si>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</si>
  <si>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</si>
  <si>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</si>
  <si>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</si>
  <si>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</si>
  <si>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</si>
  <si>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</si>
  <si>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</si>
  <si>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</si>
  <si>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</si>
  <si>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</si>
  <si>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</si>
  <si>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</si>
  <si>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</si>
  <si>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</si>
  <si>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</si>
  <si>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</si>
  <si>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</si>
  <si>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</si>
  <si>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</si>
  <si>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</si>
  <si>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</si>
  <si>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</si>
  <si>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</si>
  <si>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</si>
  <si>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</si>
  <si>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</si>
  <si>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</si>
  <si>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</si>
  <si>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</si>
  <si>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</si>
  <si>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</si>
  <si>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</si>
  <si>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</si>
  <si>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</si>
  <si>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</si>
  <si>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</si>
  <si>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</si>
  <si>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</si>
  <si>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</si>
  <si>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</si>
  <si>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</si>
  <si>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</si>
  <si>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</si>
  <si>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</si>
  <si>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</si>
  <si>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</si>
  <si>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</si>
  <si>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</si>
  <si>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</si>
  <si>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</si>
  <si>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</si>
  <si>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</si>
  <si>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</si>
  <si>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</si>
  <si>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</si>
  <si>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</si>
  <si>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</si>
  <si>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</si>
  <si>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</si>
  <si>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</si>
  <si>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</si>
  <si>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</si>
  <si>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</si>
  <si>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</si>
  <si>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</si>
  <si>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</si>
  <si>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</si>
  <si>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</si>
  <si>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</si>
  <si>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</si>
  <si>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</si>
  <si>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</si>
  <si>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</si>
  <si>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</si>
  <si>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</si>
  <si>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</si>
  <si>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</si>
  <si>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</si>
  <si>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</si>
  <si>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</si>
  <si>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</si>
  <si>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</si>
  <si>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</si>
  <si>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</si>
  <si>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</si>
  <si>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</si>
  <si>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</si>
  <si>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</si>
  <si>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</si>
  <si>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</si>
  <si>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</si>
  <si>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</si>
  <si>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</si>
  <si>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</si>
  <si>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</si>
  <si>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</si>
  <si>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</si>
  <si>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</si>
  <si>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</si>
  <si>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</si>
  <si>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</si>
  <si>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</si>
  <si>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</si>
  <si>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</si>
  <si>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</si>
  <si>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</si>
  <si>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</si>
  <si>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</si>
  <si>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</si>
  <si>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</si>
  <si>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</si>
  <si>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</si>
  <si>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</si>
  <si>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</si>
  <si>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</si>
  <si>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</si>
  <si>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</si>
  <si>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</si>
  <si>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</si>
  <si>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</si>
  <si>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</si>
  <si>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</si>
  <si>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</si>
  <si>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</si>
  <si>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</si>
  <si>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</si>
  <si>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</si>
  <si>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</si>
  <si>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</si>
  <si>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</si>
  <si>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</si>
  <si>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</si>
  <si>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</si>
  <si>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</si>
  <si>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</si>
  <si>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</si>
  <si>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</si>
  <si>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</si>
  <si>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</si>
  <si>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</si>
  <si>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</si>
  <si>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</si>
  <si>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</si>
  <si>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</si>
  <si>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</si>
  <si>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</si>
  <si>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</si>
  <si>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</si>
  <si>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</si>
  <si>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</si>
  <si>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</si>
  <si>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</si>
  <si>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</si>
  <si>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</si>
  <si>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</si>
  <si>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</si>
  <si>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</si>
  <si>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</si>
  <si>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</si>
  <si>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</si>
  <si>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</si>
  <si>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</si>
  <si>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</si>
  <si>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</si>
  <si>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</si>
  <si>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</si>
  <si>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</si>
  <si>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</si>
  <si>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</si>
  <si>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</si>
  <si>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</si>
  <si>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</si>
  <si>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</si>
  <si>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</si>
  <si>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</si>
  <si>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</si>
  <si>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</si>
  <si>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</si>
  <si>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</si>
  <si>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</si>
  <si>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</si>
  <si>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</si>
  <si>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</si>
  <si>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</si>
  <si>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</si>
  <si>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</si>
  <si>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</si>
  <si>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</si>
  <si>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</si>
  <si>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</si>
  <si>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</si>
  <si>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</si>
  <si>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</si>
  <si>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</si>
  <si>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</si>
  <si>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</si>
  <si>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</si>
  <si>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</si>
  <si>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</si>
  <si>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</si>
  <si>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</si>
  <si>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</si>
  <si>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</si>
  <si>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</si>
  <si>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</si>
  <si>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</si>
  <si>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</si>
  <si>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</si>
  <si>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</si>
  <si>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</si>
  <si>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</si>
  <si>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</si>
  <si>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</si>
  <si>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</si>
  <si>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</si>
  <si>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</si>
  <si>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</si>
  <si>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</si>
  <si>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</si>
  <si>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</si>
  <si>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</si>
  <si>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</si>
  <si>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</si>
  <si>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</si>
  <si>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</si>
  <si>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</si>
  <si>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</si>
  <si>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</si>
  <si>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</si>
  <si>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</si>
  <si>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</si>
  <si>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</si>
  <si>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</si>
  <si>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</si>
  <si>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</si>
  <si>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</si>
  <si>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</si>
  <si>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</si>
  <si>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</si>
  <si>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</si>
  <si>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</si>
  <si>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</si>
  <si>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</si>
  <si>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</si>
  <si>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</si>
  <si>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</si>
  <si>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</si>
  <si>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</si>
  <si>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</si>
  <si>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</si>
  <si>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</si>
  <si>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</si>
  <si>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</si>
  <si>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</si>
  <si>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</si>
  <si>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</si>
  <si>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</si>
  <si>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</si>
  <si>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</si>
  <si>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</si>
  <si>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</si>
  <si>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</si>
  <si>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</si>
  <si>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</si>
  <si>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</si>
  <si>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</si>
  <si>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</si>
  <si>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</si>
  <si>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</si>
  <si>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</si>
  <si>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</si>
  <si>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</si>
  <si>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</si>
  <si>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</si>
  <si>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</si>
  <si>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</si>
  <si>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</si>
  <si>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</si>
  <si>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</si>
  <si>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</si>
  <si>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</si>
  <si>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</si>
  <si>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</si>
  <si>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</si>
  <si>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</si>
  <si>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</si>
  <si>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</si>
  <si>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</si>
  <si>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</si>
  <si>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</si>
  <si>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</si>
  <si>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</si>
  <si>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</si>
  <si>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</si>
  <si>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</si>
  <si>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</si>
  <si>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</si>
  <si>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</si>
  <si>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</si>
  <si>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</si>
  <si>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</si>
  <si>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</si>
  <si>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</si>
  <si>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</si>
  <si>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</si>
  <si>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</si>
  <si>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</si>
  <si>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</si>
  <si>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</si>
  <si>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</si>
  <si>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</si>
  <si>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</si>
  <si>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</si>
  <si>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</si>
  <si>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</si>
  <si>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</si>
  <si>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</si>
  <si>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</si>
  <si>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</si>
  <si>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</si>
  <si>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</si>
  <si>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</si>
  <si>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</si>
  <si>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</si>
  <si>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</si>
  <si>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</si>
  <si>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</si>
  <si>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</si>
  <si>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</si>
  <si>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</si>
  <si>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</si>
  <si>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</si>
  <si>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</si>
  <si>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</si>
  <si>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</si>
  <si>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</si>
  <si>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</si>
  <si>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</si>
  <si>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</si>
  <si>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</si>
  <si>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</si>
  <si>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</si>
  <si>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</si>
  <si>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</si>
  <si>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</si>
  <si>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</si>
  <si>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</si>
  <si>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</si>
  <si>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</si>
  <si>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</si>
  <si>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</si>
  <si>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</si>
  <si>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</si>
  <si>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</si>
  <si>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</si>
  <si>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</si>
  <si>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</si>
  <si>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</si>
  <si>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</si>
  <si>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</si>
  <si>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</si>
  <si>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</si>
  <si>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</si>
  <si>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</si>
  <si>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</si>
  <si>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</si>
  <si>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</si>
  <si>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</si>
  <si>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</si>
  <si>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</si>
  <si>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</si>
  <si>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</si>
  <si>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</si>
  <si>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</si>
  <si>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</si>
  <si>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</si>
  <si>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</si>
  <si>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</si>
  <si>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</si>
  <si>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</si>
  <si>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</si>
  <si>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</si>
  <si>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</si>
  <si>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</si>
  <si>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</si>
  <si>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</si>
  <si>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</si>
  <si>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</si>
  <si>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</si>
  <si>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</si>
  <si>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</si>
  <si>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</si>
  <si>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</si>
  <si>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</si>
  <si>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</si>
  <si>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</si>
  <si>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</si>
  <si>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</si>
  <si>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</si>
  <si>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</si>
  <si>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</si>
  <si>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</si>
  <si>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</si>
  <si>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</si>
  <si>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</si>
  <si>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</si>
  <si>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</si>
  <si>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</si>
  <si>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</si>
  <si>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</si>
  <si>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</si>
  <si>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</si>
  <si>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</si>
  <si>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</si>
  <si>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</si>
  <si>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</si>
  <si>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</si>
  <si>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</si>
  <si>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</si>
  <si>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</si>
  <si>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</si>
  <si>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</si>
  <si>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</si>
  <si>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</si>
  <si>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</si>
  <si>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</si>
  <si>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</si>
  <si>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</si>
  <si>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</si>
  <si>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</si>
  <si>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</si>
  <si>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</si>
  <si>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</si>
  <si>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</si>
  <si>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</si>
  <si>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</si>
  <si>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</si>
  <si>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</si>
  <si>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</si>
  <si>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</si>
  <si>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</si>
  <si>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</si>
  <si>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</si>
  <si>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</si>
  <si>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</si>
  <si>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</si>
  <si>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</si>
  <si>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</si>
  <si>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</si>
  <si>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</si>
  <si>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</si>
  <si>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</si>
  <si>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</si>
  <si>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</si>
  <si>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</si>
  <si>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</si>
  <si>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</si>
  <si>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</si>
  <si>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</si>
  <si>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</si>
  <si>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</si>
  <si>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</si>
  <si>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</si>
  <si>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</si>
  <si>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</si>
  <si>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</si>
  <si>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</si>
  <si>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</si>
  <si>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</si>
  <si>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</si>
  <si>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</si>
  <si>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</si>
  <si>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</si>
  <si>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</si>
  <si>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</si>
  <si>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</si>
  <si>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</si>
  <si>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</si>
  <si>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</si>
  <si>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</si>
  <si>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</si>
  <si>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</si>
  <si>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</si>
  <si>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</si>
  <si>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</si>
  <si>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</si>
  <si>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</si>
  <si>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</si>
  <si>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</si>
  <si>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</si>
  <si>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</si>
  <si>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</si>
  <si>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</si>
  <si>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</si>
  <si>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</si>
  <si>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</si>
  <si>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</si>
  <si>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</si>
  <si>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</si>
  <si>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</si>
  <si>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</si>
  <si>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</si>
  <si>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</si>
  <si>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</si>
  <si>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</si>
  <si>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</si>
  <si>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</si>
  <si>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</si>
  <si>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</si>
  <si>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</si>
  <si>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</si>
  <si>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</si>
  <si>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</si>
  <si>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</si>
  <si>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</si>
  <si>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</si>
  <si>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</si>
  <si>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</si>
  <si>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</si>
  <si>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</si>
  <si>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</si>
  <si>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</si>
  <si>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</si>
  <si>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</si>
  <si>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</si>
  <si>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</si>
  <si>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</si>
  <si>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</si>
  <si>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</si>
  <si>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</si>
  <si>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</si>
  <si>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</si>
  <si>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</si>
  <si>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</si>
  <si>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</si>
  <si>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</si>
  <si>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</si>
  <si>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</si>
  <si>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</si>
  <si>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</si>
  <si>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</si>
  <si>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</si>
  <si>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</si>
  <si>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</si>
  <si>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</si>
  <si>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</si>
  <si>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</si>
  <si>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</si>
  <si>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</si>
  <si>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</si>
  <si>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</si>
  <si>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</si>
  <si>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</si>
  <si>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</si>
  <si>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</si>
  <si>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</si>
  <si>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</si>
  <si>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</si>
  <si>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</si>
  <si>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</si>
  <si>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</si>
  <si>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</si>
  <si>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</si>
  <si>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</si>
  <si>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</si>
  <si>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</si>
  <si>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</si>
  <si>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</si>
  <si>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</si>
  <si>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</si>
  <si>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</si>
  <si>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</si>
  <si>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</si>
  <si>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</si>
  <si>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</si>
  <si>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</si>
  <si>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</si>
  <si>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</si>
  <si>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</si>
  <si>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</si>
  <si>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</si>
  <si>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</si>
  <si>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</si>
  <si>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</si>
  <si>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</si>
  <si>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</si>
  <si>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</si>
  <si>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</si>
  <si>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</si>
  <si>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</si>
  <si>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</si>
  <si>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</si>
  <si>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</si>
  <si>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</si>
  <si>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</si>
  <si>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</si>
  <si>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</si>
  <si>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</si>
  <si>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</si>
  <si>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</si>
  <si>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</si>
  <si>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</si>
  <si>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</si>
  <si>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</si>
  <si>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</si>
  <si>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</si>
  <si>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</si>
  <si>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</si>
  <si>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</si>
  <si>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</si>
  <si>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</si>
  <si>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</si>
  <si>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</si>
  <si>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</si>
  <si>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</si>
  <si>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</si>
  <si>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</si>
  <si>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</si>
  <si>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</si>
  <si>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</si>
  <si>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</si>
  <si>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</si>
  <si>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</si>
  <si>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</si>
  <si>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</si>
  <si>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</si>
  <si>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</si>
  <si>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</si>
  <si>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</si>
  <si>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</si>
  <si>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</si>
  <si>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</si>
  <si>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</si>
  <si>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</si>
  <si>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</si>
  <si>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</si>
  <si>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</si>
  <si>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</si>
  <si>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</si>
  <si>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</si>
  <si>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</si>
  <si>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</si>
  <si>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</si>
  <si>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</si>
  <si>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</si>
  <si>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</si>
  <si>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</si>
  <si>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</si>
  <si>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</si>
  <si>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</si>
  <si>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</si>
  <si>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</si>
  <si>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</si>
  <si>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</si>
  <si>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</si>
  <si>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</si>
  <si>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</si>
  <si>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</si>
  <si>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</si>
  <si>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</si>
  <si>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</si>
  <si>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</si>
  <si>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</si>
  <si>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</si>
  <si>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</si>
  <si>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</si>
  <si>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</si>
  <si>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</si>
  <si>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</si>
  <si>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</si>
  <si>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</si>
  <si>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</si>
  <si>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</si>
  <si>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</si>
  <si>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</si>
  <si>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</si>
  <si>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</si>
  <si>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</si>
  <si>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</si>
  <si>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</si>
  <si>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</si>
  <si>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</si>
  <si>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</si>
  <si>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</si>
  <si>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</si>
  <si>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</si>
  <si>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</si>
  <si>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</si>
  <si>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</si>
  <si>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</si>
  <si>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</si>
  <si>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</si>
  <si>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</si>
  <si>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</si>
  <si>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</si>
  <si>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</si>
  <si>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</si>
  <si>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</si>
  <si>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</si>
  <si>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</si>
  <si>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</si>
  <si>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</si>
  <si>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</si>
  <si>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</si>
  <si>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</si>
  <si>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</si>
  <si>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</si>
  <si>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</si>
  <si>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</si>
  <si>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</si>
  <si>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</si>
  <si>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</si>
  <si>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</si>
  <si>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</si>
  <si>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</si>
  <si>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</si>
  <si>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</si>
  <si>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</si>
  <si>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</si>
  <si>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</si>
  <si>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</si>
  <si>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</si>
  <si>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</si>
  <si>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</si>
  <si>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</si>
  <si>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</si>
  <si>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</si>
  <si>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</si>
  <si>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</si>
  <si>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</si>
  <si>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</si>
  <si>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</si>
  <si>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</si>
  <si>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</si>
  <si>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</si>
  <si>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</si>
  <si>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</si>
  <si>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</si>
  <si>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</si>
  <si>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</si>
  <si>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</si>
  <si>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</si>
  <si>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</si>
  <si>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</si>
  <si>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</si>
  <si>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</si>
  <si>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</si>
  <si>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</si>
  <si>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</si>
  <si>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</si>
  <si>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</si>
  <si>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</si>
  <si>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</si>
  <si>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</si>
  <si>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</si>
  <si>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</si>
  <si>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</si>
  <si>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</si>
  <si>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</si>
  <si>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</si>
  <si>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</si>
  <si>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</si>
  <si>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</si>
  <si>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</si>
  <si>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</si>
  <si>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</si>
  <si>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</si>
  <si>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</si>
  <si>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</si>
  <si>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</si>
  <si>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</si>
  <si>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</si>
  <si>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</si>
  <si>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</si>
  <si>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</si>
  <si>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</si>
  <si>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</si>
  <si>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</si>
  <si>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</si>
  <si>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</si>
  <si>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</si>
  <si>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</si>
  <si>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</si>
  <si>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</si>
  <si>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</si>
  <si>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</si>
  <si>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</si>
  <si>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</si>
  <si>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</si>
  <si>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</si>
  <si>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</si>
  <si>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</si>
  <si>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</si>
  <si>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</si>
  <si>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</si>
  <si>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</si>
  <si>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</si>
  <si>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</si>
  <si>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</si>
  <si>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</si>
  <si>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</si>
  <si>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</si>
  <si>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</si>
  <si>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</si>
  <si>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</si>
  <si>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</si>
  <si>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</si>
  <si>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</si>
  <si>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</si>
  <si>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</si>
  <si>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</si>
  <si>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</si>
  <si>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</si>
  <si>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</si>
  <si>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</si>
  <si>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</si>
  <si>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</si>
  <si>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</si>
  <si>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</si>
  <si>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</si>
  <si>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</si>
  <si>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</si>
  <si>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</si>
  <si>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</si>
  <si>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</si>
  <si>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</si>
  <si>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</si>
  <si>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</si>
  <si>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</si>
  <si>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</si>
  <si>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</si>
  <si>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</si>
  <si>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</si>
  <si>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</si>
  <si>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</si>
  <si>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</si>
  <si>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</si>
  <si>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</si>
  <si>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</si>
  <si>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</si>
  <si>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</si>
  <si>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</si>
  <si>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</si>
  <si>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</si>
  <si>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</si>
  <si>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</si>
  <si>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</si>
  <si>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</si>
  <si>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</si>
  <si>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</si>
  <si>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</si>
  <si>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</si>
  <si>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</si>
  <si>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</si>
  <si>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</si>
  <si>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</si>
  <si>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</si>
  <si>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</si>
  <si>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</si>
  <si>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</si>
  <si>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</si>
  <si>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</si>
  <si>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</si>
  <si>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</si>
  <si>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</si>
  <si>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</si>
  <si>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</si>
  <si>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</si>
  <si>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</si>
  <si>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</si>
  <si>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</si>
  <si>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</si>
  <si>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</si>
  <si>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</si>
  <si>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</si>
  <si>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</si>
  <si>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</si>
  <si>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</si>
  <si>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</si>
  <si>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</si>
  <si>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</si>
  <si>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</si>
  <si>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</si>
  <si>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</si>
  <si>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</si>
  <si>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</si>
  <si>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</si>
  <si>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</si>
  <si>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</si>
  <si>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</si>
  <si>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</si>
  <si>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</si>
  <si>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</si>
  <si>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</si>
  <si>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</si>
  <si>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</si>
  <si>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</si>
  <si>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</si>
  <si>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</si>
  <si>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</si>
  <si>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</si>
  <si>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</si>
  <si>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</si>
  <si>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</si>
  <si>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</si>
  <si>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</si>
  <si>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</si>
  <si>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</si>
  <si>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</si>
  <si>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</si>
  <si>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</si>
  <si>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</si>
  <si>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</si>
  <si>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</si>
  <si>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</si>
  <si>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</si>
  <si>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</si>
  <si>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</si>
  <si>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</si>
  <si>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</si>
  <si>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</si>
  <si>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</si>
  <si>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</si>
  <si>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</si>
  <si>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</si>
  <si>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</si>
  <si>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</si>
  <si>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</si>
  <si>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</si>
  <si>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</si>
  <si>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</si>
  <si>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</si>
  <si>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</si>
  <si>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</si>
  <si>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</si>
  <si>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</si>
  <si>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</si>
  <si>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</si>
  <si>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</si>
  <si>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</si>
  <si>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</si>
  <si>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</si>
  <si>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</si>
  <si>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</si>
  <si>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</si>
  <si>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</si>
  <si>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</si>
  <si>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</si>
  <si>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</si>
  <si>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</si>
  <si>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</si>
  <si>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</si>
  <si>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</si>
  <si>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</si>
  <si>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</si>
  <si>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</si>
  <si>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</si>
  <si>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</si>
  <si>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</si>
  <si>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</si>
  <si>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</si>
  <si>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</si>
  <si>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</si>
  <si>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</si>
  <si>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</si>
  <si>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</si>
  <si>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</si>
  <si>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</si>
  <si>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</si>
  <si>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</si>
  <si>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</si>
  <si>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</si>
  <si>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</si>
  <si>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</si>
  <si>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</si>
  <si>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</si>
  <si>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</si>
  <si>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</si>
  <si>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</si>
  <si>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</si>
  <si>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</si>
  <si>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</si>
  <si>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</si>
  <si>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</si>
  <si>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</si>
  <si>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</si>
  <si>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</si>
  <si>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</si>
  <si>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</si>
  <si>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</si>
  <si>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</si>
  <si>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</si>
  <si>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</si>
  <si>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</si>
  <si>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</si>
  <si>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</si>
  <si>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</si>
  <si>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</si>
  <si>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</si>
  <si>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</si>
  <si>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</si>
  <si>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</si>
  <si>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</si>
  <si>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</si>
  <si>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</si>
  <si>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</si>
  <si>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</si>
  <si>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</si>
  <si>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</si>
  <si>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</si>
  <si>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</si>
  <si>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</si>
  <si>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</si>
  <si>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</si>
  <si>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</si>
  <si>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</si>
  <si>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</si>
  <si>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</si>
  <si>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</si>
  <si>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</si>
  <si>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</si>
  <si>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</si>
  <si>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</si>
  <si>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</si>
  <si>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</si>
  <si>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</si>
  <si>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</si>
  <si>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</si>
  <si>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</si>
  <si>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</si>
  <si>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</si>
  <si>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</si>
  <si>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</si>
  <si>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</si>
  <si>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</si>
  <si>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</si>
  <si>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</si>
  <si>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</si>
  <si>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</si>
  <si>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</si>
  <si>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</si>
  <si>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</si>
  <si>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</si>
  <si>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</si>
  <si>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</si>
  <si>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</si>
  <si>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</si>
  <si>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</si>
  <si>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</si>
  <si>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</si>
  <si>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</si>
  <si>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</si>
  <si>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</si>
  <si>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</si>
  <si>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</si>
  <si>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</si>
  <si>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</si>
  <si>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</si>
  <si>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</si>
  <si>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</si>
  <si>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</si>
  <si>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</si>
  <si>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</si>
  <si>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</si>
  <si>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</si>
  <si>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</si>
  <si>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</si>
  <si>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</si>
  <si>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</si>
  <si>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</si>
  <si>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</si>
  <si>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</si>
  <si>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</si>
  <si>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</si>
  <si>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</si>
  <si>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</si>
  <si>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</si>
  <si>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</si>
  <si>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</si>
  <si>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</si>
  <si>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</si>
  <si>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</si>
  <si>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</si>
  <si>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</si>
  <si>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</si>
  <si>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</si>
  <si>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</si>
  <si>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</si>
  <si>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</si>
  <si>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</si>
  <si>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</si>
  <si>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</si>
  <si>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</si>
  <si>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</si>
  <si>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</si>
  <si>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</si>
  <si>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</si>
  <si>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</si>
  <si>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</si>
  <si>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</si>
  <si>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</si>
  <si>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</si>
  <si>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</si>
  <si>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</si>
  <si>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</si>
  <si>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</si>
  <si>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</si>
  <si>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</si>
  <si>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</si>
  <si>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</si>
  <si>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</si>
  <si>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</si>
  <si>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</si>
  <si>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</si>
  <si>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</si>
  <si>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</si>
  <si>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</si>
  <si>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</si>
  <si>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</si>
  <si>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</si>
  <si>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</si>
  <si>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</si>
  <si>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</si>
  <si>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</si>
  <si>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</si>
  <si>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</si>
  <si>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</si>
  <si>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</si>
  <si>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</si>
  <si>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</si>
  <si>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</si>
  <si>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</si>
  <si>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</si>
  <si>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</si>
  <si>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</si>
  <si>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</si>
  <si>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</si>
  <si>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</si>
  <si>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</si>
  <si>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</si>
  <si>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</si>
  <si>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</si>
  <si>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</si>
  <si>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</si>
  <si>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</si>
  <si>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</si>
  <si>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</si>
  <si>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</si>
  <si>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</si>
  <si>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</si>
  <si>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</si>
  <si>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</si>
  <si>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</si>
  <si>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</si>
  <si>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</si>
  <si>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</si>
  <si>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</si>
  <si>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</si>
  <si>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</si>
  <si>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</si>
  <si>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</si>
  <si>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</si>
  <si>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</si>
  <si>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</si>
  <si>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</si>
  <si>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</si>
  <si>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</si>
  <si>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</si>
  <si>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</si>
  <si>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</si>
  <si>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</si>
  <si>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</si>
  <si>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</si>
  <si>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</si>
  <si>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</si>
  <si>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</si>
  <si>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</si>
  <si>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</si>
  <si>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</si>
  <si>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</si>
  <si>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</si>
  <si>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</si>
  <si>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</si>
  <si>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</si>
  <si>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</si>
  <si>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</si>
  <si>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</si>
  <si>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</si>
  <si>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</si>
  <si>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</si>
  <si>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</si>
  <si>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</si>
  <si>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</si>
  <si>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</si>
  <si>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</si>
  <si>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</si>
  <si>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</si>
  <si>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</si>
  <si>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</si>
  <si>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</si>
  <si>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</si>
  <si>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</si>
  <si>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</si>
  <si>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</si>
  <si>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</si>
  <si>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</si>
  <si>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</si>
  <si>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</si>
  <si>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</si>
  <si>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</si>
  <si>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</si>
  <si>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</si>
  <si>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</si>
  <si>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</si>
  <si>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</si>
  <si>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</si>
  <si>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</si>
  <si>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</si>
  <si>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</si>
  <si>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</si>
  <si>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</si>
  <si>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</si>
  <si>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</si>
  <si>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</si>
  <si>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</si>
  <si>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</si>
  <si>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</si>
  <si>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</si>
  <si>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</si>
  <si>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</si>
  <si>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</si>
  <si>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</si>
  <si>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</si>
  <si>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</si>
  <si>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</si>
  <si>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</si>
  <si>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</si>
  <si>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</si>
  <si>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</si>
  <si>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</si>
  <si>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</si>
  <si>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</si>
  <si>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</si>
  <si>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</si>
  <si>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</si>
  <si>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</si>
  <si>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</si>
  <si>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</si>
  <si>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</si>
  <si>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</si>
  <si>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</si>
  <si>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</si>
  <si>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</si>
  <si>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</si>
  <si>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</si>
  <si>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</si>
  <si>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</si>
  <si>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</si>
  <si>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</si>
  <si>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</si>
  <si>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</si>
  <si>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</si>
  <si>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</si>
  <si>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</si>
  <si>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</si>
  <si>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</si>
  <si>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</si>
  <si>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</si>
  <si>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</si>
  <si>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</si>
  <si>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</si>
  <si>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</si>
  <si>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</si>
  <si>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</si>
  <si>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</si>
  <si>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</si>
  <si>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</si>
  <si>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</si>
  <si>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</si>
  <si>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</si>
  <si>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</si>
  <si>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</si>
  <si>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</si>
  <si>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</si>
  <si>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</si>
  <si>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</si>
  <si>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</si>
  <si>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</si>
  <si>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</si>
  <si>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</si>
  <si>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</si>
  <si>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</si>
  <si>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</si>
  <si>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</si>
  <si>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</si>
  <si>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</si>
  <si>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</si>
  <si>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</si>
  <si>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</si>
  <si>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</si>
  <si>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</si>
  <si>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</si>
  <si>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</si>
  <si>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</si>
  <si>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</si>
  <si>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</si>
  <si>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</si>
  <si>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</si>
  <si>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</si>
  <si>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</si>
  <si>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</si>
  <si>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</si>
  <si>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</si>
  <si>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</si>
  <si>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</si>
  <si>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</si>
  <si>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</si>
  <si>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</si>
  <si>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</si>
  <si>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</si>
  <si>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</si>
  <si>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</si>
  <si>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</si>
  <si>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</si>
  <si>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</si>
  <si>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</si>
  <si>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</si>
  <si>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</si>
  <si>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</si>
  <si>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</si>
  <si>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</si>
  <si>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</si>
  <si>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</si>
  <si>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</si>
  <si>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</si>
  <si>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</si>
  <si>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</si>
  <si>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</si>
  <si>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</si>
  <si>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</si>
  <si>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</si>
  <si>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</si>
  <si>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</si>
  <si>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</si>
  <si>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</si>
  <si>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</si>
  <si>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</si>
  <si>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</si>
  <si>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</si>
  <si>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</si>
  <si>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</si>
  <si>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</si>
  <si>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</si>
  <si>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</si>
  <si>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</si>
  <si>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</si>
  <si>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</si>
  <si>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</si>
  <si>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</si>
  <si>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</si>
  <si>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</si>
  <si>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</si>
  <si>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</si>
  <si>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</si>
  <si>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</si>
  <si>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</si>
  <si>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</si>
  <si>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</si>
  <si>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</si>
  <si>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</si>
  <si>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</si>
  <si>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</si>
  <si>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</si>
  <si>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</si>
  <si>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</si>
  <si>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</si>
  <si>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</si>
  <si>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</si>
  <si>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</si>
  <si>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</si>
  <si>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</si>
  <si>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</si>
  <si>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</si>
  <si>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</si>
  <si>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</si>
  <si>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</si>
  <si>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</si>
  <si>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</si>
  <si>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</si>
  <si>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</si>
  <si>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</si>
  <si>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</si>
  <si>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</si>
  <si>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</si>
  <si>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</si>
  <si>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</si>
  <si>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</si>
  <si>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</si>
  <si>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</si>
  <si>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</si>
  <si>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</si>
  <si>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</si>
  <si>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</si>
  <si>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</si>
  <si>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</si>
  <si>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</si>
  <si>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</si>
  <si>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</si>
  <si>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</si>
  <si>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</si>
  <si>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</si>
  <si>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</si>
  <si>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</si>
  <si>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</si>
  <si>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</si>
  <si>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</si>
  <si>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</si>
  <si>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</si>
  <si>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</si>
  <si>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</si>
  <si>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</si>
  <si>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</si>
  <si>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</si>
  <si>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</si>
  <si>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</si>
  <si>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</si>
  <si>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</si>
  <si>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</si>
  <si>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</si>
  <si>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</si>
  <si>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</si>
  <si>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</si>
  <si>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</si>
  <si>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</si>
  <si>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</si>
  <si>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</si>
  <si>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</si>
  <si>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</si>
  <si>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</si>
  <si>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</si>
  <si>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</si>
  <si>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</si>
  <si>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</si>
  <si>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</si>
  <si>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</si>
  <si>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</si>
  <si>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</si>
  <si>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</si>
  <si>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</si>
  <si>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</si>
  <si>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</si>
  <si>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</si>
  <si>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</si>
  <si>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</si>
  <si>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</si>
  <si>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</si>
  <si>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</si>
  <si>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</si>
  <si>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</si>
  <si>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</si>
  <si>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</si>
  <si>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</si>
  <si>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</si>
  <si>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</si>
  <si>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</si>
  <si>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</si>
  <si>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</si>
  <si>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</si>
  <si>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</si>
  <si>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</si>
  <si>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</si>
  <si>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</si>
  <si>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</si>
  <si>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</si>
  <si>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</si>
  <si>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</si>
  <si>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</si>
  <si>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</si>
  <si>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</si>
  <si>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</si>
  <si>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</si>
  <si>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</si>
  <si>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</si>
  <si>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</si>
  <si>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</si>
  <si>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</si>
  <si>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</si>
  <si>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</si>
  <si>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</si>
  <si>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</si>
  <si>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</si>
  <si>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</si>
  <si>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</si>
  <si>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</si>
  <si>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</si>
  <si>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</si>
  <si>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</si>
  <si>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</si>
  <si>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</si>
  <si>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</si>
  <si>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</si>
  <si>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</si>
  <si>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</si>
  <si>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</si>
  <si>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</si>
  <si>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</si>
  <si>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</si>
  <si>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</si>
  <si>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</si>
  <si>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</si>
  <si>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</si>
  <si>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</si>
  <si>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</si>
  <si>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</si>
  <si>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</si>
  <si>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</si>
  <si>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</si>
  <si>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</si>
  <si>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</si>
  <si>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</si>
  <si>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</si>
  <si>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</si>
  <si>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</si>
  <si>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</si>
  <si>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</si>
  <si>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</si>
  <si>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</si>
  <si>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</si>
  <si>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</si>
  <si>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</si>
  <si>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</si>
  <si>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</si>
  <si>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</si>
  <si>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</si>
  <si>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</si>
  <si>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</si>
  <si>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</si>
  <si>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</si>
  <si>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</si>
  <si>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</si>
  <si>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</si>
  <si>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</si>
  <si>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</si>
  <si>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</si>
  <si>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</si>
  <si>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</si>
  <si>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</si>
  <si>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</si>
  <si>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</si>
  <si>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</si>
  <si>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</si>
  <si>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</si>
  <si>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</si>
  <si>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</si>
  <si>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</si>
  <si>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</si>
  <si>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</si>
  <si>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</si>
  <si>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</si>
  <si>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</si>
  <si>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</si>
  <si>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</si>
  <si>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</si>
  <si>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</si>
  <si>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</si>
  <si>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</si>
  <si>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</si>
  <si>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</si>
  <si>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</si>
  <si>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</si>
  <si>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</si>
  <si>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</si>
  <si>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</si>
  <si>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</si>
  <si>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</si>
  <si>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</si>
  <si>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</si>
  <si>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</si>
  <si>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</si>
  <si>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</si>
  <si>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</si>
  <si>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</si>
  <si>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</si>
  <si>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</si>
  <si>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</si>
  <si>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</si>
  <si>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</si>
  <si>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</si>
  <si>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</si>
  <si>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</si>
  <si>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</si>
  <si>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</si>
  <si>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</si>
  <si>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</si>
  <si>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</si>
  <si>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</si>
  <si>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</si>
  <si>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</si>
  <si>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</si>
  <si>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</si>
  <si>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</si>
  <si>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</si>
  <si>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</si>
  <si>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</si>
  <si>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</si>
  <si>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</si>
  <si>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</si>
  <si>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</si>
  <si>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</si>
  <si>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</si>
  <si>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</si>
  <si>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</si>
  <si>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</si>
  <si>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</si>
  <si>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</si>
  <si>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</si>
  <si>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</si>
  <si>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</si>
  <si>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</si>
  <si>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</si>
  <si>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</si>
  <si>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</si>
  <si>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</si>
  <si>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</si>
  <si>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</si>
  <si>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</si>
  <si>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</si>
  <si>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</si>
  <si>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</si>
  <si>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</si>
  <si>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</si>
  <si>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</si>
  <si>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</si>
  <si>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</si>
  <si>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</si>
  <si>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</si>
  <si>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</si>
  <si>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</si>
  <si>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</si>
  <si>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</si>
  <si>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</si>
  <si>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</si>
  <si>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</si>
  <si>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</si>
  <si>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</si>
  <si>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</si>
  <si>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</si>
  <si>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</si>
  <si>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</si>
  <si>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</si>
  <si>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</si>
  <si>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</si>
  <si>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</si>
  <si>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</si>
  <si>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</si>
  <si>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</si>
  <si>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</si>
  <si>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</si>
  <si>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</si>
  <si>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</si>
  <si>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</si>
  <si>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</si>
  <si>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</si>
  <si>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</si>
  <si>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</si>
  <si>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</si>
  <si>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</si>
  <si>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</si>
  <si>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</si>
  <si>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</si>
  <si>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</si>
  <si>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</si>
  <si>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</si>
  <si>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</si>
  <si>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</si>
  <si>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</si>
  <si>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</si>
  <si>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</si>
  <si>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</si>
  <si>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</si>
  <si>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</si>
  <si>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</si>
  <si>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</si>
  <si>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</si>
  <si>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</si>
  <si>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</si>
  <si>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</si>
  <si>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</si>
  <si>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</si>
  <si>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</si>
  <si>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</si>
  <si>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</si>
  <si>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</si>
  <si>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</si>
  <si>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</si>
  <si>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</si>
  <si>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</si>
  <si>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</si>
  <si>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</si>
  <si>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</si>
  <si>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</si>
  <si>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</si>
  <si>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</si>
  <si>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</si>
  <si>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</si>
  <si>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</si>
  <si>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</si>
  <si>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</si>
  <si>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</si>
  <si>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</si>
  <si>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</si>
  <si>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</si>
  <si>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</si>
  <si>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</si>
  <si>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</si>
  <si>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</si>
  <si>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</si>
  <si>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</si>
  <si>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</si>
  <si>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</si>
  <si>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</si>
  <si>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</si>
  <si>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</si>
  <si>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</si>
  <si>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</si>
  <si>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</si>
  <si>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</si>
  <si>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</si>
  <si>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</si>
  <si>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</si>
  <si>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</si>
  <si>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</si>
  <si>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</si>
  <si>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</si>
  <si>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</si>
  <si>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</si>
  <si>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</si>
  <si>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</si>
  <si>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</si>
  <si>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</si>
  <si>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</si>
  <si>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</si>
  <si>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</si>
  <si>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</si>
  <si>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</si>
  <si>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</si>
  <si>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</si>
  <si>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</si>
  <si>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</si>
  <si>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</si>
  <si>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</si>
  <si>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</si>
  <si>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</si>
  <si>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</si>
  <si>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</si>
  <si>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</si>
  <si>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</si>
  <si>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</si>
  <si>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</si>
  <si>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</si>
  <si>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</si>
  <si>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</si>
  <si>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</si>
  <si>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</si>
  <si>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</si>
  <si>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</si>
  <si>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</si>
  <si>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</si>
  <si>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</si>
  <si>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</si>
  <si>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</si>
  <si>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</si>
  <si>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</si>
  <si>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</si>
  <si>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</si>
  <si>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</si>
  <si>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</si>
  <si>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</si>
  <si>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</si>
  <si>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</si>
  <si>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</si>
  <si>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</si>
  <si>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</si>
  <si>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</si>
  <si>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</si>
  <si>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</si>
  <si>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</si>
  <si>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</si>
  <si>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</si>
  <si>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</si>
  <si>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</si>
  <si>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</si>
  <si>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</si>
  <si>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</si>
  <si>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</si>
  <si>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</si>
  <si>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</si>
  <si>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</si>
  <si>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</si>
  <si>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</si>
  <si>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</si>
  <si>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</si>
  <si>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</si>
  <si>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</si>
  <si>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</si>
  <si>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</si>
  <si>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</si>
  <si>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</si>
  <si>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</si>
  <si>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</si>
  <si>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</si>
  <si>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</si>
  <si>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</si>
  <si>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</si>
  <si>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</si>
  <si>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</si>
  <si>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</si>
  <si>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</si>
  <si>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</si>
  <si>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</si>
  <si>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</si>
  <si>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</si>
  <si>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</si>
  <si>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</si>
  <si>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</si>
  <si>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</si>
  <si>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</si>
  <si>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</si>
  <si>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</si>
  <si>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</si>
  <si>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</si>
  <si>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</si>
  <si>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</si>
  <si>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</si>
  <si>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</si>
  <si>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</si>
  <si>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</si>
  <si>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</si>
  <si>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</si>
  <si>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</si>
  <si>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</si>
  <si>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</si>
  <si>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</si>
  <si>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</si>
  <si>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</si>
  <si>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</si>
  <si>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</si>
  <si>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</si>
  <si>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</si>
  <si>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</si>
  <si>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</si>
  <si>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</si>
  <si>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</si>
  <si>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</si>
  <si>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</si>
  <si>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</si>
  <si>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</si>
  <si>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</si>
  <si>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</si>
  <si>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</si>
  <si>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</si>
  <si>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</si>
  <si>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</si>
  <si>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</si>
  <si>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</si>
  <si>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</si>
  <si>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</si>
  <si>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</si>
  <si>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</si>
  <si>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</si>
  <si>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</si>
  <si>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</si>
  <si>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</si>
  <si>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</si>
  <si>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</si>
  <si>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</si>
  <si>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</si>
  <si>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</si>
  <si>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</si>
  <si>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</si>
  <si>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</si>
  <si>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</si>
  <si>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</si>
  <si>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</si>
  <si>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</si>
  <si>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</si>
  <si>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</si>
  <si>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</si>
  <si>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</si>
  <si>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</si>
  <si>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</si>
  <si>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</si>
  <si>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</si>
  <si>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</si>
  <si>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</si>
  <si>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</si>
  <si>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</si>
  <si>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</si>
  <si>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</si>
  <si>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</si>
  <si>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</si>
  <si>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</si>
  <si>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</si>
  <si>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</si>
  <si>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</si>
  <si>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</si>
  <si>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</si>
  <si>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</si>
  <si>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</si>
  <si>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</si>
  <si>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</si>
  <si>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</si>
  <si>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</si>
  <si>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</si>
  <si>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</si>
  <si>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</si>
  <si>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</si>
  <si>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</si>
  <si>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</si>
  <si>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</si>
  <si>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</si>
  <si>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</si>
  <si>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</si>
  <si>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</si>
  <si>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</si>
  <si>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</si>
  <si>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</si>
  <si>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</si>
  <si>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</si>
  <si>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</si>
  <si>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</si>
  <si>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</si>
  <si>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</si>
  <si>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</si>
  <si>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</si>
  <si>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</si>
  <si>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</si>
  <si>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</si>
  <si>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</si>
  <si>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</si>
  <si>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</si>
  <si>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</si>
  <si>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</si>
  <si>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</si>
  <si>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</si>
  <si>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</si>
  <si>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</si>
  <si>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</si>
  <si>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</si>
  <si>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</si>
  <si>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</si>
  <si>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</si>
  <si>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</si>
  <si>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</si>
  <si>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</si>
  <si>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</si>
  <si>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</si>
  <si>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</si>
  <si>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</si>
  <si>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</si>
  <si>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</si>
  <si>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</si>
  <si>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</si>
  <si>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</si>
  <si>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</si>
  <si>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</si>
  <si>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</si>
  <si>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</si>
  <si>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</si>
  <si>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</si>
  <si>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</si>
  <si>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</si>
  <si>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</si>
  <si>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</si>
  <si>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</si>
  <si>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</si>
  <si>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</si>
  <si>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</si>
  <si>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</si>
  <si>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</si>
  <si>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</si>
  <si>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</si>
  <si>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</si>
  <si>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</si>
  <si>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</si>
  <si>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</si>
  <si>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</si>
  <si>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</si>
  <si>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</si>
  <si>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</si>
  <si>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</si>
  <si>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</si>
  <si>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</si>
  <si>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</si>
  <si>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</si>
  <si>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</si>
  <si>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</si>
  <si>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</si>
  <si>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</si>
  <si>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</si>
  <si>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</si>
  <si>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</si>
  <si>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</si>
  <si>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</si>
  <si>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</si>
  <si>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</si>
  <si>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</si>
  <si>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</si>
  <si>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</si>
  <si>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</si>
  <si>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</si>
  <si>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</si>
  <si>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</si>
  <si>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</si>
  <si>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</si>
  <si>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</si>
  <si>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</si>
  <si>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</si>
  <si>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</si>
  <si>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</si>
  <si>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</si>
  <si>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</si>
  <si>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</si>
  <si>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</si>
  <si>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</si>
  <si>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</si>
  <si>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</si>
  <si>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</si>
  <si>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</si>
  <si>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</si>
  <si>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</si>
  <si>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</si>
  <si>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</si>
  <si>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</si>
  <si>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</si>
  <si>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</si>
  <si>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</si>
  <si>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</si>
  <si>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</si>
  <si>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</si>
  <si>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</si>
  <si>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</si>
  <si>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</si>
  <si>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</si>
  <si>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</si>
  <si>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</si>
  <si>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</si>
  <si>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</si>
  <si>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</si>
  <si>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</si>
  <si>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</si>
  <si>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</si>
  <si>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</si>
  <si>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</si>
  <si>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</si>
  <si>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</si>
  <si>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</si>
  <si>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</si>
  <si>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</si>
  <si>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</si>
  <si>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</si>
  <si>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</si>
  <si>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</si>
  <si>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</si>
  <si>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</si>
  <si>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</si>
  <si>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</si>
  <si>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</si>
  <si>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</si>
  <si>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</si>
  <si>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</si>
  <si>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</si>
  <si>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</si>
  <si>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</si>
  <si>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</si>
  <si>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</si>
  <si>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</si>
  <si>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</si>
  <si>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</si>
  <si>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</si>
  <si>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</si>
  <si>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</si>
  <si>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</si>
  <si>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</si>
  <si>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</si>
  <si>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</si>
  <si>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</si>
  <si>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</si>
  <si>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</si>
  <si>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</si>
  <si>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</si>
  <si>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</si>
  <si>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</si>
  <si>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</si>
  <si>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</si>
  <si>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</si>
  <si>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</si>
  <si>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</si>
  <si>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</si>
  <si>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</si>
  <si>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</si>
  <si>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</si>
  <si>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</si>
  <si>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</si>
  <si>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</si>
  <si>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</si>
  <si>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</si>
  <si>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</si>
  <si>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</si>
  <si>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</si>
  <si>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</si>
  <si>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</si>
  <si>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</si>
  <si>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</si>
  <si>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</si>
  <si>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</si>
  <si>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</si>
  <si>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</si>
  <si>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</si>
  <si>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</si>
  <si>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</si>
  <si>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</si>
  <si>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</si>
  <si>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</si>
  <si>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</si>
  <si>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</si>
  <si>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</si>
  <si>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</si>
  <si>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</si>
  <si>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</si>
  <si>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</si>
  <si>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</si>
  <si>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</si>
  <si>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</si>
  <si>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</si>
  <si>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</si>
  <si>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</si>
  <si>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</si>
  <si>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</si>
  <si>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</si>
  <si>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</si>
  <si>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</si>
  <si>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</si>
  <si>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</si>
  <si>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</si>
  <si>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</si>
  <si>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</si>
  <si>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</si>
  <si>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</si>
  <si>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</si>
  <si>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</si>
  <si>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</si>
  <si>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</si>
  <si>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</si>
  <si>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</si>
  <si>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</si>
  <si>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</si>
  <si>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</si>
  <si>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</si>
  <si>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</si>
  <si>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</si>
  <si>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</si>
  <si>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</si>
  <si>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</si>
  <si>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</si>
  <si>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</si>
  <si>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</si>
  <si>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</si>
  <si>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</si>
  <si>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</si>
  <si>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</si>
  <si>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</si>
  <si>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</si>
  <si>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</si>
  <si>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</si>
  <si>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</si>
  <si>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</si>
  <si>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</si>
  <si>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</si>
  <si>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</si>
  <si>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</si>
  <si>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</si>
  <si>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</si>
  <si>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</si>
  <si>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</si>
  <si>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</si>
  <si>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</si>
  <si>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</si>
  <si>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</si>
  <si>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</si>
  <si>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</si>
  <si>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</si>
  <si>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</si>
  <si>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</si>
  <si>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</si>
  <si>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</si>
  <si>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</si>
  <si>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</si>
  <si>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</si>
  <si>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</si>
  <si>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</si>
  <si>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</si>
  <si>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</si>
  <si>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</si>
  <si>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</si>
  <si>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</si>
  <si>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</si>
  <si>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</si>
  <si>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</si>
  <si>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</si>
  <si>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</si>
  <si>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</si>
  <si>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</si>
  <si>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</si>
  <si>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</si>
  <si>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</si>
  <si>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</si>
  <si>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</si>
  <si>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</si>
  <si>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</si>
  <si>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</si>
  <si>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</si>
  <si>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</si>
  <si>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</si>
  <si>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</si>
  <si>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</si>
  <si>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</si>
  <si>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</si>
  <si>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</si>
  <si>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</si>
  <si>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</si>
  <si>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</si>
  <si>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</si>
  <si>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</si>
  <si>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</si>
  <si>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</si>
  <si>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</si>
  <si>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</si>
  <si>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</si>
  <si>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</si>
  <si>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</si>
  <si>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</si>
  <si>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</si>
  <si>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</si>
  <si>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</si>
  <si>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</si>
  <si>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</si>
  <si>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</si>
  <si>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</si>
  <si>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</si>
  <si>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</si>
  <si>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</si>
  <si>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</si>
  <si>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</si>
  <si>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</si>
  <si>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</si>
  <si>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</si>
  <si>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</si>
  <si>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</si>
  <si>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</si>
  <si>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</si>
  <si>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</si>
  <si>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</si>
  <si>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</si>
  <si>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</si>
  <si>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</si>
  <si>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</si>
  <si>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</si>
  <si>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</si>
  <si>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</si>
  <si>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</si>
  <si>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</si>
  <si>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</si>
  <si>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</si>
  <si>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</si>
  <si>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</si>
  <si>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</si>
  <si>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</si>
  <si>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</si>
  <si>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</si>
  <si>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</si>
  <si>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</si>
  <si>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</si>
  <si>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</si>
  <si>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</si>
  <si>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</si>
  <si>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</si>
  <si>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</si>
  <si>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</si>
  <si>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</si>
  <si>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</si>
  <si>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</si>
  <si>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</si>
  <si>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</si>
  <si>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</si>
  <si>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</si>
  <si>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</si>
  <si>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</si>
  <si>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</si>
  <si>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</si>
  <si>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</si>
  <si>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</si>
  <si>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</si>
  <si>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</si>
  <si>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</si>
  <si>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</si>
  <si>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</si>
  <si>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</si>
  <si>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</si>
  <si>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</si>
  <si>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</si>
  <si>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</si>
  <si>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</si>
  <si>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</si>
  <si>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</si>
  <si>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</si>
  <si>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</si>
  <si>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</si>
  <si>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</si>
  <si>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</si>
  <si>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</si>
  <si>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</si>
  <si>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</si>
  <si>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</si>
  <si>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</si>
  <si>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</si>
  <si>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</si>
  <si>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</si>
  <si>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</si>
  <si>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</si>
  <si>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</si>
  <si>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</si>
  <si>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</si>
  <si>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</si>
  <si>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</si>
  <si>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</si>
  <si>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</si>
  <si>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</si>
  <si>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</si>
  <si>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</si>
  <si>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</si>
  <si>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</si>
  <si>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</si>
  <si>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</si>
  <si>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</si>
  <si>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</si>
  <si>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</si>
  <si>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</si>
  <si>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</si>
  <si>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</si>
  <si>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</si>
  <si>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</si>
  <si>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</si>
  <si>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</si>
  <si>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</si>
  <si>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</si>
  <si>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</si>
  <si>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</si>
  <si>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</si>
  <si>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</si>
  <si>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</si>
  <si>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</si>
  <si>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</si>
  <si>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</si>
  <si>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</si>
  <si>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</si>
  <si>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</si>
  <si>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</si>
  <si>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</si>
  <si>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</si>
  <si>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</si>
  <si>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</si>
  <si>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</si>
  <si>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</si>
  <si>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</si>
  <si>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</si>
  <si>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</si>
  <si>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</si>
  <si>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</si>
  <si>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</si>
  <si>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</si>
  <si>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</si>
  <si>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</si>
  <si>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</si>
  <si>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</si>
  <si>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</si>
  <si>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</si>
  <si>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</si>
  <si>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</si>
  <si>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</si>
  <si>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</si>
  <si>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</si>
  <si>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</si>
  <si>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</si>
  <si>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</si>
  <si>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</si>
  <si>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</si>
  <si>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</si>
  <si>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</si>
  <si>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</si>
  <si>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</si>
  <si>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</si>
  <si>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</si>
  <si>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</si>
  <si>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</si>
  <si>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</si>
  <si>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</si>
  <si>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</si>
  <si>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</si>
  <si>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</si>
  <si>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</si>
  <si>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</si>
  <si>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</si>
  <si>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</si>
  <si>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</si>
  <si>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</si>
  <si>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</si>
  <si>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</si>
  <si>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</si>
  <si>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</si>
  <si>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</si>
  <si>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</si>
  <si>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</si>
  <si>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</si>
  <si>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</si>
  <si>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</si>
  <si>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</si>
  <si>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</si>
  <si>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</si>
  <si>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</si>
  <si>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</si>
  <si>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</si>
  <si>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</si>
  <si>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</si>
  <si>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</si>
  <si>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</si>
  <si>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</si>
  <si>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</si>
  <si>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</si>
  <si>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</si>
  <si>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</si>
  <si>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</si>
  <si>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</si>
  <si>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</si>
  <si>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</si>
  <si>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</si>
  <si>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</si>
  <si>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</si>
  <si>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</si>
  <si>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</si>
  <si>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</si>
  <si>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</si>
  <si>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</si>
  <si>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</si>
  <si>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</si>
  <si>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</si>
  <si>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</si>
  <si>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</si>
  <si>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</si>
  <si>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</si>
  <si>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</si>
  <si>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</si>
  <si>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</si>
  <si>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</si>
  <si>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</si>
  <si>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</si>
  <si>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</si>
  <si>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</si>
  <si>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</si>
  <si>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</si>
  <si>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</si>
  <si>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</si>
  <si>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</si>
  <si>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</si>
  <si>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</si>
  <si>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</si>
  <si>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</si>
  <si>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</si>
  <si>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</si>
  <si>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</si>
  <si>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</si>
  <si>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</si>
  <si>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</si>
  <si>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</si>
  <si>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</si>
  <si>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</si>
  <si>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</si>
  <si>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</si>
  <si>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</si>
  <si>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</si>
  <si>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</si>
  <si>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</si>
  <si>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</si>
  <si>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</si>
  <si>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</si>
  <si>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</si>
  <si>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</si>
  <si>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</si>
  <si>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</si>
  <si>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</si>
  <si>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</si>
  <si>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</si>
  <si>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</si>
  <si>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</si>
  <si>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</si>
  <si>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</si>
  <si>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</si>
  <si>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</si>
  <si>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</si>
  <si>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</si>
  <si>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</si>
  <si>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</si>
  <si>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</si>
  <si>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</si>
  <si>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</si>
  <si>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</si>
  <si>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</si>
  <si>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</si>
  <si>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</si>
  <si>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</si>
  <si>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</si>
  <si>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</si>
  <si>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</si>
  <si>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</si>
  <si>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</si>
  <si>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</si>
  <si>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</si>
  <si>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</si>
  <si>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</si>
  <si>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</si>
  <si>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</si>
  <si>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</si>
  <si>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</si>
  <si>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</si>
  <si>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</si>
  <si>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</si>
  <si>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</si>
  <si>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</si>
  <si>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</si>
  <si>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</si>
  <si>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</si>
  <si>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</si>
  <si>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</si>
  <si>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</si>
  <si>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</si>
  <si>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</si>
  <si>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</si>
  <si>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</si>
  <si>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</si>
  <si>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</si>
  <si>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</si>
  <si>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</si>
  <si>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</si>
  <si>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</si>
  <si>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</si>
  <si>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</si>
  <si>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</si>
  <si>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</si>
  <si>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</si>
  <si>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</si>
  <si>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</si>
  <si>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</si>
  <si>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</si>
  <si>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</si>
  <si>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</si>
  <si>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</si>
  <si>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</si>
  <si>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</si>
  <si>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</si>
  <si>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</si>
  <si>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</si>
  <si>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</si>
  <si>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</si>
  <si>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</si>
  <si>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</si>
  <si>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</si>
  <si>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</si>
  <si>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</si>
  <si>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</si>
  <si>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</si>
  <si>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</si>
  <si>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</si>
  <si>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</si>
  <si>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</si>
  <si>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</si>
  <si>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</si>
  <si>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</si>
  <si>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</si>
  <si>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</si>
  <si>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</si>
  <si>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</si>
  <si>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</si>
  <si>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</si>
  <si>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</si>
  <si>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</si>
  <si>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</si>
  <si>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</si>
  <si>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</si>
  <si>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</si>
  <si>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</si>
  <si>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</si>
  <si>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</si>
  <si>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</si>
  <si>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</si>
  <si>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</si>
  <si>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</si>
  <si>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</si>
  <si>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</si>
  <si>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</si>
  <si>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</si>
  <si>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</si>
  <si>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</si>
  <si>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</si>
  <si>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</si>
  <si>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</si>
  <si>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</si>
  <si>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</si>
  <si>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</si>
  <si>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</si>
  <si>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</si>
  <si>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</si>
  <si>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</si>
  <si>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</si>
  <si>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</si>
  <si>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</si>
  <si>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</si>
  <si>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</si>
  <si>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</si>
  <si>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</si>
  <si>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</si>
  <si>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</si>
  <si>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</si>
  <si>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</si>
  <si>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</si>
  <si>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</si>
  <si>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</si>
  <si>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</si>
  <si>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</si>
  <si>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</si>
  <si>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</si>
  <si>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</si>
  <si>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</si>
  <si>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</si>
  <si>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</si>
  <si>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</si>
  <si>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</si>
  <si>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</si>
  <si>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</si>
  <si>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</si>
  <si>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</si>
  <si>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</si>
  <si>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</si>
  <si>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</si>
  <si>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</si>
  <si>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</si>
  <si>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</si>
  <si>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</si>
  <si>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</si>
  <si>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</si>
  <si>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</si>
  <si>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</si>
  <si>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</si>
  <si>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</si>
  <si>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</si>
  <si>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</si>
  <si>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</si>
  <si>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</si>
  <si>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</si>
  <si>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</si>
  <si>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</si>
  <si>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</si>
  <si>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</si>
  <si>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</si>
  <si>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</si>
  <si>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</si>
  <si>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</si>
  <si>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</si>
  <si>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</si>
  <si>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</si>
  <si>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</si>
  <si>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</si>
  <si>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</si>
  <si>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</si>
  <si>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</si>
  <si>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</si>
  <si>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</si>
  <si>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</si>
  <si>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</si>
  <si>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</si>
  <si>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</si>
  <si>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</si>
  <si>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</si>
  <si>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</si>
  <si>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</si>
  <si>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</si>
  <si>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</si>
  <si>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</si>
  <si>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</si>
  <si>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</si>
  <si>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</si>
  <si>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</si>
  <si>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</si>
  <si>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</si>
  <si>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</si>
  <si>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</si>
  <si>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</si>
  <si>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</si>
  <si>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</si>
  <si>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</si>
  <si>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</si>
  <si>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</si>
  <si>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</si>
  <si>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</si>
  <si>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</si>
  <si>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</si>
  <si>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</si>
  <si>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</si>
  <si>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</si>
  <si>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</si>
  <si>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</si>
  <si>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</si>
  <si>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</si>
  <si>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</si>
  <si>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</si>
  <si>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</si>
  <si>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</si>
  <si>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</si>
  <si>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</si>
  <si>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</si>
  <si>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</si>
  <si>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</si>
  <si>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</si>
  <si>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</si>
  <si>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</si>
  <si>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</si>
  <si>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</si>
  <si>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</si>
  <si>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</si>
  <si>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</si>
  <si>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</si>
  <si>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</si>
  <si>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</si>
  <si>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</si>
  <si>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</si>
  <si>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</si>
  <si>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</si>
  <si>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</si>
  <si>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</si>
  <si>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</si>
  <si>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</si>
  <si>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</si>
  <si>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</si>
  <si>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</si>
  <si>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</si>
  <si>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</si>
  <si>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</si>
  <si>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</si>
  <si>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</si>
  <si>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</si>
  <si>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</si>
  <si>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</si>
  <si>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</si>
  <si>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</si>
  <si>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</si>
  <si>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</si>
  <si>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</si>
  <si>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</si>
  <si>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</si>
  <si>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</si>
  <si>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</si>
  <si>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</si>
  <si>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</si>
  <si>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</si>
  <si>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</si>
  <si>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</si>
  <si>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</si>
  <si>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</si>
  <si>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</si>
  <si>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</si>
  <si>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</si>
  <si>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</si>
  <si>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</si>
  <si>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</si>
  <si>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</si>
  <si>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</si>
  <si>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</si>
  <si>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</si>
  <si>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</si>
  <si>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</si>
  <si>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</si>
  <si>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</si>
  <si>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</si>
  <si>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</si>
  <si>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</si>
  <si>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</si>
  <si>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</si>
  <si>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</si>
  <si>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</si>
  <si>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</si>
  <si>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</si>
  <si>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</si>
  <si>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</si>
  <si>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</si>
  <si>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</si>
  <si>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</si>
  <si>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</si>
  <si>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</si>
  <si>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</si>
  <si>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</si>
  <si>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</si>
  <si>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</si>
  <si>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</si>
  <si>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</si>
  <si>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</si>
  <si>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</si>
  <si>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</si>
  <si>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</si>
  <si>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</si>
  <si>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</si>
  <si>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</si>
  <si>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</si>
  <si>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</si>
  <si>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</si>
  <si>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</si>
  <si>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</si>
  <si>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</si>
  <si>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</si>
  <si>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</si>
  <si>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</si>
  <si>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</si>
  <si>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</si>
  <si>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</si>
  <si>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</si>
  <si>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</si>
  <si>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</si>
  <si>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</si>
  <si>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</si>
  <si>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</si>
  <si>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</si>
  <si>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</si>
  <si>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</si>
  <si>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</si>
  <si>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</si>
  <si>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</si>
  <si>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</si>
  <si>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</si>
  <si>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</si>
  <si>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</si>
  <si>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</si>
  <si>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</si>
  <si>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</si>
  <si>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</si>
  <si>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</si>
  <si>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</si>
  <si>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</si>
  <si>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</si>
  <si>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</si>
  <si>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</si>
  <si>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</si>
  <si>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</si>
  <si>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</si>
  <si>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</si>
  <si>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</si>
  <si>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</si>
  <si>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</si>
  <si>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</si>
  <si>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</si>
  <si>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</si>
  <si>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</si>
  <si>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</si>
  <si>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</si>
  <si>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</si>
  <si>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</si>
  <si>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</si>
  <si>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</si>
  <si>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</si>
  <si>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</si>
  <si>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</si>
  <si>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</si>
  <si>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</si>
  <si>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</si>
  <si>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</si>
  <si>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</si>
  <si>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</si>
  <si>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</si>
  <si>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</si>
  <si>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</si>
  <si>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</si>
  <si>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</si>
  <si>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</si>
  <si>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</si>
  <si>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</si>
  <si>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</si>
  <si>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</si>
  <si>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</si>
  <si>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</si>
  <si>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</si>
  <si>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</si>
  <si>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</si>
  <si>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</si>
  <si>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</si>
  <si>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</si>
  <si>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</si>
  <si>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</si>
  <si>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</si>
  <si>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</si>
  <si>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</si>
  <si>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</si>
  <si>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</si>
  <si>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</si>
  <si>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</si>
  <si>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</si>
  <si>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</si>
  <si>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</si>
  <si>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</si>
  <si>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</si>
  <si>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</si>
  <si>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</si>
  <si>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</si>
  <si>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</si>
  <si>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</si>
  <si>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</si>
  <si>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</si>
  <si>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</si>
  <si>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</si>
  <si>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</si>
  <si>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</si>
  <si>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</si>
  <si>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</si>
  <si>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</si>
  <si>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</si>
  <si>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</si>
  <si>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</si>
  <si>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</si>
  <si>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</si>
  <si>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</si>
  <si>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</si>
  <si>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</si>
  <si>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</si>
  <si>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</si>
  <si>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</si>
  <si>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</si>
  <si>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</si>
  <si>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</si>
  <si>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</si>
  <si>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</si>
  <si>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</si>
  <si>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</si>
  <si>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</si>
  <si>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</si>
  <si>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</si>
  <si>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</si>
  <si>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</si>
  <si>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</si>
  <si>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</si>
  <si>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</si>
  <si>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</si>
  <si>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</si>
  <si>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</si>
  <si>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</si>
  <si>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</si>
  <si>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</si>
  <si>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</si>
  <si>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</si>
  <si>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</si>
  <si>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</si>
  <si>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</si>
  <si>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</si>
  <si>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</si>
  <si>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</si>
  <si>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</si>
  <si>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</si>
  <si>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</si>
  <si>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</si>
  <si>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</si>
  <si>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</si>
  <si>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</si>
  <si>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</si>
  <si>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</si>
  <si>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</si>
  <si>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</si>
  <si>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</si>
  <si>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</si>
  <si>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</si>
  <si>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</si>
  <si>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</si>
  <si>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</si>
  <si>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</si>
  <si>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</si>
  <si>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</si>
  <si>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</si>
  <si>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</si>
  <si>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</si>
  <si>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</si>
  <si>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</si>
  <si>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</si>
  <si>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</si>
  <si>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</si>
  <si>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</si>
  <si>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</si>
  <si>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</si>
  <si>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</si>
  <si>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</si>
  <si>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</si>
  <si>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</si>
  <si>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</si>
  <si>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</si>
  <si>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</si>
  <si>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</si>
  <si>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</si>
  <si>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</si>
  <si>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</si>
  <si>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</si>
  <si>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</si>
  <si>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</si>
  <si>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</si>
  <si>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</si>
  <si>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</si>
  <si>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</si>
  <si>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</si>
  <si>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</si>
  <si>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</si>
  <si>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</si>
  <si>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</si>
  <si>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</si>
  <si>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</si>
  <si>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</si>
  <si>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</si>
  <si>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</si>
  <si>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</si>
  <si>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</si>
  <si>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</si>
  <si>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</si>
  <si>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</si>
  <si>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</si>
  <si>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</si>
  <si>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</si>
  <si>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</si>
  <si>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</si>
  <si>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</si>
  <si>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</si>
  <si>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</si>
  <si>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</si>
  <si>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</si>
  <si>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</si>
  <si>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</si>
  <si>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</si>
  <si>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</si>
  <si>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</si>
  <si>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</si>
  <si>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</si>
  <si>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</si>
  <si>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</si>
  <si>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</si>
  <si>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</si>
  <si>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</si>
  <si>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</si>
  <si>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</si>
  <si>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</si>
  <si>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</si>
  <si>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</si>
  <si>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</si>
  <si>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</si>
  <si>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</si>
  <si>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</si>
  <si>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</si>
  <si>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</si>
  <si>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</si>
  <si>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</si>
  <si>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</si>
  <si>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</si>
  <si>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</si>
  <si>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</si>
  <si>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</si>
  <si>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</si>
  <si>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</si>
  <si>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</si>
  <si>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</si>
  <si>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</si>
  <si>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</si>
  <si>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</si>
  <si>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</si>
  <si>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</si>
  <si>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</si>
  <si>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</si>
  <si>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</si>
  <si>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</si>
  <si>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</si>
  <si>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</si>
  <si>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</si>
  <si>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</si>
  <si>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</si>
  <si>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</si>
  <si>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</si>
  <si>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</si>
  <si>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</si>
  <si>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</si>
  <si>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</si>
  <si>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</si>
  <si>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</si>
  <si>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</si>
  <si>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</si>
  <si>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</si>
  <si>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</si>
  <si>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</si>
  <si>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</si>
  <si>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</si>
  <si>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</si>
  <si>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</si>
  <si>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</si>
  <si>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</si>
  <si>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</si>
  <si>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</si>
  <si>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</si>
  <si>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</si>
  <si>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</si>
  <si>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</si>
  <si>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</si>
  <si>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</si>
  <si>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</si>
  <si>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</si>
  <si>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</si>
  <si>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</si>
  <si>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</si>
  <si>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</si>
  <si>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</si>
  <si>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</si>
  <si>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</si>
  <si>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</si>
  <si>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</si>
  <si>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</si>
  <si>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</si>
  <si>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</si>
  <si>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</si>
  <si>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</si>
  <si>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</si>
  <si>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</si>
  <si>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</si>
  <si>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</si>
  <si>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</si>
  <si>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</si>
  <si>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</si>
  <si>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</si>
  <si>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</si>
  <si>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</si>
  <si>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</si>
  <si>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</si>
  <si>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</si>
  <si>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</si>
  <si>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</si>
  <si>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</si>
  <si>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</si>
  <si>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</si>
  <si>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</si>
  <si>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</si>
  <si>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</si>
  <si>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</si>
  <si>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</si>
  <si>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</si>
  <si>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</si>
  <si>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</si>
  <si>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</si>
  <si>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</si>
  <si>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</si>
  <si>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</si>
  <si>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</si>
  <si>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</si>
  <si>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</si>
  <si>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</si>
  <si>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</si>
  <si>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</si>
  <si>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</si>
  <si>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</si>
  <si>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</si>
  <si>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</si>
  <si>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</si>
  <si>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</si>
  <si>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</si>
  <si>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</si>
  <si>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</si>
  <si>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</si>
  <si>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</si>
  <si>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</si>
  <si>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</si>
  <si>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</si>
  <si>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</si>
  <si>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</si>
  <si>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</si>
  <si>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</si>
  <si>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</si>
  <si>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</si>
  <si>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</si>
  <si>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</si>
  <si>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</si>
  <si>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</si>
  <si>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</si>
  <si>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</si>
  <si>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</si>
  <si>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</si>
  <si>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</si>
  <si>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</si>
  <si>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</si>
  <si>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</si>
  <si>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</si>
  <si>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</si>
  <si>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</si>
  <si>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</si>
  <si>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</si>
  <si>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</si>
  <si>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</si>
  <si>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</si>
  <si>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</si>
  <si>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</si>
  <si>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</si>
  <si>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</si>
  <si>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</si>
  <si>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</si>
  <si>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</si>
  <si>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</si>
  <si>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</si>
  <si>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</si>
  <si>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</si>
  <si>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</si>
  <si>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</si>
  <si>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</si>
  <si>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</si>
  <si>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</si>
  <si>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</si>
  <si>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</si>
  <si>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</si>
  <si>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</si>
  <si>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</si>
  <si>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</si>
  <si>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</si>
  <si>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</si>
  <si>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</si>
  <si>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</si>
  <si>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</si>
  <si>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</si>
  <si>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</si>
  <si>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</si>
  <si>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</si>
  <si>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</si>
  <si>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</si>
  <si>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</si>
  <si>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</si>
  <si>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</si>
  <si>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</si>
  <si>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</si>
  <si>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</si>
  <si>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</si>
  <si>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</si>
  <si>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</si>
  <si>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</si>
  <si>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</si>
  <si>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</si>
  <si>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</si>
  <si>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</si>
  <si>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</si>
  <si>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</si>
  <si>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</si>
  <si>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</si>
  <si>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</si>
  <si>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</si>
  <si>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</si>
  <si>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</si>
  <si>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</si>
  <si>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</si>
  <si>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</si>
  <si>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</si>
  <si>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</si>
  <si>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</si>
  <si>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</si>
  <si>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</si>
  <si>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</si>
  <si>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</si>
  <si>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</si>
  <si>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</si>
  <si>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</si>
  <si>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</si>
  <si>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</si>
  <si>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</si>
  <si>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</si>
  <si>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</si>
  <si>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</si>
  <si>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</si>
  <si>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</si>
  <si>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</si>
  <si>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</si>
  <si>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</si>
  <si>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</si>
  <si>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</si>
  <si>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</si>
  <si>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</si>
  <si>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</si>
  <si>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</si>
  <si>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</si>
  <si>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</si>
  <si>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</si>
  <si>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</si>
  <si>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</si>
  <si>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</si>
  <si>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</si>
  <si>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</si>
  <si>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</si>
  <si>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</si>
  <si>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</si>
  <si>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</si>
  <si>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</si>
  <si>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</si>
  <si>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</si>
  <si>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</si>
  <si>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</si>
  <si>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</si>
  <si>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</si>
  <si>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</si>
  <si>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</si>
  <si>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</si>
  <si>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</si>
  <si>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</si>
  <si>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</si>
  <si>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</si>
  <si>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</si>
  <si>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</si>
  <si>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</si>
  <si>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</si>
  <si>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</si>
  <si>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</si>
  <si>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</si>
  <si>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</si>
  <si>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</si>
  <si>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</si>
  <si>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</si>
  <si>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</si>
  <si>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</si>
  <si>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</si>
  <si>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</si>
  <si>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</si>
  <si>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</si>
  <si>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</si>
  <si>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</si>
  <si>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</si>
  <si>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</si>
  <si>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</si>
  <si>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</si>
  <si>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</si>
  <si>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</si>
  <si>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</si>
  <si>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</si>
  <si>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</si>
  <si>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</si>
  <si>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</si>
  <si>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</si>
  <si>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</si>
  <si>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</si>
  <si>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</si>
  <si>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</si>
  <si>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</si>
  <si>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</si>
  <si>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</si>
  <si>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</si>
  <si>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</si>
  <si>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</si>
  <si>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</si>
  <si>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</si>
  <si>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</si>
  <si>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</si>
  <si>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</si>
  <si>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</si>
  <si>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</si>
  <si>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</si>
  <si>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</si>
  <si>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</si>
  <si>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</si>
  <si>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</si>
  <si>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</si>
  <si>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</si>
  <si>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</si>
  <si>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</si>
  <si>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</si>
  <si>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</si>
  <si>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</si>
  <si>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</si>
  <si>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</si>
  <si>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</si>
  <si>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</si>
  <si>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</si>
  <si>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</si>
  <si>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</si>
  <si>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</si>
  <si>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</si>
  <si>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</si>
  <si>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</si>
  <si>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</si>
  <si>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</si>
  <si>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</si>
  <si>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</si>
  <si>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</si>
  <si>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</si>
  <si>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</si>
  <si>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</si>
  <si>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</si>
  <si>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</si>
  <si>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</si>
  <si>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</si>
  <si>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</si>
  <si>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</si>
  <si>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</si>
  <si>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</si>
  <si>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</si>
  <si>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</si>
  <si>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</si>
  <si>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</si>
  <si>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</si>
  <si>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</si>
  <si>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</si>
  <si>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</si>
  <si>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</si>
  <si>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</si>
  <si>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</si>
  <si>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</si>
  <si>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</si>
  <si>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</si>
  <si>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</si>
  <si>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</si>
  <si>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</si>
  <si>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</si>
  <si>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</si>
  <si>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</si>
  <si>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</si>
  <si>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</si>
  <si>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</si>
  <si>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</si>
  <si>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</si>
  <si>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</si>
  <si>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</si>
  <si>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</si>
  <si>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</si>
  <si>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</si>
  <si>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</si>
  <si>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</si>
  <si>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</si>
  <si>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</si>
  <si>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</si>
  <si>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</si>
  <si>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</si>
  <si>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</si>
  <si>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</si>
  <si>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</si>
  <si>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</si>
  <si>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</si>
  <si>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</si>
  <si>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</si>
  <si>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</si>
  <si>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</si>
  <si>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</si>
  <si>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</si>
  <si>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</si>
  <si>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</si>
  <si>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</si>
  <si>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</si>
  <si>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</si>
  <si>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</si>
  <si>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</si>
  <si>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</si>
  <si>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</si>
  <si>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</si>
  <si>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</si>
  <si>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</si>
  <si>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</si>
  <si>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</si>
  <si>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</si>
  <si>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</si>
  <si>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</si>
  <si>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</si>
  <si>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</si>
  <si>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</si>
  <si>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</si>
  <si>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</si>
  <si>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</si>
  <si>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</si>
  <si>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</si>
  <si>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</si>
  <si>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</si>
  <si>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</si>
  <si>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</si>
  <si>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</si>
  <si>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</si>
  <si>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</si>
  <si>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</si>
  <si>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</si>
  <si>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</si>
  <si>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</si>
  <si>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</si>
  <si>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</si>
  <si>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</si>
  <si>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</si>
  <si>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</si>
  <si>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</si>
  <si>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</si>
  <si>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</si>
  <si>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</si>
  <si>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</si>
  <si>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</si>
  <si>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</si>
  <si>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</si>
  <si>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</si>
  <si>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</si>
  <si>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</si>
  <si>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</si>
  <si>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</si>
  <si>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</si>
  <si>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</si>
  <si>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</si>
  <si>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</si>
  <si>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</si>
  <si>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</si>
  <si>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</si>
  <si>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</si>
  <si>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</si>
  <si>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</si>
  <si>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</si>
  <si>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</si>
  <si>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</si>
  <si>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</si>
  <si>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</si>
  <si>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</si>
  <si>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</si>
  <si>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</si>
  <si>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</si>
  <si>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</si>
  <si>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</si>
  <si>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</si>
  <si>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</si>
  <si>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</si>
  <si>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</si>
  <si>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</si>
  <si>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</si>
  <si>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</si>
  <si>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</si>
  <si>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</si>
  <si>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</si>
  <si>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</si>
  <si>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</si>
  <si>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</si>
  <si>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</si>
  <si>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</si>
  <si>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</si>
  <si>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</si>
  <si>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</si>
  <si>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</si>
  <si>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</si>
  <si>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</si>
  <si>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</si>
  <si>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</si>
  <si>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</si>
  <si>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</si>
  <si>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</si>
  <si>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</si>
  <si>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</si>
  <si>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</si>
  <si>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</si>
  <si>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</si>
  <si>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</si>
  <si>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</si>
  <si>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</si>
  <si>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</si>
  <si>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</si>
  <si>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</si>
  <si>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</si>
  <si>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</si>
  <si>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</si>
  <si>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</si>
  <si>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</si>
  <si>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</si>
  <si>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</si>
  <si>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</si>
  <si>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</si>
  <si>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</si>
  <si>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</si>
  <si>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</si>
  <si>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</si>
  <si>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</si>
  <si>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</si>
  <si>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</si>
  <si>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</si>
  <si>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</si>
  <si>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</si>
  <si>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</si>
  <si>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</si>
  <si>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</si>
  <si>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</si>
  <si>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</si>
  <si>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</si>
  <si>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</si>
  <si>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</si>
  <si>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</si>
  <si>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</si>
  <si>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</si>
  <si>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</si>
  <si>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</si>
  <si>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</si>
  <si>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</si>
  <si>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</si>
  <si>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</si>
  <si>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</si>
  <si>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</si>
  <si>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</si>
  <si>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</si>
  <si>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</si>
  <si>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</si>
  <si>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</si>
  <si>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</si>
  <si>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</si>
  <si>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</si>
  <si>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</si>
  <si>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</si>
  <si>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</si>
  <si>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</si>
  <si>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</si>
  <si>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</si>
  <si>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</si>
  <si>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</si>
  <si>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</si>
  <si>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</si>
  <si>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</si>
  <si>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</si>
  <si>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</si>
  <si>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</si>
  <si>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</si>
  <si>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</si>
  <si>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</si>
  <si>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</si>
  <si>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</si>
  <si>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</si>
  <si>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</si>
  <si>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</si>
  <si>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</si>
  <si>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</si>
  <si>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</si>
  <si>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</si>
  <si>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</si>
  <si>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</si>
  <si>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</si>
  <si>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</si>
  <si>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</si>
  <si>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</si>
  <si>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</si>
  <si>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</si>
  <si>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</si>
  <si>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</si>
  <si>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</si>
  <si>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</si>
  <si>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</si>
  <si>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</si>
  <si>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</si>
  <si>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</si>
  <si>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</si>
  <si>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</si>
  <si>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</si>
  <si>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</si>
  <si>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</si>
  <si>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</si>
  <si>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</si>
  <si>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</si>
  <si>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</si>
  <si>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</si>
  <si>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</si>
  <si>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</si>
  <si>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</si>
  <si>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</si>
  <si>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</si>
  <si>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</si>
  <si>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</si>
  <si>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</si>
  <si>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</si>
  <si>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</si>
  <si>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</si>
  <si>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</si>
  <si>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</si>
  <si>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</si>
  <si>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</si>
  <si>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</si>
  <si>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</si>
  <si>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</si>
  <si>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</si>
  <si>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</si>
  <si>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</si>
  <si>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</si>
  <si>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</si>
  <si>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</si>
  <si>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</si>
  <si>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</si>
  <si>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</si>
  <si>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</si>
  <si>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</si>
  <si>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</si>
  <si>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</si>
  <si>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</si>
  <si>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</si>
  <si>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</si>
  <si>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</si>
  <si>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</si>
  <si>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</si>
  <si>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</si>
  <si>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</si>
  <si>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</si>
  <si>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</si>
  <si>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</si>
  <si>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</si>
  <si>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</si>
  <si>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</si>
  <si>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</si>
  <si>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</si>
  <si>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</si>
  <si>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</si>
  <si>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</si>
  <si>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</si>
  <si>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</si>
  <si>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</si>
  <si>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</si>
  <si>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</si>
  <si>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</si>
  <si>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</si>
  <si>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</si>
  <si>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</si>
  <si>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</si>
  <si>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</si>
  <si>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</si>
  <si>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</si>
  <si>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</si>
  <si>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</si>
  <si>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</si>
  <si>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</si>
  <si>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</si>
  <si>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</si>
  <si>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</si>
  <si>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</si>
  <si>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</si>
  <si>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</si>
  <si>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</si>
  <si>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</si>
  <si>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</si>
  <si>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</si>
  <si>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</si>
  <si>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</si>
  <si>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</si>
  <si>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</si>
  <si>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</si>
  <si>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</si>
  <si>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</si>
  <si>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</si>
  <si>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</si>
  <si>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</si>
  <si>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</si>
  <si>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</si>
  <si>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</si>
  <si>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</si>
  <si>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</si>
  <si>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</si>
  <si>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</si>
  <si>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</si>
  <si>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</si>
  <si>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</si>
  <si>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</si>
  <si>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</si>
  <si>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</si>
  <si>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</si>
  <si>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</si>
  <si>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</si>
  <si>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</si>
  <si>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</si>
  <si>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</si>
  <si>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</si>
  <si>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</si>
  <si>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</si>
  <si>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</si>
  <si>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</si>
  <si>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</si>
  <si>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</si>
  <si>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</si>
  <si>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</si>
  <si>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</si>
  <si>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</si>
  <si>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</si>
  <si>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</si>
  <si>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</si>
  <si>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</si>
  <si>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</si>
  <si>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</si>
  <si>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</si>
  <si>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</si>
  <si>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</si>
  <si>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</si>
  <si>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</si>
  <si>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</si>
  <si>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</si>
  <si>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</si>
  <si>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</si>
  <si>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</si>
  <si>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</si>
  <si>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</si>
  <si>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</si>
  <si>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</si>
  <si>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</si>
  <si>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</si>
  <si>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</si>
  <si>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</si>
  <si>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</si>
  <si>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</si>
  <si>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</si>
  <si>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</si>
  <si>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</si>
  <si>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</si>
  <si>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</si>
  <si>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</si>
  <si>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</si>
  <si>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</si>
  <si>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</si>
  <si>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</si>
  <si>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</si>
  <si>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</si>
  <si>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</si>
  <si>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</si>
  <si>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</si>
  <si>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</si>
  <si>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</si>
  <si>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</si>
  <si>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</si>
  <si>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</si>
  <si>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</si>
  <si>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</si>
  <si>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</si>
  <si>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</si>
  <si>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</si>
  <si>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</si>
  <si>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</si>
  <si>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</si>
  <si>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</si>
  <si>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</si>
  <si>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</si>
  <si>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</si>
  <si>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</si>
  <si>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</si>
  <si>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</si>
  <si>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</si>
  <si>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</si>
  <si>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</si>
  <si>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</si>
  <si>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</si>
  <si>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</si>
  <si>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</si>
  <si>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</si>
  <si>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</si>
  <si>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</si>
  <si>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</si>
  <si>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</si>
  <si>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</si>
  <si>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</si>
  <si>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</si>
  <si>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</si>
  <si>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</si>
  <si>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</si>
  <si>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</si>
  <si>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</si>
  <si>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</si>
  <si>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</si>
  <si>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</si>
  <si>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</si>
  <si>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</si>
  <si>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</si>
  <si>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</si>
  <si>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</si>
  <si>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</si>
  <si>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</si>
  <si>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</si>
  <si>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</si>
  <si>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</si>
  <si>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</si>
  <si>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</si>
  <si>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</si>
  <si>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</si>
  <si>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</si>
  <si>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</si>
  <si>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</si>
  <si>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</si>
  <si>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</si>
  <si>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</si>
  <si>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</si>
  <si>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</si>
  <si>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</si>
  <si>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</si>
  <si>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</si>
  <si>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</si>
  <si>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</si>
  <si>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</si>
  <si>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</si>
  <si>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</si>
  <si>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</si>
  <si>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</si>
  <si>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</si>
  <si>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</si>
  <si>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</si>
  <si>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</si>
  <si>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</si>
  <si>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</si>
  <si>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</si>
  <si>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</si>
  <si>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</si>
  <si>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</si>
  <si>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</si>
  <si>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</si>
  <si>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</si>
  <si>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</si>
  <si>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</si>
  <si>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</si>
  <si>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</si>
  <si>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</si>
  <si>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</si>
  <si>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</si>
  <si>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</si>
  <si>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</si>
  <si>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</si>
  <si>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</si>
  <si>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</si>
  <si>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</si>
  <si>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</si>
  <si>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</si>
  <si>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</si>
  <si>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</si>
  <si>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</si>
  <si>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</si>
  <si>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</si>
  <si>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</si>
  <si>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</si>
  <si>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</si>
  <si>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</si>
  <si>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</si>
  <si>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</si>
  <si>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</si>
  <si>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</si>
  <si>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</si>
  <si>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</si>
  <si>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</si>
  <si>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</si>
  <si>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</si>
  <si>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</si>
  <si>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</si>
  <si>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</si>
  <si>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</si>
  <si>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</si>
  <si>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</si>
  <si>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</si>
  <si>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</si>
  <si>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</si>
  <si>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</si>
  <si>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</si>
  <si>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</si>
  <si>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</si>
  <si>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</si>
  <si>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</si>
  <si>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</si>
  <si>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</si>
  <si>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</si>
  <si>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</si>
  <si>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</si>
  <si>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</si>
  <si>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</si>
  <si>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</si>
  <si>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</si>
  <si>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</si>
  <si>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</si>
  <si>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</si>
  <si>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</si>
  <si>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</si>
  <si>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</si>
  <si>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</si>
  <si>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</si>
  <si>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</si>
  <si>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</si>
  <si>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</si>
  <si>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</si>
  <si>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</si>
  <si>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</si>
  <si>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</si>
  <si>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</si>
  <si>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</si>
  <si>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</si>
  <si>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</si>
  <si>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</si>
  <si>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</si>
  <si>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</si>
  <si>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</si>
  <si>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</si>
  <si>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</si>
  <si>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</si>
  <si>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</si>
  <si>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</si>
  <si>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</si>
  <si>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</si>
  <si>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</si>
  <si>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</si>
  <si>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</si>
  <si>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</si>
  <si>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</si>
  <si>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</si>
  <si>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</si>
  <si>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</si>
  <si>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</si>
  <si>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</si>
  <si>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</si>
  <si>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</si>
  <si>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</si>
  <si>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</si>
  <si>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</si>
  <si>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</si>
  <si>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</si>
  <si>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</si>
  <si>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</si>
  <si>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</si>
  <si>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</si>
  <si>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</si>
  <si>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</si>
  <si>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</si>
  <si>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</si>
  <si>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</si>
  <si>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</si>
  <si>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</si>
  <si>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</si>
  <si>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</si>
  <si>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</si>
  <si>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</si>
  <si>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</si>
  <si>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</si>
  <si>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</si>
  <si>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</si>
  <si>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</si>
  <si>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</si>
  <si>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</si>
  <si>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</si>
  <si>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</si>
  <si>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</si>
  <si>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</si>
  <si>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</si>
  <si>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</si>
  <si>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</si>
  <si>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</si>
  <si>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</si>
  <si>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</si>
  <si>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</si>
  <si>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</si>
  <si>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</si>
  <si>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</si>
  <si>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</si>
  <si>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</si>
  <si>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</si>
  <si>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</si>
  <si>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</si>
  <si>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</si>
  <si>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</si>
  <si>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</si>
  <si>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</si>
  <si>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</si>
  <si>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</si>
  <si>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</si>
  <si>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</si>
  <si>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</si>
  <si>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</si>
  <si>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</si>
  <si>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</si>
  <si>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</si>
  <si>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</si>
  <si>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</si>
  <si>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</si>
  <si>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</si>
  <si>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</si>
  <si>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</si>
  <si>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</si>
  <si>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</si>
  <si>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</si>
  <si>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</si>
  <si>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</si>
  <si>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</si>
  <si>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</si>
  <si>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</si>
  <si>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</si>
  <si>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</si>
  <si>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</si>
  <si>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</si>
  <si>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</si>
  <si>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</si>
  <si>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</si>
  <si>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</si>
  <si>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</si>
  <si>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</si>
  <si>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</si>
  <si>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</si>
  <si>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</si>
  <si>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</si>
  <si>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</si>
  <si>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</si>
  <si>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</si>
  <si>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</si>
  <si>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</si>
  <si>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</si>
  <si>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</si>
  <si>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</si>
  <si>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</si>
  <si>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</si>
  <si>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</si>
  <si>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</si>
  <si>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</si>
  <si>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</si>
  <si>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</si>
  <si>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</si>
  <si>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</si>
  <si>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</si>
  <si>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</si>
  <si>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</si>
  <si>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</si>
  <si>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</si>
  <si>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</si>
  <si>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</si>
  <si>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</si>
  <si>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</si>
  <si>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</si>
  <si>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</si>
  <si>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</si>
  <si>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</si>
  <si>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</si>
  <si>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</si>
  <si>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</si>
  <si>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</si>
  <si>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</si>
  <si>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</si>
  <si>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</si>
  <si>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</si>
  <si>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</si>
  <si>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</si>
  <si>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</si>
  <si>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</si>
  <si>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</si>
  <si>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</si>
  <si>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</si>
  <si>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</si>
  <si>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</si>
  <si>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</si>
  <si>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</si>
  <si>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</si>
  <si>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</si>
  <si>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</si>
  <si>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</si>
  <si>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</si>
  <si>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</si>
  <si>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</si>
  <si>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</si>
  <si>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</si>
  <si>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</si>
  <si>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</si>
  <si>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</si>
  <si>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</si>
  <si>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</si>
  <si>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</si>
  <si>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</si>
  <si>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</si>
  <si>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</si>
  <si>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</si>
  <si>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</si>
  <si>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</si>
  <si>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</si>
  <si>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</si>
  <si>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</si>
  <si>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</si>
  <si>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</si>
  <si>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</si>
  <si>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</si>
  <si>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</si>
  <si>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</si>
  <si>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</si>
  <si>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</si>
  <si>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</si>
  <si>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</si>
  <si>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</si>
  <si>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</si>
  <si>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</si>
  <si>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</si>
  <si>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</si>
  <si>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</si>
  <si>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</si>
  <si>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</si>
  <si>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</si>
  <si>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</si>
  <si>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</si>
  <si>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</si>
  <si>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</si>
  <si>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</si>
  <si>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</si>
  <si>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</si>
  <si>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</si>
  <si>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</si>
  <si>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</si>
  <si>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</si>
  <si>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</si>
  <si>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</si>
  <si>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</si>
  <si>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</si>
  <si>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</si>
  <si>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</si>
  <si>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</si>
  <si>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</si>
  <si>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</si>
  <si>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</si>
  <si>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</si>
  <si>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</si>
  <si>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</si>
  <si>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</si>
  <si>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</si>
  <si>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</si>
  <si>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</si>
  <si>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</si>
  <si>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</si>
  <si>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</si>
  <si>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</si>
  <si>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</si>
  <si>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</si>
  <si>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</si>
  <si>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</si>
  <si>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</si>
  <si>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</si>
  <si>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</si>
  <si>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</si>
  <si>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</si>
  <si>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</si>
  <si>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</si>
  <si>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</si>
  <si>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</si>
  <si>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</si>
  <si>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</si>
  <si>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</si>
  <si>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</si>
  <si>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</si>
  <si>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</si>
  <si>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</si>
  <si>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</si>
  <si>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</si>
  <si>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</si>
  <si>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</si>
  <si>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</si>
  <si>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</si>
  <si>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</si>
  <si>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</si>
  <si>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</si>
  <si>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</si>
  <si>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</si>
  <si>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</si>
  <si>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</si>
  <si>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</si>
  <si>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</si>
  <si>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</si>
  <si>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</si>
  <si>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</si>
  <si>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</si>
  <si>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</si>
  <si>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</si>
  <si>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</si>
  <si>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</si>
  <si>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</si>
  <si>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</si>
  <si>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</si>
  <si>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</si>
  <si>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</si>
  <si>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</si>
  <si>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</si>
  <si>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</si>
  <si>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</si>
  <si>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</si>
  <si>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</si>
  <si>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</si>
  <si>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</si>
  <si>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</si>
  <si>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</si>
  <si>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</si>
  <si>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</si>
  <si>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</si>
  <si>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</si>
  <si>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</si>
  <si>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</si>
  <si>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</si>
  <si>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</si>
  <si>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</si>
  <si>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</si>
  <si>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</si>
  <si>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</si>
  <si>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</si>
  <si>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</si>
  <si>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</si>
  <si>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</si>
  <si>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</si>
  <si>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</si>
  <si>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</si>
  <si>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</si>
  <si>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</si>
  <si>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</si>
  <si>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</si>
  <si>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</si>
  <si>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</si>
  <si>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</si>
  <si>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</si>
  <si>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</si>
  <si>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</si>
  <si>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</si>
  <si>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</si>
  <si>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</si>
  <si>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</si>
  <si>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</si>
  <si>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</si>
  <si>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</si>
  <si>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</si>
  <si>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</si>
  <si>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</si>
  <si>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</si>
  <si>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</si>
  <si>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</si>
  <si>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</si>
  <si>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</si>
  <si>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</si>
  <si>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</si>
  <si>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</si>
  <si>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</si>
  <si>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</si>
  <si>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</si>
  <si>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</si>
  <si>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</si>
  <si>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</si>
  <si>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</si>
  <si>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</si>
  <si>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</si>
  <si>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</si>
  <si>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</si>
  <si>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</si>
  <si>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</si>
  <si>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</si>
  <si>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</si>
  <si>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</si>
  <si>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</si>
  <si>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</si>
  <si>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</si>
  <si>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</si>
  <si>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</si>
  <si>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</si>
  <si>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</si>
  <si>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</si>
  <si>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</si>
  <si>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</si>
  <si>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</si>
  <si>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</si>
  <si>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</si>
  <si>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</si>
  <si>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</si>
  <si>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</si>
  <si>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</si>
  <si>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</si>
  <si>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</si>
  <si>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</si>
  <si>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</si>
  <si>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</si>
  <si>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</si>
  <si>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</si>
  <si>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</si>
  <si>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</si>
  <si>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</si>
  <si>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</si>
  <si>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</si>
  <si>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</si>
  <si>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</si>
  <si>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</si>
  <si>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</si>
  <si>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</si>
  <si>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</si>
  <si>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</si>
  <si>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</si>
  <si>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</si>
  <si>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</si>
  <si>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</si>
  <si>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</si>
  <si>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</si>
  <si>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</si>
  <si>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</si>
  <si>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</si>
  <si>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</si>
  <si>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</si>
  <si>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</si>
  <si>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</si>
  <si>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</si>
  <si>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</si>
  <si>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</si>
  <si>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</si>
  <si>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</si>
  <si>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</si>
  <si>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</si>
  <si>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</si>
  <si>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</si>
  <si>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</si>
  <si>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</si>
  <si>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</si>
  <si>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</si>
  <si>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</si>
  <si>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</si>
  <si>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</si>
  <si>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</si>
  <si>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</si>
  <si>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</si>
  <si>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</si>
  <si>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</si>
  <si>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</si>
  <si>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</si>
  <si>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</si>
  <si>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</si>
  <si>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</si>
  <si>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</si>
  <si>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</si>
  <si>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</si>
  <si>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</si>
  <si>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</si>
  <si>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</si>
  <si>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</si>
  <si>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</si>
  <si>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</si>
  <si>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</si>
  <si>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</si>
  <si>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</si>
  <si>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</si>
  <si>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</si>
  <si>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</si>
  <si>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</si>
  <si>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</si>
  <si>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</si>
  <si>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</si>
  <si>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</si>
  <si>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</si>
  <si>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</si>
  <si>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</si>
  <si>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</si>
  <si>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</si>
  <si>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</si>
  <si>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</si>
  <si>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</si>
  <si>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</si>
  <si>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</si>
  <si>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</si>
  <si>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</si>
  <si>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</si>
  <si>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</si>
  <si>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</si>
  <si>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</si>
  <si>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</si>
  <si>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</si>
  <si>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</si>
  <si>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</si>
  <si>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</si>
  <si>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</si>
  <si>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</si>
  <si>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</si>
  <si>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</si>
  <si>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</si>
  <si>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</si>
  <si>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</si>
  <si>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</si>
  <si>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</si>
  <si>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</si>
  <si>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</si>
  <si>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</si>
  <si>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</si>
  <si>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</si>
  <si>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</si>
  <si>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</si>
  <si>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</si>
  <si>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</si>
  <si>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</si>
  <si>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</si>
  <si>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</si>
  <si>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</si>
  <si>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</si>
  <si>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</si>
  <si>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</si>
  <si>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</si>
  <si>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</si>
  <si>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</si>
  <si>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</si>
  <si>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</si>
  <si>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</si>
  <si>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</si>
  <si>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</si>
  <si>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</si>
  <si>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</si>
  <si>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</si>
  <si>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</si>
  <si>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</si>
  <si>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</si>
  <si>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</si>
  <si>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</si>
  <si>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</si>
  <si>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</si>
  <si>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</si>
  <si>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</si>
  <si>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</si>
  <si>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</si>
  <si>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</si>
  <si>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</si>
  <si>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</si>
  <si>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</si>
  <si>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</si>
  <si>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</si>
  <si>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</si>
  <si>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</si>
  <si>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</si>
  <si>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</si>
  <si>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</si>
  <si>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</si>
  <si>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</si>
  <si>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</si>
  <si>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</si>
  <si>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</si>
  <si>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</si>
  <si>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</si>
  <si>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</si>
  <si>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</si>
  <si>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</si>
  <si>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</si>
  <si>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</si>
  <si>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</si>
  <si>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</si>
  <si>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</si>
  <si>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</si>
  <si>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</si>
  <si>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</si>
  <si>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</si>
  <si>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</si>
  <si>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</si>
  <si>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</si>
  <si>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</si>
  <si>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</si>
  <si>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</si>
  <si>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</si>
  <si>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</si>
  <si>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</si>
  <si>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</si>
  <si>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</si>
  <si>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</si>
  <si>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</si>
  <si>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</si>
  <si>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</si>
  <si>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</si>
  <si>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</si>
  <si>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</si>
  <si>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</si>
  <si>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</si>
  <si>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</si>
  <si>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</si>
  <si>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</si>
  <si>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</si>
  <si>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</si>
  <si>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</si>
  <si>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</si>
  <si>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</si>
  <si>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</si>
  <si>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</si>
  <si>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</si>
  <si>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</si>
  <si>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</si>
  <si>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</si>
  <si>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</si>
  <si>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</si>
  <si>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</si>
  <si>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</si>
  <si>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</si>
  <si>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</si>
  <si>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</si>
  <si>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</si>
  <si>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</si>
  <si>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</si>
  <si>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</si>
  <si>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</si>
  <si>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</si>
  <si>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</si>
  <si>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</si>
  <si>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</si>
  <si>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</si>
  <si>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</si>
  <si>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</si>
  <si>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</si>
  <si>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</si>
  <si>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</si>
  <si>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</si>
  <si>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</si>
  <si>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</si>
  <si>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</si>
  <si>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</si>
  <si>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</si>
  <si>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</si>
  <si>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</si>
  <si>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</si>
  <si>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</si>
  <si>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</si>
  <si>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</si>
  <si>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</si>
  <si>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</si>
  <si>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</si>
  <si>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</si>
  <si>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</si>
  <si>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</si>
  <si>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</si>
  <si>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</si>
  <si>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</si>
  <si>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</si>
  <si>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</si>
  <si>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</si>
  <si>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</si>
  <si>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</si>
  <si>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</si>
  <si>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</si>
  <si>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</si>
  <si>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</si>
  <si>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</si>
  <si>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</si>
  <si>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</si>
  <si>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</si>
  <si>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</si>
  <si>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</si>
  <si>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</si>
  <si>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</si>
  <si>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</si>
  <si>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</si>
  <si>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</si>
  <si>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</si>
  <si>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</si>
  <si>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</si>
  <si>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</si>
  <si>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</si>
  <si>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</si>
  <si>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</si>
  <si>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</si>
  <si>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</si>
  <si>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</si>
  <si>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</si>
  <si>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</si>
  <si>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</si>
  <si>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</si>
  <si>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</si>
  <si>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</si>
  <si>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</si>
  <si>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</si>
  <si>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</si>
  <si>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</si>
  <si>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</si>
  <si>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</si>
  <si>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</si>
  <si>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</si>
  <si>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</si>
  <si>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</si>
  <si>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</si>
  <si>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</si>
  <si>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</si>
  <si>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</si>
  <si>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</si>
  <si>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</si>
  <si>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</si>
  <si>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</si>
  <si>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</si>
  <si>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</si>
  <si>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</si>
  <si>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</si>
  <si>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</si>
  <si>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</si>
  <si>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</si>
  <si>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</si>
  <si>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</si>
  <si>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</si>
  <si>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</si>
  <si>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</si>
  <si>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</si>
  <si>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</si>
  <si>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</si>
  <si>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</si>
  <si>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</si>
  <si>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</si>
  <si>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</si>
  <si>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</si>
  <si>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</si>
  <si>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</si>
  <si>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</si>
  <si>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</si>
  <si>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</si>
  <si>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</si>
  <si>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</si>
  <si>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</si>
  <si>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</si>
  <si>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</si>
  <si>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</si>
  <si>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</si>
  <si>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</si>
  <si>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</si>
  <si>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</si>
  <si>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</si>
  <si>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</si>
  <si>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</si>
  <si>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</si>
  <si>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</si>
  <si>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</si>
  <si>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</si>
  <si>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</si>
  <si>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</si>
  <si>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</si>
  <si>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</si>
  <si>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</si>
  <si>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</si>
  <si>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</si>
  <si>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</si>
  <si>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</si>
  <si>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</si>
  <si>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</si>
  <si>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</si>
  <si>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</si>
  <si>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</si>
  <si>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</si>
  <si>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</si>
  <si>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</si>
  <si>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</si>
  <si>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</si>
  <si>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</si>
  <si>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</si>
  <si>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</si>
  <si>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</si>
  <si>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</si>
  <si>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</si>
  <si>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</si>
  <si>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</si>
  <si>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</si>
  <si>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</si>
  <si>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</si>
  <si>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</si>
  <si>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</si>
  <si>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</si>
  <si>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</si>
  <si>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</si>
  <si>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</si>
  <si>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</si>
  <si>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</si>
  <si>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</si>
  <si>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</si>
  <si>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</si>
  <si>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</si>
  <si>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</si>
  <si>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</si>
  <si>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</si>
  <si>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</si>
  <si>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</si>
  <si>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</si>
  <si>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</si>
  <si>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</si>
  <si>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</si>
  <si>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</si>
  <si>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</si>
  <si>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</si>
  <si>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</si>
  <si>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</si>
  <si>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</si>
  <si>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</si>
  <si>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</si>
  <si>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</si>
  <si>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</si>
  <si>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</si>
  <si>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</si>
  <si>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</si>
  <si>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</si>
  <si>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</si>
  <si>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</si>
  <si>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</si>
  <si>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</si>
  <si>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</si>
  <si>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</si>
  <si>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</si>
  <si>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</si>
  <si>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</si>
  <si>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</si>
  <si>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</si>
  <si>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</si>
  <si>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</si>
  <si>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</si>
  <si>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</si>
  <si>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</si>
  <si>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</si>
  <si>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</si>
  <si>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</si>
  <si>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</si>
  <si>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</si>
  <si>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</si>
  <si>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</si>
  <si>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</si>
  <si>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</si>
  <si>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</si>
  <si>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</si>
  <si>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</si>
  <si>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</si>
  <si>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</si>
  <si>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</si>
  <si>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</si>
  <si>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</si>
  <si>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</si>
  <si>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</si>
  <si>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</si>
  <si>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</si>
  <si>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</si>
  <si>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</si>
  <si>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</si>
  <si>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</si>
  <si>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</si>
  <si>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</si>
  <si>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</si>
  <si>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</si>
  <si>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</si>
  <si>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</si>
  <si>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</si>
  <si>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</si>
  <si>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</si>
  <si>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</si>
  <si>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</si>
  <si>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</si>
  <si>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</si>
  <si>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</si>
  <si>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</si>
  <si>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</si>
  <si>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</si>
  <si>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</si>
  <si>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</si>
  <si>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</si>
  <si>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</si>
  <si>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</si>
  <si>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</si>
  <si>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</si>
  <si>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</si>
  <si>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</si>
  <si>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</si>
  <si>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</si>
  <si>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</si>
  <si>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</si>
  <si>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</si>
  <si>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</si>
  <si>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</si>
  <si>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</si>
  <si>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</si>
  <si>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</si>
  <si>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</si>
  <si>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</si>
  <si>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</si>
  <si>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</si>
  <si>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</si>
  <si>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</si>
  <si>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</si>
  <si>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</si>
  <si>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</si>
  <si>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</si>
  <si>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</si>
  <si>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</si>
  <si>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</si>
  <si>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</si>
  <si>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</si>
  <si>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</si>
  <si>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</si>
  <si>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</si>
  <si>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</si>
  <si>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</si>
  <si>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</si>
  <si>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</si>
  <si>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</si>
  <si>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</si>
  <si>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</si>
  <si>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</si>
  <si>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</si>
  <si>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</si>
  <si>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</si>
  <si>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</si>
  <si>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</si>
  <si>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</si>
  <si>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</si>
  <si>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</si>
  <si>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</si>
  <si>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</si>
  <si>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</si>
  <si>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</si>
  <si>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</si>
  <si>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</si>
  <si>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</si>
  <si>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</si>
  <si>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</si>
  <si>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</si>
  <si>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</si>
  <si>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</si>
  <si>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</si>
  <si>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</si>
  <si>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</si>
  <si>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</si>
  <si>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</si>
  <si>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</si>
  <si>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</si>
  <si>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</si>
  <si>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</si>
  <si>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</si>
  <si>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</si>
  <si>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</si>
  <si>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</si>
  <si>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</si>
  <si>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</si>
  <si>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</si>
  <si>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</si>
  <si>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</si>
  <si>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</si>
  <si>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</si>
  <si>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</si>
  <si>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</si>
  <si>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</si>
  <si>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</si>
  <si>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</si>
  <si>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</si>
  <si>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</si>
  <si>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</si>
  <si>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</si>
  <si>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</si>
  <si>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</si>
  <si>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</si>
  <si>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</si>
  <si>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</si>
  <si>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</si>
  <si>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</si>
  <si>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</si>
  <si>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</si>
  <si>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</si>
  <si>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</si>
  <si>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</si>
  <si>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</si>
  <si>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</si>
  <si>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</si>
  <si>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</si>
  <si>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</si>
  <si>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</si>
  <si>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</si>
  <si>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</si>
  <si>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</si>
  <si>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</si>
  <si>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</si>
  <si>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</si>
  <si>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</si>
  <si>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</si>
  <si>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</si>
  <si>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</si>
  <si>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</si>
  <si>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</si>
  <si>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</si>
  <si>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</si>
  <si>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</si>
  <si>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</si>
  <si>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</si>
  <si>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</si>
  <si>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</si>
  <si>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</si>
  <si>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</si>
  <si>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</si>
  <si>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</si>
  <si>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</si>
  <si>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</si>
  <si>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</si>
  <si>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</si>
  <si>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</si>
  <si>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</si>
  <si>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</si>
  <si>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</si>
  <si>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</si>
  <si>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</si>
  <si>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</si>
  <si>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</si>
  <si>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</si>
  <si>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</si>
  <si>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</si>
  <si>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</si>
  <si>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</si>
  <si>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</si>
  <si>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</si>
  <si>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</si>
  <si>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</si>
  <si>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</si>
  <si>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</si>
  <si>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</si>
  <si>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</si>
  <si>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</si>
  <si>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</si>
  <si>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</si>
  <si>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</si>
  <si>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</si>
  <si>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</si>
  <si>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</si>
  <si>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</si>
  <si>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</si>
  <si>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</si>
  <si>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</si>
  <si>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</si>
  <si>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</si>
  <si>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</si>
  <si>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</si>
  <si>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</si>
  <si>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</si>
  <si>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</si>
  <si>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</si>
  <si>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</si>
  <si>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</si>
  <si>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</si>
  <si>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</si>
  <si>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</si>
  <si>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</si>
  <si>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</si>
  <si>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</si>
  <si>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</si>
  <si>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</si>
  <si>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</si>
  <si>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</si>
  <si>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</si>
  <si>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</si>
  <si>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</si>
  <si>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</si>
  <si>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</si>
  <si>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</si>
  <si>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</si>
  <si>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</si>
  <si>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</si>
  <si>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</si>
  <si>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</si>
  <si>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</si>
  <si>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</si>
  <si>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</si>
  <si>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</si>
  <si>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</si>
  <si>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</si>
  <si>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</si>
  <si>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</si>
  <si>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</si>
  <si>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</si>
  <si>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</si>
  <si>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</si>
  <si>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</si>
  <si>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</si>
  <si>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</si>
  <si>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</si>
  <si>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</si>
  <si>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</si>
  <si>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</si>
  <si>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</si>
  <si>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</si>
  <si>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</si>
  <si>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</si>
  <si>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</si>
  <si>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</si>
  <si>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</si>
  <si>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</si>
  <si>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</si>
  <si>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</si>
  <si>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</si>
  <si>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</si>
  <si>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</si>
  <si>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</si>
  <si>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</si>
  <si>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</si>
  <si>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</si>
  <si>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</si>
  <si>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</si>
  <si>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</si>
  <si>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</si>
  <si>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</si>
  <si>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</si>
  <si>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</si>
  <si>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</si>
  <si>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</si>
  <si>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</si>
  <si>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</si>
  <si>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</si>
  <si>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</si>
  <si>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</si>
  <si>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</si>
  <si>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</si>
  <si>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</si>
  <si>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</si>
  <si>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</si>
  <si>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</si>
  <si>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</si>
  <si>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</si>
  <si>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</si>
  <si>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</si>
  <si>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</si>
  <si>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</si>
  <si>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</si>
  <si>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</si>
  <si>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</si>
  <si>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</si>
  <si>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</si>
  <si>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</si>
  <si>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</si>
  <si>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</si>
  <si>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</si>
  <si>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</si>
  <si>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</si>
  <si>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</si>
  <si>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</si>
  <si>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</si>
  <si>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</si>
  <si>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</si>
  <si>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</si>
  <si>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</si>
  <si>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</si>
  <si>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</si>
  <si>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</si>
  <si>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</si>
  <si>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</si>
  <si>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</si>
  <si>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</si>
  <si>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</si>
  <si>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</si>
  <si>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</si>
  <si>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</si>
  <si>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</si>
  <si>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</si>
  <si>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</si>
  <si>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</si>
  <si>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</si>
  <si>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</si>
  <si>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</si>
  <si>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</si>
  <si>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</si>
  <si>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</si>
  <si>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</si>
  <si>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</si>
  <si>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</si>
  <si>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</si>
  <si>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</si>
  <si>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</si>
  <si>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</si>
  <si>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</si>
  <si>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</si>
  <si>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</si>
  <si>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</si>
  <si>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</si>
  <si>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</si>
  <si>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</si>
  <si>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</si>
  <si>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</si>
  <si>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</si>
  <si>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</si>
  <si>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</si>
  <si>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</si>
  <si>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</si>
  <si>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</si>
  <si>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</si>
  <si>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</si>
  <si>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</si>
  <si>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</si>
  <si>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</si>
  <si>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</si>
  <si>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</si>
  <si>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</si>
  <si>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</si>
  <si>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</si>
  <si>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</si>
  <si>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</si>
  <si>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</si>
  <si>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</si>
  <si>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</si>
  <si>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</si>
  <si>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</si>
  <si>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</si>
  <si>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</si>
  <si>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</si>
  <si>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</si>
  <si>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</si>
  <si>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</si>
  <si>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</si>
  <si>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</si>
  <si>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</si>
  <si>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</si>
  <si>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</si>
  <si>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</si>
  <si>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</si>
  <si>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</si>
  <si>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</si>
  <si>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</si>
  <si>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</si>
  <si>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</si>
  <si>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</si>
  <si>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</si>
  <si>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</si>
  <si>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</si>
  <si>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</si>
  <si>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</si>
  <si>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</si>
  <si>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</si>
  <si>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</si>
  <si>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</si>
  <si>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</si>
  <si>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</si>
  <si>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</si>
  <si>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</si>
  <si>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</si>
  <si>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</si>
  <si>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</si>
  <si>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</si>
  <si>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</si>
  <si>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</si>
  <si>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</si>
  <si>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</si>
  <si>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</si>
  <si>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</si>
  <si>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</si>
  <si>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</si>
  <si>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</si>
  <si>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</si>
  <si>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</si>
  <si>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</si>
  <si>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</si>
  <si>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</si>
  <si>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</si>
  <si>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</si>
  <si>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</si>
  <si>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</si>
  <si>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</si>
  <si>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</si>
  <si>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</si>
  <si>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</si>
  <si>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</si>
  <si>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</si>
  <si>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</si>
  <si>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</si>
  <si>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</si>
  <si>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</si>
  <si>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</si>
  <si>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</si>
  <si>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</si>
  <si>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</si>
  <si>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</si>
  <si>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</si>
  <si>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</si>
  <si>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</si>
  <si>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</si>
  <si>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</si>
  <si>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</si>
  <si>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</si>
  <si>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</si>
  <si>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</si>
  <si>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</si>
  <si>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</si>
  <si>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</si>
  <si>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</si>
  <si>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</si>
  <si>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</si>
  <si>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</si>
  <si>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</si>
  <si>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</si>
  <si>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</si>
  <si>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</si>
  <si>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</si>
  <si>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</si>
  <si>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</si>
  <si>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</si>
  <si>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</si>
  <si>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</si>
  <si>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</si>
  <si>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</si>
  <si>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</si>
  <si>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</si>
  <si>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</si>
  <si>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</si>
  <si>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</si>
  <si>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</si>
  <si>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</si>
  <si>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</si>
  <si>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</si>
  <si>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</si>
  <si>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</si>
  <si>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</si>
  <si>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</si>
  <si>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</si>
  <si>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</si>
  <si>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</si>
  <si>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</si>
  <si>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</si>
  <si>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</si>
  <si>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</si>
  <si>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</si>
  <si>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</si>
  <si>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</si>
  <si>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</si>
  <si>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</si>
  <si>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</si>
  <si>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</si>
  <si>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</si>
  <si>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</si>
  <si>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</si>
  <si>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</si>
  <si>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</si>
  <si>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</si>
  <si>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</si>
  <si>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</si>
  <si>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</si>
  <si>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</si>
  <si>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</si>
  <si>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</si>
  <si>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</si>
  <si>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</si>
  <si>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</si>
  <si>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</si>
  <si>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</si>
  <si>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</si>
  <si>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</si>
  <si>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</si>
  <si>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</si>
  <si>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</si>
  <si>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</si>
  <si>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</si>
  <si>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</si>
  <si>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</si>
  <si>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</si>
  <si>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</si>
  <si>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</si>
  <si>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</si>
  <si>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</si>
  <si>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</si>
  <si>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</si>
  <si>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</si>
  <si>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</si>
  <si>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</si>
  <si>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</si>
  <si>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</si>
  <si>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</si>
  <si>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</si>
  <si>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</si>
  <si>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</si>
  <si>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</si>
  <si>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</si>
  <si>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</si>
  <si>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</si>
  <si>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</si>
  <si>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</si>
  <si>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</si>
  <si>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</si>
  <si>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</si>
  <si>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</si>
  <si>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</si>
  <si>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</si>
  <si>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</si>
  <si>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</si>
  <si>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</si>
  <si>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</si>
  <si>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</si>
  <si>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</si>
  <si>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</si>
  <si>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</si>
  <si>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</si>
  <si>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</si>
  <si>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</si>
  <si>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</si>
  <si>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</si>
  <si>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</si>
  <si>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</si>
  <si>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</si>
  <si>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</si>
  <si>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</si>
  <si>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</si>
  <si>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</si>
  <si>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</si>
  <si>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</si>
  <si>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</si>
  <si>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</si>
  <si>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</si>
  <si>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</si>
  <si>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</si>
  <si>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</si>
  <si>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</si>
  <si>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</si>
  <si>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</si>
  <si>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</si>
  <si>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</si>
  <si>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</si>
  <si>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</si>
  <si>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</si>
  <si>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</si>
  <si>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</si>
  <si>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</si>
  <si>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</si>
  <si>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</si>
  <si>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</si>
  <si>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</si>
  <si>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</si>
  <si>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</si>
  <si>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</si>
  <si>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</si>
  <si>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</si>
  <si>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</si>
  <si>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</si>
  <si>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</si>
  <si>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</si>
  <si>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</si>
  <si>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</si>
  <si>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</si>
  <si>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</si>
  <si>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</si>
  <si>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</si>
  <si>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</si>
  <si>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</si>
  <si>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</si>
  <si>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</si>
  <si>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</si>
  <si>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</si>
  <si>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</si>
  <si>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</si>
  <si>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</si>
  <si>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</si>
  <si>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</si>
  <si>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</si>
  <si>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</si>
  <si>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</si>
  <si>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</si>
  <si>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</si>
  <si>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</si>
  <si>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</si>
  <si>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</si>
  <si>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</si>
  <si>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</si>
  <si>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</si>
  <si>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</si>
  <si>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</si>
  <si>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</si>
  <si>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</si>
  <si>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</si>
  <si>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</si>
  <si>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</si>
  <si>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</si>
  <si>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</si>
  <si>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</si>
  <si>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</si>
  <si>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</si>
  <si>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</si>
  <si>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</si>
  <si>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</si>
  <si>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</si>
  <si>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</si>
  <si>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</si>
  <si>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</si>
  <si>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</si>
  <si>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</si>
  <si>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</si>
  <si>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</si>
  <si>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</si>
  <si>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</si>
  <si>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</si>
  <si>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</si>
  <si>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</si>
  <si>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</si>
  <si>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</si>
  <si>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</si>
  <si>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</si>
  <si>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</si>
  <si>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</si>
  <si>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</si>
  <si>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</si>
  <si>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</si>
  <si>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</si>
  <si>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</si>
  <si>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</si>
  <si>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</si>
  <si>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</si>
  <si>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</si>
  <si>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</si>
  <si>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</si>
  <si>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</si>
  <si>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</si>
  <si>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</si>
  <si>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</si>
  <si>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</si>
  <si>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</si>
  <si>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</si>
  <si>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</si>
  <si>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</si>
  <si>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</si>
  <si>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</si>
  <si>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</si>
  <si>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</si>
  <si>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</si>
  <si>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</si>
  <si>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</si>
  <si>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</si>
  <si>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</si>
  <si>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</si>
  <si>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</si>
  <si>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</si>
  <si>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</si>
  <si>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</si>
  <si>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</si>
  <si>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</si>
  <si>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</si>
  <si>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</si>
  <si>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</si>
  <si>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</si>
  <si>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</si>
  <si>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</si>
  <si>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</si>
  <si>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</si>
  <si>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</si>
  <si>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</si>
  <si>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</si>
  <si>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</si>
  <si>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</si>
  <si>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</si>
  <si>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</si>
  <si>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</si>
  <si>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</si>
  <si>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</si>
  <si>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</si>
  <si>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</si>
  <si>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</si>
  <si>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</si>
  <si>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</si>
  <si>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</si>
  <si>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</si>
  <si>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</si>
  <si>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</si>
  <si>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</si>
  <si>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</si>
  <si>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</si>
  <si>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</si>
  <si>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</si>
  <si>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</si>
  <si>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</si>
  <si>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</si>
  <si>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</si>
  <si>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</si>
  <si>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</si>
  <si>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</si>
  <si>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</si>
  <si>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</si>
  <si>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</si>
  <si>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</si>
  <si>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</si>
  <si>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</si>
  <si>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</si>
  <si>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</si>
  <si>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</si>
  <si>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</si>
  <si>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</si>
  <si>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</si>
  <si>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</si>
  <si>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</si>
  <si>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</si>
  <si>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</si>
  <si>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</si>
  <si>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</si>
  <si>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</si>
  <si>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</si>
  <si>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</si>
  <si>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</si>
  <si>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</si>
  <si>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</si>
  <si>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</si>
  <si>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</si>
  <si>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</si>
  <si>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</si>
  <si>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</si>
  <si>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</si>
  <si>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</si>
  <si>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</si>
  <si>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</si>
  <si>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</si>
  <si>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</si>
  <si>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</si>
  <si>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</si>
  <si>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</si>
  <si>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</si>
  <si>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</si>
  <si>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</si>
  <si>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</si>
  <si>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</si>
  <si>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</si>
  <si>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</si>
  <si>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</si>
  <si>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</si>
  <si>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</si>
  <si>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</si>
  <si>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</si>
  <si>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</si>
  <si>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</si>
  <si>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</si>
  <si>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</si>
  <si>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</si>
  <si>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</si>
  <si>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</si>
  <si>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</si>
  <si>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</si>
  <si>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</si>
  <si>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</si>
  <si>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</si>
  <si>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</si>
  <si>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</si>
  <si>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</si>
  <si>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</si>
  <si>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</si>
  <si>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</si>
  <si>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</si>
  <si>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</si>
  <si>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</si>
  <si>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</si>
  <si>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</si>
  <si>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</si>
  <si>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</si>
  <si>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</si>
  <si>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</si>
  <si>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</si>
  <si>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</si>
  <si>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</si>
  <si>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</si>
  <si>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</si>
  <si>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</si>
  <si>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</si>
  <si>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</si>
  <si>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</si>
  <si>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</si>
  <si>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</si>
  <si>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</si>
  <si>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</si>
  <si>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</si>
  <si>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</si>
  <si>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</si>
  <si>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</si>
  <si>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</si>
  <si>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</si>
  <si>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</si>
  <si>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</si>
  <si>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</si>
  <si>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</si>
  <si>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</si>
  <si>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</si>
  <si>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</si>
  <si>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</si>
  <si>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</si>
  <si>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</si>
  <si>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</si>
  <si>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</si>
  <si>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</si>
  <si>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</si>
  <si>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</si>
  <si>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</si>
  <si>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</si>
  <si>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</si>
  <si>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</si>
  <si>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</si>
  <si>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</si>
  <si>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</si>
  <si>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</si>
  <si>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</si>
  <si>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</si>
  <si>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</si>
  <si>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</si>
  <si>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</si>
  <si>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</si>
  <si>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</si>
  <si>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</si>
  <si>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</si>
  <si>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</si>
  <si>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</si>
  <si>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</si>
  <si>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</si>
  <si>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</si>
  <si>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</si>
  <si>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</si>
  <si>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</si>
  <si>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</si>
  <si>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</si>
  <si>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</si>
  <si>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</si>
  <si>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</si>
  <si>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</si>
  <si>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</si>
  <si>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</si>
  <si>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</si>
  <si>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</si>
  <si>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</si>
  <si>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</si>
  <si>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</si>
  <si>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</si>
  <si>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</si>
  <si>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</si>
  <si>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</si>
  <si>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</si>
  <si>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</si>
  <si>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</si>
  <si>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</si>
  <si>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</si>
  <si>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</si>
  <si>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</si>
  <si>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</si>
  <si>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</si>
  <si>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</si>
  <si>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</si>
  <si>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</si>
  <si>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</si>
  <si>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</si>
  <si>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</si>
  <si>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</si>
  <si>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</si>
  <si>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</si>
  <si>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</si>
  <si>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</si>
  <si>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</si>
  <si>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</si>
  <si>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</si>
  <si>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</si>
  <si>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</si>
  <si>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</si>
  <si>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</si>
  <si>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</si>
  <si>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</si>
  <si>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</si>
  <si>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</si>
  <si>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</si>
  <si>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</si>
  <si>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</si>
  <si>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</si>
  <si>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</si>
  <si>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</si>
  <si>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</si>
  <si>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</si>
  <si>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</si>
  <si>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</si>
  <si>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</si>
  <si>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</si>
  <si>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</si>
  <si>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</si>
  <si>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</si>
  <si>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</si>
  <si>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</si>
  <si>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</si>
  <si>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</si>
  <si>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</si>
  <si>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</si>
  <si>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</si>
  <si>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</si>
  <si>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</si>
  <si>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</si>
  <si>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</si>
  <si>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</si>
  <si>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</si>
  <si>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</si>
  <si>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</si>
  <si>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</si>
  <si>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</si>
  <si>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</si>
  <si>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</si>
  <si>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</si>
  <si>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</si>
  <si>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</si>
  <si>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</si>
  <si>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</si>
  <si>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</si>
  <si>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</si>
  <si>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</si>
  <si>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</si>
  <si>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</si>
  <si>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</si>
  <si>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</si>
  <si>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</si>
  <si>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</si>
  <si>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</si>
  <si>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</si>
  <si>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</si>
  <si>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</si>
  <si>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</si>
  <si>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</si>
  <si>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</si>
  <si>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</si>
  <si>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</si>
  <si>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</si>
  <si>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</si>
  <si>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</si>
  <si>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</si>
  <si>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</si>
  <si>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</si>
  <si>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</si>
  <si>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</si>
  <si>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</si>
  <si>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</si>
  <si>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</si>
  <si>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</si>
  <si>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</si>
  <si>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</si>
  <si>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</si>
  <si>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</si>
  <si>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</si>
  <si>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</si>
  <si>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</si>
  <si>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</si>
  <si>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</si>
  <si>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</si>
  <si>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</si>
  <si>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</si>
  <si>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</si>
  <si>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</si>
  <si>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</si>
  <si>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</si>
  <si>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</si>
  <si>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</si>
  <si>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</si>
  <si>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</si>
  <si>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</si>
  <si>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</si>
  <si>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</si>
  <si>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</si>
  <si>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</si>
  <si>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</si>
  <si>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</si>
  <si>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</si>
  <si>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</si>
  <si>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</si>
  <si>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</si>
  <si>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</si>
  <si>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</si>
  <si>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</si>
  <si>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</si>
  <si>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</si>
  <si>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</si>
  <si>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</si>
  <si>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</si>
  <si>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</si>
  <si>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</si>
  <si>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</si>
  <si>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</si>
  <si>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</si>
  <si>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</si>
  <si>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</si>
  <si>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</si>
  <si>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</si>
  <si>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</si>
  <si>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</si>
  <si>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</si>
  <si>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</si>
  <si>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</si>
  <si>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</si>
  <si>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</si>
  <si>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</si>
  <si>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</si>
  <si>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</si>
  <si>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</si>
  <si>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</si>
  <si>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</si>
  <si>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</si>
  <si>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</si>
  <si>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</si>
  <si>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</si>
  <si>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</si>
  <si>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</si>
  <si>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</si>
  <si>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</si>
  <si>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</si>
  <si>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</si>
  <si>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</si>
  <si>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</si>
  <si>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</si>
  <si>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</si>
  <si>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</si>
  <si>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</si>
  <si>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</si>
  <si>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</si>
  <si>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</si>
  <si>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</si>
  <si>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</si>
  <si>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</si>
  <si>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</si>
  <si>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</si>
  <si>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</si>
  <si>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</si>
  <si>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</si>
  <si>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</si>
  <si>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</si>
  <si>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</si>
  <si>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</si>
  <si>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</si>
  <si>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</si>
  <si>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</si>
  <si>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</si>
  <si>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</si>
  <si>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</si>
  <si>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</si>
  <si>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</si>
  <si>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</si>
  <si>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</si>
  <si>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</si>
  <si>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</si>
  <si>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</si>
  <si>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</si>
  <si>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</si>
  <si>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</si>
  <si>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</si>
  <si>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</si>
  <si>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</si>
  <si>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</si>
  <si>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</si>
  <si>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</si>
  <si>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</si>
  <si>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</si>
  <si>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</si>
  <si>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</si>
  <si>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</si>
  <si>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</si>
  <si>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</si>
  <si>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</si>
  <si>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</si>
  <si>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</si>
  <si>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</si>
  <si>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</si>
  <si>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</si>
  <si>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</si>
  <si>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</si>
  <si>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</si>
  <si>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</si>
  <si>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</si>
  <si>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</si>
  <si>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</si>
  <si>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</si>
  <si>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</si>
  <si>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</si>
  <si>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</si>
  <si>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</si>
  <si>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</si>
  <si>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</si>
  <si>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</si>
  <si>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</si>
  <si>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</si>
  <si>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</si>
  <si>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</si>
  <si>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</si>
  <si>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</si>
  <si>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</si>
  <si>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</si>
  <si>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</si>
  <si>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</si>
  <si>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</si>
  <si>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</si>
  <si>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</si>
  <si>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</si>
  <si>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</si>
  <si>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</si>
  <si>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</si>
  <si>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</si>
  <si>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</si>
  <si>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</si>
  <si>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</si>
  <si>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</si>
  <si>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</si>
  <si>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</si>
  <si>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</si>
  <si>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</si>
  <si>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</si>
  <si>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</si>
  <si>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</si>
  <si>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</si>
  <si>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</si>
  <si>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</si>
  <si>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</si>
  <si>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</si>
  <si>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</si>
  <si>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</si>
  <si>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</si>
  <si>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</si>
  <si>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</si>
  <si>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</si>
  <si>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</si>
  <si>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</si>
  <si>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</si>
  <si>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</si>
  <si>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</si>
  <si>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</si>
  <si>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</si>
  <si>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</si>
  <si>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</si>
  <si>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</si>
  <si>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</si>
  <si>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</si>
  <si>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</si>
  <si>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</si>
  <si>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</si>
  <si>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</si>
  <si>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</si>
  <si>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</si>
  <si>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</si>
  <si>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</si>
  <si>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</si>
  <si>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</si>
  <si>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</si>
  <si>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</si>
  <si>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</si>
  <si>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</si>
  <si>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</si>
  <si>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</si>
  <si>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</si>
  <si>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</si>
  <si>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</si>
  <si>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</si>
  <si>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</si>
  <si>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</si>
  <si>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</si>
  <si>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</si>
  <si>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</si>
  <si>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</si>
  <si>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</si>
  <si>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</si>
  <si>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</si>
  <si>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</si>
  <si>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</si>
  <si>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</si>
  <si>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</si>
  <si>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</si>
  <si>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</si>
  <si>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</si>
  <si>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</si>
  <si>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</si>
  <si>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</si>
  <si>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</si>
  <si>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</si>
  <si>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</si>
  <si>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</si>
  <si>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</si>
  <si>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</si>
  <si>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</si>
  <si>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</si>
  <si>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</si>
  <si>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</si>
  <si>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</si>
  <si>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</si>
  <si>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</si>
  <si>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</si>
  <si>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</si>
  <si>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</si>
  <si>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</si>
  <si>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</si>
  <si>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</si>
  <si>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</si>
  <si>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</si>
  <si>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</si>
  <si>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</si>
  <si>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</si>
  <si>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</si>
  <si>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</si>
  <si>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</si>
  <si>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</si>
  <si>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</si>
  <si>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</si>
  <si>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</si>
  <si>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</si>
  <si>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</si>
  <si>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</si>
  <si>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</si>
  <si>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</si>
  <si>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</si>
  <si>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</si>
  <si>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</si>
  <si>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</si>
  <si>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</si>
  <si>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</si>
  <si>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</si>
  <si>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</si>
  <si>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</si>
  <si>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</si>
  <si>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</si>
  <si>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</si>
  <si>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</si>
  <si>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</si>
  <si>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</si>
  <si>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</si>
  <si>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</si>
  <si>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</si>
  <si>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</si>
  <si>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</si>
  <si>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</si>
  <si>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</si>
  <si>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</si>
  <si>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</si>
  <si>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</si>
  <si>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</si>
  <si>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</si>
  <si>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</si>
  <si>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</si>
  <si>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</si>
  <si>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</si>
  <si>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</si>
  <si>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</si>
  <si>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</si>
  <si>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</si>
  <si>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</si>
  <si>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</si>
  <si>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</si>
  <si>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</si>
  <si>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</si>
  <si>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</si>
  <si>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</si>
  <si>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</si>
  <si>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</si>
  <si>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</si>
  <si>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</si>
  <si>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</si>
  <si>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</si>
  <si>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</si>
  <si>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</si>
  <si>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</si>
  <si>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</si>
  <si>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</si>
  <si>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</si>
  <si>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</si>
  <si>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</si>
  <si>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</si>
  <si>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</si>
  <si>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</si>
  <si>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</si>
  <si>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</si>
  <si>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</si>
  <si>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</si>
  <si>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</si>
  <si>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</si>
  <si>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</si>
  <si>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</si>
  <si>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</si>
  <si>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</si>
  <si>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</si>
  <si>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</si>
  <si>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</si>
  <si>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</si>
  <si>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</si>
  <si>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</si>
  <si>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</si>
  <si>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</si>
  <si>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</si>
  <si>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</si>
  <si>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</si>
  <si>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</si>
  <si>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</si>
  <si>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</si>
  <si>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</si>
  <si>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</si>
  <si>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</si>
  <si>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</si>
  <si>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</si>
  <si>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</si>
  <si>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</si>
  <si>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</si>
  <si>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</si>
  <si>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</si>
  <si>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</si>
  <si>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</si>
  <si>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</si>
  <si>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</si>
  <si>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</si>
  <si>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</si>
  <si>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</si>
  <si>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</si>
  <si>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</si>
  <si>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</si>
  <si>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</si>
  <si>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</si>
  <si>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</si>
  <si>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</si>
  <si>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</si>
  <si>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</si>
  <si>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</si>
  <si>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</si>
  <si>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</si>
  <si>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</si>
  <si>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</si>
  <si>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</si>
  <si>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</si>
  <si>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</si>
  <si>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</si>
  <si>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</si>
  <si>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</si>
  <si>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</si>
  <si>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</si>
  <si>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</si>
  <si>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</si>
  <si>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</si>
  <si>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</si>
  <si>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</si>
  <si>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</si>
  <si>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</si>
  <si>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</si>
  <si>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</si>
  <si>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</si>
  <si>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</si>
  <si>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</si>
  <si>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</si>
  <si>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</si>
  <si>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</si>
  <si>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</si>
  <si>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</si>
  <si>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</si>
  <si>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</si>
  <si>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</si>
  <si>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</si>
  <si>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</si>
  <si>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</si>
  <si>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</si>
  <si>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</si>
  <si>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</si>
  <si>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</si>
  <si>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</si>
  <si>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</si>
  <si>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</si>
  <si>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</si>
  <si>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</si>
  <si>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</si>
  <si>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</si>
  <si>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</si>
  <si>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</si>
  <si>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</si>
  <si>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</si>
  <si>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</si>
  <si>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</si>
  <si>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</si>
  <si>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</si>
  <si>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</si>
  <si>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</si>
  <si>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</si>
  <si>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</si>
  <si>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</si>
  <si>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</si>
  <si>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</si>
  <si>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</si>
  <si>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</si>
  <si>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</si>
  <si>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</si>
  <si>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</si>
  <si>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</si>
  <si>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</si>
  <si>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</si>
  <si>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</si>
  <si>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</si>
  <si>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</si>
  <si>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</si>
  <si>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</si>
  <si>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</si>
  <si>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</si>
  <si>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</si>
  <si>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</si>
  <si>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</si>
  <si>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</si>
  <si>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</si>
  <si>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</si>
  <si>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</si>
  <si>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</si>
  <si>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</si>
  <si>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</si>
  <si>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</si>
  <si>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</si>
  <si>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</si>
  <si>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</si>
  <si>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</si>
  <si>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</si>
  <si>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</si>
  <si>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</si>
  <si>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</si>
  <si>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</si>
  <si>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</si>
  <si>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</si>
  <si>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</si>
  <si>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</si>
  <si>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</si>
  <si>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</si>
  <si>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</si>
  <si>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</si>
  <si>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</si>
  <si>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</si>
  <si>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</si>
  <si>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</si>
  <si>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</si>
  <si>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</si>
  <si>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</si>
  <si>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</si>
  <si>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</si>
  <si>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</si>
  <si>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</si>
  <si>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</si>
  <si>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</si>
  <si>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</si>
  <si>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</si>
  <si>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</si>
  <si>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</si>
  <si>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</si>
  <si>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</si>
  <si>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</si>
  <si>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</si>
  <si>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</si>
  <si>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</si>
  <si>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</si>
  <si>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</si>
  <si>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</si>
  <si>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</si>
  <si>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</si>
  <si>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</si>
  <si>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</si>
  <si>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</si>
  <si>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</si>
  <si>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</si>
  <si>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</si>
  <si>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</si>
  <si>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</si>
  <si>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</si>
  <si>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</si>
  <si>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</si>
  <si>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</si>
  <si>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</si>
  <si>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</si>
  <si>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</si>
  <si>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</si>
  <si>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</si>
  <si>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</si>
  <si>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</si>
  <si>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</si>
  <si>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</si>
  <si>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</si>
  <si>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</si>
  <si>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</si>
  <si>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</si>
  <si>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</si>
  <si>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</si>
  <si>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</si>
  <si>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</si>
  <si>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</si>
  <si>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</si>
  <si>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</si>
  <si>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</si>
  <si>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</si>
  <si>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</si>
  <si>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</si>
  <si>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</si>
  <si>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</si>
  <si>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</si>
  <si>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</si>
  <si>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</si>
  <si>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</si>
  <si>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</si>
  <si>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</si>
  <si>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</si>
  <si>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</si>
  <si>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</si>
  <si>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</si>
  <si>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</si>
  <si>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</si>
  <si>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</si>
  <si>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</si>
  <si>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</si>
  <si>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</si>
  <si>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</si>
  <si>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</si>
  <si>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</si>
  <si>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</si>
  <si>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</si>
  <si>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</si>
  <si>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</si>
  <si>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</si>
  <si>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</si>
  <si>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</si>
  <si>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</si>
  <si>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</si>
  <si>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</si>
  <si>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</si>
  <si>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</si>
  <si>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</si>
  <si>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</si>
  <si>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</si>
  <si>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</si>
  <si>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</si>
  <si>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</si>
  <si>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</si>
  <si>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</si>
  <si>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</si>
  <si>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</si>
  <si>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</si>
  <si>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</si>
  <si>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</si>
  <si>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</si>
  <si>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</si>
  <si>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</si>
  <si>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</si>
  <si>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</si>
  <si>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</si>
  <si>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</si>
  <si>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</si>
  <si>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</si>
  <si>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</si>
  <si>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</si>
  <si>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</si>
  <si>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</si>
  <si>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</si>
  <si>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</si>
  <si>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</si>
  <si>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</si>
  <si>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</si>
  <si>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</si>
  <si>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</si>
  <si>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</si>
  <si>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</si>
  <si>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</si>
  <si>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</si>
  <si>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</si>
  <si>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</si>
  <si>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</si>
  <si>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</si>
  <si>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</si>
  <si>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</si>
  <si>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</si>
  <si>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</si>
  <si>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</si>
  <si>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</si>
  <si>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</si>
  <si>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</si>
  <si>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</si>
  <si>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</si>
  <si>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</si>
  <si>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</si>
  <si>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</si>
  <si>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</si>
  <si>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</si>
  <si>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</si>
  <si>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</si>
  <si>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</si>
  <si>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</si>
  <si>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</si>
  <si>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</si>
  <si>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</si>
  <si>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</si>
  <si>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</si>
  <si>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</si>
  <si>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</si>
  <si>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</si>
  <si>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</si>
  <si>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</si>
  <si>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</si>
  <si>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</si>
  <si>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</si>
  <si>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</si>
  <si>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</si>
  <si>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</si>
  <si>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</si>
  <si>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</si>
  <si>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</si>
  <si>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</si>
  <si>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</si>
  <si>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</si>
  <si>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</si>
  <si>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</si>
  <si>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</si>
  <si>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</si>
  <si>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</si>
  <si>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</si>
  <si>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</si>
  <si>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</si>
  <si>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</si>
  <si>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</si>
  <si>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</si>
  <si>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</si>
  <si>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</si>
  <si>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</si>
  <si>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</si>
  <si>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</si>
  <si>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</si>
  <si>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</si>
  <si>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</si>
  <si>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</si>
  <si>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</si>
  <si>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</si>
  <si>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</si>
  <si>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</si>
  <si>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</si>
  <si>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</si>
  <si>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</si>
  <si>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</si>
  <si>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</si>
  <si>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</si>
  <si>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</si>
  <si>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</si>
  <si>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</si>
  <si>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</si>
  <si>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</si>
  <si>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</si>
  <si>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</si>
  <si>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</si>
  <si>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</si>
  <si>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</si>
  <si>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</si>
  <si>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</si>
  <si>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</si>
  <si>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</si>
  <si>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</si>
  <si>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</si>
  <si>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</si>
  <si>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</si>
  <si>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</si>
  <si>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</si>
  <si>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</si>
  <si>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</si>
  <si>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</si>
  <si>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</si>
  <si>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</si>
  <si>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</si>
  <si>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</si>
  <si>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</si>
  <si>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</si>
  <si>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</si>
  <si>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</si>
  <si>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</si>
  <si>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</si>
  <si>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</si>
  <si>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</si>
  <si>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</si>
  <si>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</si>
  <si>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</si>
  <si>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</si>
  <si>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</si>
  <si>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</si>
  <si>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</si>
  <si>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</si>
  <si>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</si>
  <si>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</si>
  <si>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</si>
  <si>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</si>
  <si>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</si>
  <si>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</si>
  <si>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</si>
  <si>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</si>
  <si>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</si>
  <si>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</si>
  <si>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</si>
  <si>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</si>
  <si>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</si>
  <si>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</si>
  <si>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</si>
  <si>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</si>
  <si>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</si>
  <si>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</si>
  <si>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</si>
  <si>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</si>
  <si>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</si>
  <si>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</si>
  <si>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</si>
  <si>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</si>
  <si>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</si>
  <si>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</si>
  <si>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</si>
  <si>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</si>
  <si>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</si>
  <si>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</si>
  <si>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</si>
  <si>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</si>
  <si>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</si>
  <si>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</si>
  <si>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</si>
  <si>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</si>
  <si>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</si>
  <si>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</si>
  <si>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</si>
  <si>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</si>
  <si>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</si>
  <si>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</si>
  <si>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</si>
  <si>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</si>
  <si>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</si>
  <si>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</si>
  <si>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</si>
  <si>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</si>
  <si>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</si>
  <si>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</si>
  <si>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</si>
  <si>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</si>
  <si>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</si>
  <si>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</si>
  <si>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</si>
  <si>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</si>
  <si>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</si>
  <si>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</si>
  <si>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</si>
  <si>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</si>
  <si>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</si>
  <si>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</si>
  <si>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</si>
  <si>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</si>
  <si>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</si>
  <si>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</si>
  <si>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</si>
  <si>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</si>
  <si>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</si>
  <si>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</si>
  <si>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</si>
  <si>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</si>
  <si>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</si>
  <si>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</si>
  <si>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</si>
  <si>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</si>
  <si>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</si>
  <si>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</si>
  <si>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</si>
  <si>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</si>
  <si>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</si>
  <si>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</si>
  <si>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</si>
  <si>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</si>
  <si>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</si>
  <si>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</si>
  <si>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</si>
  <si>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</si>
  <si>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</si>
  <si>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</si>
  <si>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</si>
  <si>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</si>
  <si>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</si>
  <si>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</si>
  <si>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</si>
  <si>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</si>
  <si>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</si>
  <si>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</si>
  <si>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</si>
  <si>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</si>
  <si>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</si>
  <si>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</si>
  <si>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</si>
  <si>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</si>
  <si>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</si>
  <si>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</si>
  <si>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</si>
  <si>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</si>
  <si>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</si>
  <si>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</si>
  <si>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</si>
  <si>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</si>
  <si>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</si>
  <si>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</si>
  <si>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</si>
  <si>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</si>
  <si>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</si>
  <si>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</si>
  <si>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</si>
  <si>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</si>
  <si>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</si>
  <si>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</si>
  <si>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</si>
  <si>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</si>
  <si>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</si>
  <si>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</si>
  <si>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</si>
  <si>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</si>
  <si>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</si>
  <si>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</si>
  <si>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</si>
  <si>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</si>
  <si>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</si>
  <si>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</si>
  <si>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</si>
  <si>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</si>
  <si>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</si>
  <si>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</si>
  <si>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</si>
  <si>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</si>
  <si>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</si>
  <si>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</si>
  <si>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</si>
  <si>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</si>
  <si>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</si>
  <si>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</si>
  <si>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</si>
  <si>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</si>
  <si>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</si>
  <si>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</si>
  <si>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</si>
  <si>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</si>
  <si>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</si>
  <si>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</si>
  <si>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</si>
  <si>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</si>
  <si>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</si>
  <si>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</si>
  <si>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</si>
  <si>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</si>
  <si>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</si>
  <si>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</si>
  <si>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</si>
  <si>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</si>
  <si>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</si>
  <si>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</si>
  <si>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</si>
  <si>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</si>
  <si>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</si>
  <si>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</si>
  <si>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</si>
  <si>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</si>
  <si>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</si>
  <si>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</si>
  <si>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</si>
  <si>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</si>
  <si>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</si>
  <si>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</si>
  <si>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</si>
  <si>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</si>
  <si>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</si>
  <si>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</si>
  <si>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</si>
  <si>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</si>
  <si>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</si>
  <si>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</si>
  <si>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</si>
  <si>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</si>
  <si>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</si>
  <si>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</si>
  <si>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</si>
  <si>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</si>
  <si>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</si>
  <si>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</si>
  <si>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</si>
  <si>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</si>
  <si>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</si>
  <si>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</si>
  <si>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</si>
  <si>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</si>
  <si>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</si>
  <si>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</si>
  <si>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</si>
  <si>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</si>
  <si>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</si>
  <si>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</si>
  <si>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</si>
  <si>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</si>
  <si>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</si>
  <si>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</si>
  <si>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</si>
  <si>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</si>
  <si>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</si>
  <si>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</si>
  <si>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</si>
  <si>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</si>
  <si>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</si>
  <si>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</si>
  <si>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</si>
  <si>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</si>
  <si>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</si>
  <si>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</si>
  <si>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</si>
  <si>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</si>
  <si>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</si>
  <si>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</si>
  <si>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</si>
  <si>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</si>
  <si>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</si>
  <si>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</si>
  <si>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</si>
  <si>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</si>
  <si>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</si>
  <si>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</si>
  <si>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</si>
  <si>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</si>
  <si>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</si>
  <si>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</si>
  <si>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</si>
  <si>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</si>
  <si>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</si>
  <si>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</si>
  <si>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</si>
  <si>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</si>
  <si>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</si>
  <si>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</si>
  <si>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</si>
  <si>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</si>
  <si>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</si>
  <si>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</si>
  <si>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</si>
  <si>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</si>
  <si>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</si>
  <si>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</si>
  <si>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</si>
  <si>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</si>
  <si>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</si>
  <si>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</si>
  <si>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</si>
  <si>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</si>
  <si>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</si>
  <si>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</si>
  <si>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</si>
  <si>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</si>
  <si>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</si>
  <si>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</si>
  <si>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</si>
  <si>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</si>
  <si>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</si>
  <si>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</si>
  <si>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</si>
  <si>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</si>
  <si>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</si>
  <si>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</si>
  <si>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</si>
  <si>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</si>
  <si>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</si>
  <si>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</si>
  <si>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</si>
  <si>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</si>
  <si>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</si>
  <si>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</si>
  <si>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</si>
  <si>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</si>
  <si>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</si>
  <si>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</si>
  <si>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</si>
  <si>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</si>
  <si>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</si>
  <si>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</si>
  <si>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</si>
  <si>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</si>
  <si>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</si>
  <si>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</si>
  <si>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</si>
  <si>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</si>
  <si>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</si>
  <si>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</si>
  <si>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</si>
  <si>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</si>
  <si>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</si>
  <si>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</si>
  <si>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</si>
  <si>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</si>
  <si>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</si>
  <si>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</si>
  <si>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</si>
  <si>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</si>
  <si>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</si>
  <si>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</si>
  <si>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</si>
  <si>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</si>
  <si>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</si>
  <si>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</si>
  <si>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</si>
  <si>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</si>
  <si>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</si>
  <si>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</si>
  <si>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</si>
  <si>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</si>
  <si>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</si>
  <si>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</si>
  <si>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</si>
  <si>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</si>
  <si>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</si>
  <si>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</si>
  <si>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</si>
  <si>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</si>
  <si>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</si>
  <si>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</si>
  <si>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</si>
  <si>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</si>
  <si>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</si>
  <si>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</si>
  <si>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</si>
  <si>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</si>
  <si>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</si>
  <si>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</si>
  <si>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</si>
  <si>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</si>
  <si>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</si>
  <si>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</si>
  <si>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</si>
  <si>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</si>
  <si>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</si>
  <si>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</si>
  <si>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</si>
  <si>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</si>
  <si>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</si>
  <si>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</si>
  <si>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</si>
  <si>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</si>
  <si>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</si>
  <si>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</si>
  <si>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</si>
  <si>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</si>
  <si>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</si>
  <si>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</si>
  <si>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</si>
  <si>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</si>
  <si>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</si>
  <si>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</si>
  <si>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</si>
  <si>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</si>
  <si>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</si>
  <si>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</si>
  <si>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</si>
  <si>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</si>
  <si>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</si>
  <si>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</si>
  <si>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</si>
  <si>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</si>
  <si>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</si>
  <si>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</si>
  <si>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</si>
  <si>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</si>
  <si>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</si>
  <si>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</si>
  <si>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</si>
  <si>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</si>
  <si>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</si>
  <si>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</si>
  <si>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</si>
  <si>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</si>
  <si>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</si>
  <si>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</si>
  <si>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</si>
  <si>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</si>
  <si>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</si>
  <si>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</si>
  <si>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</si>
  <si>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</si>
  <si>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</si>
  <si>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</si>
  <si>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</si>
  <si>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</si>
  <si>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</si>
  <si>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</si>
  <si>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</si>
  <si>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</si>
  <si>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</si>
  <si>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</si>
  <si>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</si>
  <si>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</si>
  <si>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</si>
  <si>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</si>
  <si>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</si>
  <si>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</si>
  <si>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</si>
  <si>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</si>
  <si>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</si>
  <si>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</si>
  <si>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</si>
  <si>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</si>
  <si>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</si>
  <si>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</si>
  <si>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</si>
  <si>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</si>
  <si>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</si>
  <si>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</si>
  <si>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</si>
  <si>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</si>
  <si>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</si>
  <si>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</si>
  <si>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</si>
  <si>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</si>
  <si>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</si>
  <si>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</si>
  <si>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</si>
  <si>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</si>
  <si>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</si>
  <si>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</si>
  <si>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</si>
  <si>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</si>
  <si>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</si>
  <si>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</si>
  <si>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</si>
  <si>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</si>
  <si>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</si>
  <si>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</si>
  <si>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</si>
  <si>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</si>
  <si>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</si>
  <si>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</si>
  <si>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</si>
  <si>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</si>
  <si>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</si>
  <si>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</si>
  <si>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</si>
  <si>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</si>
  <si>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</si>
  <si>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</si>
  <si>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</si>
  <si>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</si>
  <si>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</si>
  <si>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</si>
  <si>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</si>
  <si>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</si>
  <si>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</si>
  <si>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</si>
  <si>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</si>
  <si>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</si>
  <si>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</si>
  <si>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</si>
  <si>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</si>
  <si>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</si>
  <si>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</si>
  <si>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</si>
  <si>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</si>
  <si>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</si>
  <si>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</si>
  <si>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</si>
  <si>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</si>
  <si>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</si>
  <si>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</si>
  <si>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</si>
  <si>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</si>
  <si>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</si>
  <si>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</si>
  <si>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</si>
  <si>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</si>
  <si>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</si>
  <si>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</si>
  <si>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</si>
  <si>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</si>
  <si>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</si>
  <si>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</si>
  <si>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</si>
  <si>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</si>
  <si>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</si>
  <si>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</si>
  <si>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</si>
  <si>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</si>
  <si>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</si>
  <si>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</si>
  <si>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</si>
  <si>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</si>
  <si>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</si>
  <si>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</si>
  <si>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</si>
  <si>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</si>
  <si>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</si>
  <si>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</si>
  <si>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</si>
  <si>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</si>
  <si>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</si>
  <si>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</si>
  <si>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</si>
  <si>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</si>
  <si>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</si>
  <si>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</si>
  <si>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</si>
  <si>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</si>
  <si>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</si>
  <si>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</si>
  <si>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</si>
  <si>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</si>
  <si>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</si>
  <si>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</si>
  <si>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</si>
  <si>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</si>
  <si>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</si>
  <si>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</si>
  <si>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</si>
  <si>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</si>
  <si>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</si>
  <si>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</si>
  <si>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</si>
  <si>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</si>
  <si>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</si>
  <si>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</si>
  <si>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</si>
  <si>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</si>
  <si>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</si>
  <si>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</si>
  <si>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</si>
  <si>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</si>
  <si>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</si>
  <si>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</si>
  <si>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</si>
  <si>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</si>
  <si>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</si>
  <si>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</si>
  <si>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</si>
  <si>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</si>
  <si>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</si>
  <si>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</si>
  <si>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</si>
  <si>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</si>
  <si>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</si>
  <si>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</si>
  <si>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</si>
  <si>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</si>
  <si>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</si>
  <si>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</si>
  <si>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</si>
  <si>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</si>
  <si>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</si>
  <si>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</si>
  <si>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</si>
  <si>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</si>
  <si>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</si>
  <si>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</si>
  <si>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</si>
  <si>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</si>
  <si>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</si>
  <si>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</si>
  <si>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</si>
  <si>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</si>
  <si>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</si>
  <si>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</si>
  <si>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</si>
  <si>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</si>
  <si>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</si>
  <si>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</si>
  <si>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</si>
  <si>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</si>
  <si>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</si>
  <si>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</si>
  <si>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</si>
  <si>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</si>
  <si>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</si>
  <si>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</si>
  <si>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</si>
  <si>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</si>
  <si>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</si>
  <si>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</si>
  <si>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</si>
  <si>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</si>
  <si>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</si>
  <si>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</si>
  <si>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</si>
  <si>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</si>
  <si>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</si>
  <si>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</si>
  <si>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</si>
  <si>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</si>
  <si>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</si>
  <si>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</si>
  <si>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</si>
  <si>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</si>
  <si>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</si>
  <si>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</si>
  <si>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</si>
  <si>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</si>
  <si>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</si>
  <si>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</si>
  <si>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</si>
  <si>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</si>
  <si>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</si>
  <si>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</si>
  <si>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</si>
  <si>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</si>
  <si>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</si>
  <si>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</si>
  <si>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</si>
  <si>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</si>
  <si>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</si>
  <si>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</si>
  <si>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</si>
  <si>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</si>
  <si>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</si>
  <si>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</si>
  <si>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</si>
  <si>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</si>
  <si>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</si>
  <si>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</si>
  <si>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</si>
  <si>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</si>
  <si>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</si>
  <si>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</si>
  <si>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</si>
  <si>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</si>
  <si>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</si>
  <si>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</si>
  <si>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</si>
  <si>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</si>
  <si>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</si>
  <si>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</si>
  <si>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</si>
  <si>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</si>
  <si>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</si>
  <si>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</si>
  <si>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</si>
  <si>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</si>
  <si>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</si>
  <si>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</si>
  <si>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</si>
  <si>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</si>
  <si>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</si>
  <si>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</si>
  <si>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</si>
  <si>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</si>
  <si>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</si>
  <si>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</si>
  <si>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</si>
  <si>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</si>
  <si>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</si>
  <si>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</si>
  <si>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</si>
  <si>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</si>
  <si>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</si>
  <si>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</si>
  <si>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</si>
  <si>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</si>
  <si>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</si>
  <si>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</si>
  <si>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</si>
  <si>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</si>
  <si>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</si>
  <si>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</si>
  <si>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</si>
  <si>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</si>
  <si>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</si>
  <si>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</si>
  <si>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</si>
  <si>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</si>
  <si>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</si>
  <si>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</si>
  <si>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</si>
  <si>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</si>
  <si>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</si>
  <si>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</si>
  <si>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</si>
  <si>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</si>
  <si>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</si>
  <si>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</si>
  <si>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</si>
  <si>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</si>
  <si>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</si>
  <si>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</si>
  <si>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</si>
  <si>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</si>
  <si>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</si>
  <si>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</si>
  <si>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</si>
  <si>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</si>
  <si>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</si>
  <si>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</si>
  <si>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</si>
  <si>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</si>
  <si>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</si>
  <si>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</si>
  <si>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</si>
  <si>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</si>
  <si>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</si>
  <si>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</si>
  <si>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</si>
  <si>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</si>
  <si>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</si>
  <si>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</si>
  <si>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</si>
  <si>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</si>
  <si>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</si>
  <si>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</si>
  <si>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</si>
  <si>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</si>
  <si>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</si>
  <si>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</si>
  <si>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</si>
  <si>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</si>
  <si>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</si>
  <si>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</si>
  <si>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</si>
  <si>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</si>
  <si>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</si>
  <si>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</si>
  <si>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</si>
  <si>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</si>
  <si>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</si>
  <si>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</si>
  <si>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</si>
  <si>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</si>
  <si>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</si>
  <si>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</si>
  <si>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</si>
  <si>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</si>
  <si>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</si>
  <si>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</si>
  <si>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</si>
  <si>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</si>
  <si>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</si>
  <si>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</si>
  <si>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</si>
  <si>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</si>
  <si>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</si>
  <si>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</si>
  <si>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</si>
  <si>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</si>
  <si>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</si>
  <si>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</si>
  <si>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</si>
  <si>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</si>
  <si>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</si>
  <si>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</si>
  <si>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</si>
  <si>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</si>
  <si>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</si>
  <si>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</si>
  <si>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</si>
  <si>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</si>
  <si>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</si>
  <si>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</si>
  <si>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</si>
  <si>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</si>
  <si>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</si>
  <si>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</si>
  <si>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</si>
  <si>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</si>
  <si>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</si>
  <si>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</si>
  <si>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</si>
  <si>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</si>
  <si>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</si>
  <si>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</si>
  <si>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</si>
  <si>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</si>
  <si>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</si>
  <si>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</si>
  <si>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</si>
  <si>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</si>
  <si>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</si>
  <si>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</si>
  <si>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</si>
  <si>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</si>
  <si>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</si>
  <si>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</si>
  <si>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</si>
  <si>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</si>
  <si>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</si>
  <si>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</si>
  <si>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</si>
  <si>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</si>
  <si>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</si>
  <si>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</si>
  <si>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</si>
  <si>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</si>
  <si>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</si>
  <si>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</si>
  <si>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</si>
  <si>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</si>
  <si>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</si>
  <si>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</si>
  <si>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</si>
  <si>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</si>
  <si>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</si>
  <si>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</si>
  <si>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</si>
  <si>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</si>
  <si>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</si>
  <si>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</si>
  <si>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</si>
  <si>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</si>
  <si>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</si>
  <si>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</si>
  <si>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</si>
  <si>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</si>
  <si>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</si>
  <si>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</si>
  <si>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</si>
  <si>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</si>
  <si>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</si>
  <si>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</si>
  <si>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</si>
  <si>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</si>
  <si>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</si>
  <si>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</si>
  <si>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</si>
  <si>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</si>
  <si>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</si>
  <si>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</si>
  <si>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</si>
  <si>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</si>
  <si>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</si>
  <si>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</si>
  <si>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</si>
  <si>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</si>
  <si>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</si>
  <si>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</si>
  <si>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</si>
  <si>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</si>
  <si>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</si>
  <si>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</si>
  <si>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</si>
  <si>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</si>
  <si>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</si>
  <si>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</si>
  <si>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</si>
  <si>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</si>
  <si>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</si>
  <si>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</si>
  <si>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</si>
  <si>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</si>
  <si>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</si>
  <si>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</si>
  <si>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</si>
  <si>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</si>
  <si>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</si>
  <si>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</si>
  <si>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</si>
  <si>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</si>
  <si>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</si>
  <si>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</si>
  <si>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</si>
  <si>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</si>
  <si>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</si>
  <si>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</si>
  <si>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</si>
  <si>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</si>
  <si>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</si>
  <si>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</si>
  <si>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</si>
  <si>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</si>
  <si>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</si>
  <si>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</si>
  <si>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</si>
  <si>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</si>
  <si>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</si>
  <si>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</si>
  <si>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</si>
  <si>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</si>
  <si>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</si>
  <si>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</si>
  <si>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</si>
  <si>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</si>
  <si>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</si>
  <si>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</si>
  <si>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</si>
  <si>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</si>
  <si>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</si>
  <si>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</si>
  <si>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</si>
  <si>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</si>
  <si>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</si>
  <si>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</si>
  <si>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</si>
  <si>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</si>
  <si>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</si>
  <si>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</si>
  <si>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</si>
  <si>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</si>
  <si>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</si>
  <si>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</si>
  <si>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</si>
  <si>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</si>
  <si>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</si>
  <si>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</si>
  <si>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</si>
  <si>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</si>
  <si>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</si>
  <si>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</si>
  <si>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</si>
  <si>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</si>
  <si>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</si>
  <si>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</si>
  <si>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</si>
  <si>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</si>
  <si>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</si>
  <si>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</si>
  <si>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</si>
  <si>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</si>
  <si>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</si>
  <si>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</si>
  <si>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</si>
  <si>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</si>
  <si>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</si>
  <si>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</si>
  <si>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</si>
  <si>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</si>
  <si>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</si>
  <si>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</si>
  <si>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</si>
  <si>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</si>
  <si>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</si>
  <si>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</si>
  <si>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</si>
  <si>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</si>
  <si>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</si>
  <si>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</si>
  <si>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</si>
  <si>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</si>
  <si>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</si>
  <si>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</si>
  <si>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</si>
  <si>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</si>
  <si>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</si>
  <si>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</si>
  <si>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</si>
  <si>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</si>
  <si>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</si>
  <si>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</si>
  <si>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</si>
  <si>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</si>
  <si>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</si>
  <si>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</si>
  <si>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</si>
  <si>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</si>
  <si>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</si>
  <si>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</si>
  <si>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</si>
  <si>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</si>
  <si>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</si>
  <si>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</si>
  <si>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</si>
  <si>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</si>
  <si>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</si>
  <si>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</si>
  <si>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</si>
  <si>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</si>
  <si>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</si>
  <si>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</si>
  <si>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</si>
  <si>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</si>
  <si>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</si>
  <si>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</si>
  <si>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</si>
  <si>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</si>
  <si>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</si>
  <si>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</si>
  <si>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</si>
  <si>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</si>
  <si>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</si>
  <si>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</si>
  <si>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</si>
  <si>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</si>
  <si>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</si>
  <si>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</si>
  <si>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</si>
  <si>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</si>
  <si>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</si>
  <si>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</si>
  <si>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</si>
  <si>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</si>
  <si>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</si>
  <si>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</si>
  <si>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</si>
  <si>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</si>
  <si>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</si>
  <si>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</si>
  <si>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</si>
  <si>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</si>
  <si>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</si>
  <si>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</si>
  <si>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</si>
  <si>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</si>
  <si>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</si>
  <si>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</si>
  <si>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</si>
  <si>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</si>
  <si>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</si>
  <si>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</si>
  <si>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</si>
  <si>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</si>
  <si>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</si>
  <si>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</si>
  <si>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</si>
  <si>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</si>
  <si>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</si>
  <si>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</si>
  <si>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</si>
  <si>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</si>
  <si>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</si>
  <si>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</si>
  <si>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</si>
  <si>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</si>
  <si>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</si>
  <si>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</si>
  <si>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</si>
  <si>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</si>
  <si>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</si>
  <si>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</si>
  <si>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</si>
  <si>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</si>
  <si>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</si>
  <si>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</si>
  <si>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</si>
  <si>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</si>
  <si>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</si>
  <si>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</si>
  <si>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</si>
  <si>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</si>
  <si>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</si>
  <si>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</si>
  <si>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</si>
  <si>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</si>
  <si>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</si>
  <si>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</si>
  <si>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</si>
  <si>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</si>
  <si>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</si>
  <si>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</si>
  <si>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</si>
  <si>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</si>
  <si>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</si>
  <si>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</si>
  <si>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</si>
  <si>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</si>
  <si>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</si>
  <si>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</si>
  <si>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</si>
  <si>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</si>
  <si>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</si>
  <si>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</si>
  <si>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</si>
  <si>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</si>
  <si>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</si>
  <si>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</si>
  <si>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</si>
  <si>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</si>
  <si>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</si>
  <si>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</si>
  <si>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</si>
  <si>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</si>
  <si>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</si>
  <si>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</si>
  <si>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</si>
  <si>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</si>
  <si>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</si>
  <si>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</si>
  <si>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</si>
  <si>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</si>
  <si>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</si>
  <si>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</si>
  <si>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</si>
  <si>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</si>
  <si>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</si>
  <si>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</si>
  <si>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</si>
  <si>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</si>
  <si>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</si>
  <si>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</si>
  <si>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</si>
  <si>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</si>
  <si>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</si>
  <si>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</si>
  <si>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</si>
  <si>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</si>
  <si>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</si>
  <si>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</si>
  <si>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</si>
  <si>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</si>
  <si>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</si>
  <si>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</si>
  <si>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</si>
  <si>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</si>
  <si>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</si>
  <si>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</si>
  <si>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</si>
  <si>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</si>
  <si>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</si>
  <si>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</si>
  <si>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</si>
  <si>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</si>
  <si>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</si>
  <si>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</si>
  <si>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</si>
  <si>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</si>
  <si>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</si>
  <si>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</si>
  <si>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</si>
  <si>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</si>
  <si>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</si>
  <si>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</si>
  <si>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</si>
  <si>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</si>
  <si>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</si>
  <si>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</si>
  <si>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</si>
  <si>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</si>
  <si>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</si>
  <si>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</si>
  <si>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</si>
  <si>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</si>
  <si>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</si>
  <si>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</si>
  <si>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</si>
  <si>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</si>
  <si>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</si>
  <si>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</si>
  <si>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</si>
  <si>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</si>
  <si>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</si>
  <si>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</si>
  <si>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</si>
  <si>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</si>
  <si>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</si>
  <si>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</si>
  <si>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</si>
  <si>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</si>
  <si>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</si>
  <si>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</si>
  <si>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</si>
  <si>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</si>
  <si>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</si>
  <si>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</si>
  <si>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</si>
  <si>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</si>
  <si>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</si>
  <si>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</si>
  <si>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</si>
  <si>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</si>
  <si>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</si>
  <si>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</si>
  <si>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</si>
  <si>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</si>
  <si>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</si>
  <si>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</si>
  <si>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</si>
  <si>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</si>
  <si>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</si>
  <si>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</si>
  <si>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</si>
  <si>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</si>
  <si>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</si>
  <si>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</si>
  <si>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</si>
  <si>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</si>
  <si>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</si>
  <si>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</si>
  <si>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</si>
  <si>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</si>
  <si>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</si>
  <si>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</si>
  <si>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</si>
  <si>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</si>
  <si>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</si>
  <si>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</si>
  <si>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</si>
  <si>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</si>
  <si>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</si>
  <si>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</si>
  <si>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</si>
  <si>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</si>
  <si>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</si>
  <si>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</si>
  <si>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</si>
  <si>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</si>
  <si>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</si>
  <si>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</si>
  <si>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</si>
  <si>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</si>
  <si>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</si>
  <si>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</si>
  <si>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</si>
  <si>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</si>
  <si>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</si>
  <si>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</si>
  <si>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</si>
  <si>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</si>
  <si>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</si>
  <si>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</si>
  <si>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</si>
  <si>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</si>
  <si>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</si>
  <si>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</si>
  <si>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</si>
  <si>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</si>
  <si>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</si>
  <si>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</si>
  <si>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</si>
  <si>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</si>
  <si>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</si>
  <si>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</si>
  <si>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</si>
  <si>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</si>
  <si>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</si>
  <si>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</si>
  <si>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</si>
  <si>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</si>
  <si>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</si>
  <si>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</si>
  <si>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</si>
  <si>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</si>
  <si>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</si>
  <si>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</si>
  <si>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</si>
  <si>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</si>
  <si>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</si>
  <si>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</si>
  <si>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</si>
  <si>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</si>
  <si>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</si>
  <si>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</si>
  <si>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</si>
  <si>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</si>
  <si>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</si>
  <si>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</si>
  <si>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</si>
  <si>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</si>
  <si>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</si>
  <si>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</si>
  <si>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</si>
  <si>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</si>
  <si>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</si>
  <si>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</si>
  <si>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</si>
  <si>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</si>
  <si>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</si>
  <si>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</si>
  <si>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</si>
  <si>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</si>
  <si>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</si>
  <si>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</si>
  <si>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</si>
  <si>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</si>
  <si>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</si>
  <si>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</si>
  <si>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</si>
  <si>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</si>
  <si>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</si>
  <si>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</si>
  <si>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</si>
  <si>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</si>
  <si>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</si>
  <si>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</si>
  <si>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</si>
  <si>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</si>
  <si>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</si>
  <si>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</si>
  <si>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</si>
  <si>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</si>
  <si>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</si>
  <si>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</si>
  <si>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</si>
  <si>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</si>
  <si>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</si>
  <si>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</si>
  <si>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</si>
  <si>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</si>
  <si>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</si>
  <si>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</si>
  <si>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</si>
  <si>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</si>
  <si>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</si>
  <si>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</si>
  <si>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</si>
  <si>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</si>
  <si>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</si>
  <si>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</si>
  <si>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</si>
  <si>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</si>
  <si>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</si>
  <si>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</si>
  <si>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</si>
  <si>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</si>
  <si>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</si>
  <si>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</si>
  <si>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</si>
  <si>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</si>
  <si>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</si>
  <si>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</si>
  <si>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</si>
  <si>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</si>
  <si>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</si>
  <si>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</si>
  <si>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</si>
  <si>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</si>
  <si>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</si>
  <si>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</si>
  <si>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</si>
  <si>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</si>
  <si>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</si>
  <si>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</si>
  <si>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</si>
  <si>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</si>
  <si>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</si>
  <si>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</si>
  <si>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</si>
  <si>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</si>
  <si>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</si>
  <si>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</si>
  <si>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</si>
  <si>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</si>
  <si>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</si>
  <si>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</si>
  <si>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</si>
  <si>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</si>
  <si>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</si>
  <si>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</si>
  <si>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</si>
  <si>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</si>
  <si>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</si>
  <si>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</si>
  <si>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</si>
  <si>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</si>
  <si>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</si>
  <si>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</si>
  <si>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</si>
  <si>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</si>
  <si>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</si>
  <si>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</si>
  <si>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</si>
  <si>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</si>
  <si>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</si>
  <si>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</si>
  <si>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</si>
  <si>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</si>
  <si>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</si>
  <si>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</si>
  <si>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</si>
  <si>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</si>
  <si>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</si>
  <si>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</si>
  <si>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</si>
  <si>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</si>
  <si>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</si>
  <si>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</si>
  <si>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</si>
  <si>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</si>
  <si>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</si>
  <si>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</si>
  <si>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</si>
  <si>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</si>
  <si>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</si>
  <si>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</si>
  <si>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</si>
  <si>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</si>
  <si>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</si>
  <si>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</si>
  <si>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</si>
  <si>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</si>
  <si>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</si>
  <si>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</si>
  <si>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</si>
  <si>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</si>
  <si>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</si>
  <si>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</si>
  <si>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</si>
  <si>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</si>
  <si>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</si>
  <si>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</si>
  <si>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</si>
  <si>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</si>
  <si>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</si>
  <si>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</si>
  <si>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</si>
  <si>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</si>
  <si>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</si>
  <si>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</si>
  <si>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</si>
  <si>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</si>
  <si>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</si>
  <si>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</si>
  <si>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</si>
  <si>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</si>
  <si>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</si>
  <si>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</si>
  <si>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</si>
  <si>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</si>
  <si>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</si>
  <si>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</si>
  <si>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</si>
  <si>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</si>
  <si>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</si>
  <si>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</si>
  <si>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</si>
  <si>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</si>
  <si>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</si>
  <si>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</si>
  <si>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</si>
  <si>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</si>
  <si>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</si>
  <si>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</si>
  <si>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</si>
  <si>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</si>
  <si>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</si>
  <si>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</si>
  <si>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</si>
  <si>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</si>
  <si>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</si>
  <si>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</si>
  <si>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</si>
  <si>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</si>
  <si>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</si>
  <si>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</si>
  <si>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</si>
  <si>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</si>
  <si>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</si>
  <si>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</si>
  <si>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</si>
  <si>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</si>
  <si>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</si>
  <si>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</si>
  <si>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</si>
  <si>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</si>
  <si>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</si>
  <si>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</si>
  <si>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</si>
  <si>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</si>
  <si>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</si>
  <si>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</si>
  <si>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</si>
  <si>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</si>
  <si>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</si>
  <si>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</si>
  <si>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</si>
  <si>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</si>
  <si>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</si>
  <si>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</si>
  <si>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</si>
  <si>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</si>
  <si>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</si>
  <si>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</si>
  <si>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</si>
  <si>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</si>
  <si>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</si>
  <si>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</si>
  <si>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</si>
  <si>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</si>
  <si>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</si>
  <si>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</si>
  <si>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</si>
  <si>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</si>
  <si>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</si>
  <si>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</si>
  <si>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</si>
  <si>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</si>
  <si>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</si>
  <si>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</si>
  <si>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</si>
  <si>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</si>
  <si>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</si>
  <si>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</si>
  <si>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</si>
  <si>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</si>
  <si>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</si>
  <si>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</si>
  <si>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</si>
  <si>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</si>
  <si>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</si>
  <si>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</si>
  <si>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</si>
  <si>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</si>
  <si>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</si>
  <si>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</si>
  <si>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</si>
  <si>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</si>
  <si>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</si>
  <si>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</si>
  <si>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</si>
  <si>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</si>
  <si>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</si>
  <si>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</si>
  <si>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</si>
  <si>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</si>
  <si>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</si>
  <si>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</si>
  <si>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</si>
  <si>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</si>
  <si>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</si>
  <si>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</si>
  <si>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</si>
  <si>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</si>
  <si>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</si>
  <si>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</si>
  <si>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</si>
  <si>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</si>
  <si>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</si>
  <si>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</si>
  <si>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</si>
  <si>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</si>
  <si>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</si>
  <si>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</si>
  <si>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</si>
  <si>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</si>
  <si>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</si>
  <si>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</si>
  <si>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</si>
  <si>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</si>
  <si>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</si>
  <si>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</si>
  <si>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</si>
  <si>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</si>
  <si>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</si>
  <si>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</si>
  <si>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</si>
  <si>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</si>
  <si>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</si>
  <si>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</si>
  <si>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</si>
  <si>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</si>
  <si>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</si>
  <si>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</si>
  <si>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</si>
  <si>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</si>
  <si>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</si>
  <si>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</si>
  <si>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</si>
  <si>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</si>
  <si>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</si>
  <si>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</si>
  <si>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</si>
  <si>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</si>
  <si>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</si>
  <si>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</si>
  <si>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</si>
  <si>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</si>
  <si>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</si>
  <si>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</si>
  <si>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</si>
  <si>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</si>
  <si>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</si>
  <si>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</si>
  <si>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</si>
  <si>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</si>
  <si>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</si>
  <si>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</si>
  <si>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</si>
  <si>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</si>
  <si>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</si>
  <si>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</si>
  <si>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</si>
  <si>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</si>
  <si>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</si>
  <si>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</si>
  <si>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</si>
  <si>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</si>
  <si>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</si>
  <si>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</si>
  <si>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</si>
  <si>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</si>
  <si>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</si>
  <si>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</si>
  <si>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</si>
  <si>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</si>
  <si>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</si>
  <si>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</si>
  <si>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</si>
  <si>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</si>
  <si>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</si>
  <si>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</si>
  <si>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</si>
  <si>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</si>
  <si>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</si>
  <si>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</si>
  <si>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</si>
  <si>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</si>
  <si>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</si>
  <si>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</si>
  <si>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</si>
  <si>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</si>
  <si>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</si>
  <si>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</si>
  <si>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</si>
  <si>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</si>
  <si>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</si>
  <si>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</si>
  <si>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</si>
  <si>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</si>
  <si>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</si>
  <si>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</si>
  <si>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</si>
  <si>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</si>
  <si>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</si>
  <si>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</si>
  <si>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</si>
  <si>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</si>
  <si>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</si>
  <si>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</si>
  <si>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</si>
  <si>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</si>
  <si>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</si>
  <si>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</si>
  <si>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</si>
  <si>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</si>
  <si>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</si>
  <si>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</si>
  <si>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</si>
  <si>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</si>
  <si>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</si>
  <si>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</si>
  <si>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</si>
  <si>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</si>
  <si>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</si>
  <si>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</si>
  <si>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</si>
  <si>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</si>
  <si>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</si>
  <si>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</si>
  <si>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</si>
  <si>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</si>
  <si>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</si>
  <si>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</si>
  <si>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</si>
  <si>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</si>
  <si>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</si>
  <si>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</si>
  <si>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</si>
  <si>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</si>
  <si>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</si>
  <si>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</si>
  <si>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</si>
  <si>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</si>
  <si>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</si>
  <si>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</si>
  <si>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</si>
  <si>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</si>
  <si>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</si>
  <si>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</si>
  <si>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</si>
  <si>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</si>
  <si>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</si>
  <si>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</si>
  <si>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</si>
  <si>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</si>
  <si>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</si>
  <si>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</si>
  <si>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</si>
  <si>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</si>
  <si>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</si>
  <si>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</si>
  <si>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</si>
  <si>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</si>
  <si>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</si>
  <si>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</si>
  <si>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</si>
  <si>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</si>
  <si>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</si>
  <si>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</si>
  <si>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</si>
  <si>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</si>
  <si>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</si>
  <si>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</si>
  <si>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</si>
  <si>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</si>
  <si>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</si>
  <si>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</si>
  <si>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</si>
  <si>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</si>
  <si>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</si>
  <si>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</si>
  <si>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</si>
  <si>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</si>
  <si>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</si>
  <si>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</si>
  <si>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</si>
  <si>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</si>
  <si>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</si>
  <si>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</si>
  <si>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</si>
  <si>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</si>
  <si>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</si>
  <si>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</si>
  <si>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</si>
  <si>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</si>
  <si>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</si>
  <si>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</si>
  <si>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</si>
  <si>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</si>
  <si>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</si>
  <si>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</si>
  <si>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</si>
  <si>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</si>
  <si>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</si>
  <si>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</si>
  <si>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</si>
  <si>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</si>
  <si>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</si>
  <si>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</si>
  <si>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</si>
  <si>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</si>
  <si>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</si>
  <si>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</si>
  <si>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</si>
  <si>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</si>
  <si>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</si>
  <si>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</si>
  <si>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</si>
  <si>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</si>
  <si>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</si>
  <si>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</si>
  <si>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</si>
  <si>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</si>
  <si>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</si>
  <si>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</si>
  <si>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</si>
  <si>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</si>
  <si>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</si>
  <si>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</si>
  <si>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</si>
  <si>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</si>
  <si>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</si>
  <si>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</si>
  <si>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</si>
  <si>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</si>
  <si>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</si>
  <si>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</si>
  <si>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</si>
  <si>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</si>
  <si>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</si>
  <si>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</si>
  <si>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</si>
  <si>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</si>
  <si>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</si>
  <si>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</si>
  <si>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</si>
  <si>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</si>
  <si>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</si>
  <si>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</si>
  <si>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</si>
  <si>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</si>
  <si>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</si>
  <si>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</si>
  <si>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</si>
  <si>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</si>
  <si>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</si>
  <si>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</si>
  <si>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</si>
  <si>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</si>
  <si>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</si>
  <si>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</si>
  <si>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</si>
  <si>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</si>
  <si>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</si>
  <si>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</si>
  <si>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</si>
  <si>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</si>
  <si>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</si>
  <si>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</si>
  <si>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</si>
  <si>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</si>
  <si>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</si>
  <si>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</si>
  <si>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</si>
  <si>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</si>
  <si>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</si>
  <si>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</si>
  <si>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</si>
  <si>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</si>
  <si>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</si>
  <si>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</si>
  <si>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</si>
  <si>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</si>
  <si>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</si>
  <si>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</si>
  <si>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</si>
  <si>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</si>
  <si>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</si>
  <si>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</si>
  <si>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</si>
  <si>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</si>
  <si>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</si>
  <si>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</si>
  <si>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</si>
  <si>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</si>
  <si>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</si>
  <si>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</si>
  <si>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</si>
  <si>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</si>
  <si>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</si>
  <si>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</si>
  <si>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</si>
  <si>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</si>
  <si>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</si>
  <si>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</si>
  <si>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</si>
  <si>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</si>
  <si>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</si>
  <si>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</si>
  <si>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</si>
  <si>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</si>
  <si>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</si>
  <si>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</si>
  <si>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</si>
  <si>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</si>
  <si>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</si>
  <si>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</si>
  <si>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</si>
  <si>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</si>
  <si>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</si>
  <si>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</si>
  <si>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</si>
  <si>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</si>
  <si>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</si>
  <si>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</si>
  <si>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</si>
  <si>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</si>
  <si>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</si>
  <si>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</si>
  <si>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</si>
  <si>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</si>
  <si>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</si>
  <si>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</si>
  <si>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</si>
  <si>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</si>
  <si>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</si>
  <si>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</si>
  <si>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</si>
  <si>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</si>
  <si>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</si>
  <si>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</si>
  <si>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</si>
  <si>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</si>
  <si>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</si>
  <si>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</si>
  <si>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</si>
  <si>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</si>
  <si>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</si>
  <si>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</si>
  <si>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</si>
  <si>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</si>
  <si>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</si>
  <si>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</si>
  <si>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</si>
  <si>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</si>
  <si>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</si>
  <si>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</si>
  <si>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</si>
  <si>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</si>
  <si>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</si>
  <si>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</si>
  <si>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</si>
  <si>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</si>
  <si>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</si>
  <si>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</si>
  <si>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</si>
  <si>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</si>
  <si>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</si>
  <si>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</si>
  <si>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</si>
  <si>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</si>
  <si>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</si>
  <si>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</si>
  <si>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</si>
  <si>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</si>
  <si>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</si>
  <si>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</si>
  <si>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</si>
  <si>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</si>
  <si>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</si>
  <si>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</si>
  <si>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</si>
  <si>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</si>
  <si>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</si>
  <si>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</si>
  <si>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</si>
  <si>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</si>
  <si>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</si>
  <si>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</si>
  <si>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</si>
  <si>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</si>
  <si>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</si>
  <si>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</si>
  <si>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</si>
  <si>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</si>
  <si>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</si>
  <si>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</si>
  <si>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</si>
  <si>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</si>
  <si>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</si>
  <si>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</si>
  <si>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</si>
  <si>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</si>
  <si>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</si>
  <si>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</si>
  <si>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</si>
  <si>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</si>
  <si>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</si>
  <si>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</si>
  <si>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</si>
  <si>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</si>
  <si>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</si>
  <si>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</si>
  <si>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</si>
  <si>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</si>
  <si>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</si>
  <si>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</si>
  <si>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</si>
  <si>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</si>
  <si>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</si>
  <si>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</si>
  <si>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</si>
  <si>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</si>
  <si>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</si>
  <si>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</si>
  <si>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</si>
  <si>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</si>
  <si>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</si>
  <si>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</si>
  <si>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</si>
  <si>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</si>
  <si>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</si>
  <si>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</si>
  <si>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</si>
  <si>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</si>
  <si>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</si>
  <si>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</si>
  <si>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</si>
  <si>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</si>
  <si>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</si>
  <si>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</si>
  <si>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</si>
  <si>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</si>
  <si>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</si>
  <si>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</si>
  <si>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</si>
  <si>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</si>
  <si>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</si>
  <si>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</si>
  <si>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</si>
  <si>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</si>
  <si>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</si>
  <si>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</si>
  <si>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</si>
  <si>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</si>
  <si>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</si>
  <si>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</si>
  <si>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</si>
  <si>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</si>
  <si>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</si>
  <si>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</si>
  <si>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</si>
  <si>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</si>
  <si>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</si>
  <si>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</si>
  <si>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</si>
  <si>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</si>
  <si>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</si>
  <si>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</si>
  <si>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</si>
  <si>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</si>
  <si>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</si>
  <si>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</si>
  <si>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</si>
  <si>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</si>
  <si>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</si>
  <si>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</si>
  <si>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</si>
  <si>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</si>
  <si>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</si>
  <si>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</si>
  <si>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</si>
  <si>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</si>
  <si>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</si>
  <si>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</si>
  <si>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</si>
  <si>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</si>
  <si>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</si>
  <si>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</si>
  <si>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</si>
  <si>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</si>
  <si>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</si>
  <si>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</si>
  <si>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</si>
  <si>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</si>
  <si>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</si>
  <si>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</si>
  <si>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</si>
  <si>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</si>
  <si>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</si>
  <si>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</si>
  <si>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</si>
  <si>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</si>
  <si>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</si>
  <si>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</si>
  <si>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</si>
  <si>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</si>
  <si>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</si>
  <si>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</si>
  <si>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</si>
  <si>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</si>
  <si>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</si>
  <si>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</si>
  <si>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</si>
  <si>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</si>
  <si>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</si>
  <si>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</si>
  <si>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</si>
  <si>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</si>
  <si>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</si>
  <si>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</si>
  <si>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</si>
  <si>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</si>
  <si>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</si>
  <si>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</si>
  <si>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</si>
  <si>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</si>
  <si>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</si>
  <si>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</si>
  <si>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</si>
  <si>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</si>
  <si>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</si>
  <si>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</si>
  <si>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</si>
  <si>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</si>
  <si>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</si>
  <si>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</si>
  <si>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</si>
  <si>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</si>
  <si>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</si>
  <si>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</si>
  <si>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</si>
  <si>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</si>
  <si>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</si>
  <si>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</si>
  <si>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</si>
  <si>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</si>
  <si>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</si>
  <si>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</si>
  <si>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</si>
  <si>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</si>
  <si>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</si>
  <si>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</si>
  <si>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</si>
  <si>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</si>
  <si>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</si>
  <si>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</si>
  <si>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</si>
  <si>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</si>
  <si>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</si>
  <si>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</si>
  <si>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</si>
  <si>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</si>
  <si>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</si>
  <si>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</si>
  <si>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</si>
  <si>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</si>
  <si>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</si>
  <si>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</si>
  <si>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</si>
  <si>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</si>
  <si>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</si>
  <si>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</si>
  <si>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</si>
  <si>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</si>
  <si>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</si>
  <si>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</si>
  <si>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</si>
  <si>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</si>
  <si>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</si>
  <si>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</si>
  <si>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</si>
  <si>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</si>
  <si>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</si>
  <si>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</si>
  <si>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</si>
  <si>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</si>
  <si>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</si>
  <si>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</si>
  <si>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</si>
  <si>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</si>
  <si>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</si>
  <si>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</si>
  <si>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</si>
  <si>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</si>
  <si>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</si>
  <si>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</si>
  <si>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</si>
  <si>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</si>
  <si>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</si>
  <si>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</si>
  <si>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</si>
  <si>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</si>
  <si>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</si>
  <si>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</si>
  <si>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</si>
  <si>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</si>
  <si>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</si>
  <si>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</si>
  <si>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</si>
  <si>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</si>
  <si>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</si>
  <si>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</si>
  <si>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</si>
  <si>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</si>
  <si>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</si>
  <si>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</si>
  <si>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</si>
  <si>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</si>
  <si>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</si>
  <si>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</si>
  <si>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</si>
  <si>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</si>
  <si>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</si>
  <si>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</si>
  <si>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</si>
  <si>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</si>
  <si>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</si>
  <si>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</si>
  <si>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</si>
  <si>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</si>
  <si>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</si>
  <si>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</si>
  <si>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</si>
  <si>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</si>
  <si>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</si>
  <si>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</si>
  <si>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</si>
  <si>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</si>
  <si>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</si>
  <si>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</si>
  <si>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</si>
  <si>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</si>
  <si>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</si>
  <si>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</si>
  <si>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</si>
  <si>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</si>
  <si>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</si>
  <si>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</si>
  <si>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</si>
  <si>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</si>
  <si>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</si>
  <si>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</si>
  <si>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</si>
  <si>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</si>
  <si>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</si>
  <si>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</si>
  <si>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</si>
  <si>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</si>
  <si>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</si>
  <si>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</si>
  <si>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</si>
  <si>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</si>
  <si>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</si>
  <si>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</si>
  <si>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</si>
  <si>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</si>
  <si>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</si>
  <si>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</si>
  <si>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</si>
  <si>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</si>
  <si>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</si>
  <si>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</si>
  <si>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</si>
  <si>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</si>
  <si>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</si>
  <si>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</si>
  <si>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</si>
  <si>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</si>
  <si>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</si>
  <si>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</si>
  <si>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</si>
  <si>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</si>
  <si>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</si>
  <si>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</si>
  <si>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</si>
  <si>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</si>
  <si>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</si>
  <si>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</si>
  <si>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</si>
  <si>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</si>
  <si>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</si>
  <si>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</si>
  <si>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</si>
  <si>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</si>
  <si>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</si>
  <si>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</si>
  <si>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</si>
  <si>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</si>
  <si>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</si>
  <si>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</si>
  <si>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</si>
  <si>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</si>
  <si>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</si>
  <si>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</si>
  <si>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</si>
  <si>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</si>
  <si>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</si>
  <si>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</si>
  <si>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</si>
  <si>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</si>
  <si>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</si>
  <si>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</si>
  <si>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</si>
  <si>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</si>
  <si>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</si>
  <si>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</si>
  <si>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</si>
  <si>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</si>
  <si>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</si>
  <si>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</si>
  <si>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</si>
  <si>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</si>
  <si>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</si>
  <si>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</si>
  <si>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</si>
  <si>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</si>
  <si>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</si>
  <si>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</si>
  <si>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</si>
  <si>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</si>
  <si>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</si>
  <si>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</si>
  <si>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</si>
  <si>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</si>
  <si>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</si>
  <si>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</si>
  <si>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</si>
  <si>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</si>
  <si>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</si>
  <si>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</si>
  <si>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</si>
  <si>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</si>
  <si>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</si>
  <si>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</si>
  <si>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</si>
  <si>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</si>
  <si>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</si>
  <si>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</si>
  <si>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</si>
  <si>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</si>
  <si>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</si>
  <si>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</si>
  <si>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</si>
  <si>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</si>
  <si>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</si>
  <si>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</si>
  <si>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</si>
  <si>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</si>
  <si>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</si>
  <si>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</si>
  <si>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</si>
  <si>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</si>
  <si>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</si>
  <si>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</si>
  <si>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</si>
  <si>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</si>
  <si>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</si>
  <si>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</si>
  <si>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</si>
  <si>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</si>
  <si>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</si>
  <si>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</si>
  <si>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</si>
  <si>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</si>
  <si>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</si>
  <si>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</si>
  <si>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</si>
  <si>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</si>
  <si>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</si>
  <si>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</si>
  <si>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</si>
  <si>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</si>
  <si>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</si>
  <si>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</si>
  <si>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</si>
  <si>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</si>
  <si>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</si>
  <si>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</si>
  <si>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</si>
  <si>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</si>
  <si>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</si>
  <si>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</si>
  <si>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</si>
  <si>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</si>
  <si>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</si>
  <si>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</si>
  <si>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</si>
  <si>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</si>
  <si>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</si>
  <si>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</si>
  <si>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</si>
  <si>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</si>
  <si>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</si>
  <si>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</si>
  <si>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</si>
  <si>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</si>
  <si>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</si>
  <si>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</si>
  <si>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</si>
  <si>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</si>
  <si>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</si>
  <si>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</si>
  <si>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</si>
  <si>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</si>
  <si>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</si>
  <si>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</si>
  <si>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</si>
  <si>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</si>
  <si>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</si>
  <si>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</si>
  <si>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</si>
  <si>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</si>
  <si>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</si>
  <si>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</si>
  <si>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</si>
  <si>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</si>
  <si>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</si>
  <si>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</si>
  <si>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</si>
  <si>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</si>
  <si>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</si>
  <si>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</si>
  <si>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</si>
  <si>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</si>
  <si>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</si>
  <si>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</si>
  <si>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</si>
  <si>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</si>
  <si>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</si>
  <si>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</si>
  <si>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</si>
  <si>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</si>
  <si>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</si>
  <si>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</si>
  <si>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</si>
  <si>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</si>
  <si>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</si>
  <si>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</si>
  <si>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</si>
  <si>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</si>
  <si>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</si>
  <si>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</si>
  <si>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</si>
  <si>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</si>
  <si>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</si>
  <si>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</si>
  <si>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</si>
  <si>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</si>
  <si>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</si>
  <si>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</si>
  <si>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</si>
  <si>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</si>
  <si>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</si>
  <si>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</si>
  <si>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</si>
  <si>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</si>
  <si>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</si>
  <si>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</si>
  <si>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</si>
  <si>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</si>
  <si>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</si>
  <si>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</si>
  <si>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</si>
  <si>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</si>
  <si>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</si>
  <si>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</si>
  <si>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</si>
  <si>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</si>
  <si>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</si>
  <si>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</si>
  <si>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</si>
  <si>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</si>
  <si>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</si>
  <si>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</si>
  <si>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</si>
  <si>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</si>
  <si>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</si>
  <si>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</si>
  <si>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</si>
  <si>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</si>
  <si>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</si>
  <si>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</si>
  <si>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</si>
  <si>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</si>
  <si>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</si>
  <si>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</si>
  <si>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</si>
  <si>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</si>
  <si>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</si>
  <si>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</si>
  <si>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</si>
  <si>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</si>
  <si>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</si>
  <si>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</si>
  <si>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</si>
  <si>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</si>
  <si>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</si>
  <si>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</si>
  <si>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</si>
  <si>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</si>
  <si>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</si>
  <si>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</si>
  <si>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</si>
  <si>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</si>
  <si>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</si>
  <si>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</si>
  <si>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</si>
  <si>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</si>
  <si>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</si>
  <si>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</si>
  <si>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</si>
  <si>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</si>
  <si>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</si>
  <si>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</si>
  <si>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</si>
  <si>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</si>
  <si>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</si>
  <si>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</si>
  <si>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</si>
  <si>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</si>
  <si>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</si>
  <si>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</si>
  <si>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</si>
  <si>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</si>
  <si>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9-Sept-22--7-Oct-22-------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</si>
  <si>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</si>
  <si>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</si>
  <si>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</si>
  <si>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</si>
  <si>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</si>
  <si>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</si>
  <si>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</si>
  <si>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</si>
  <si>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</si>
  <si>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</si>
  <si>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13-Oct-22--17-Oct-22--22-Oct-22</t>
  </si>
  <si>
    <t>D-12323</t>
  </si>
  <si>
    <t>1-Oct-22--3-Oct-22</t>
  </si>
  <si>
    <t>D-12324</t>
  </si>
  <si>
    <t>D-12325</t>
  </si>
  <si>
    <t>D-12326</t>
  </si>
  <si>
    <t>D-12327</t>
  </si>
  <si>
    <t>D-12328</t>
  </si>
  <si>
    <t>D-12329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</si>
  <si>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</si>
  <si>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</si>
  <si>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</si>
  <si>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</si>
  <si>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</si>
  <si>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</si>
  <si>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</si>
  <si>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</si>
  <si>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</si>
  <si>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</si>
  <si>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3-Oct-22--4-Oct-22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</si>
  <si>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</si>
  <si>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</si>
  <si>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</si>
  <si>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</si>
  <si>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</si>
  <si>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</si>
  <si>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</si>
  <si>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</si>
  <si>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</si>
  <si>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</si>
  <si>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</si>
  <si>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</si>
  <si>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</si>
  <si>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</si>
  <si>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</si>
  <si>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</si>
  <si>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</si>
  <si>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</si>
  <si>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</si>
  <si>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</si>
  <si>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</si>
  <si>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</si>
  <si>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</si>
  <si>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</si>
  <si>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</si>
  <si>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</si>
  <si>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</si>
  <si>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</si>
  <si>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</si>
  <si>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</si>
  <si>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</si>
  <si>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</si>
  <si>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</si>
  <si>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</si>
  <si>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</si>
  <si>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</si>
  <si>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</si>
  <si>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</si>
  <si>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</si>
  <si>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</si>
  <si>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</si>
  <si>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</si>
  <si>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</si>
  <si>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D-12383</t>
  </si>
  <si>
    <t>D-12384</t>
  </si>
  <si>
    <t>D-12385</t>
  </si>
  <si>
    <t>D-12386</t>
  </si>
  <si>
    <t>D-12387</t>
  </si>
  <si>
    <t>D-12388</t>
  </si>
  <si>
    <t>D-12389</t>
  </si>
  <si>
    <t>cambio x la 12397</t>
  </si>
  <si>
    <t>D-12390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</si>
  <si>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>CANCELADA</t>
    </r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</si>
  <si>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</si>
  <si>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</si>
  <si>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</si>
  <si>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</si>
  <si>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</si>
  <si>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</si>
  <si>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</si>
  <si>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</si>
  <si>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</si>
  <si>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</si>
  <si>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</si>
  <si>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</si>
  <si>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</si>
  <si>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</si>
  <si>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</si>
  <si>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</si>
  <si>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</si>
  <si>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</si>
  <si>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</si>
  <si>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</si>
  <si>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</si>
  <si>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</si>
  <si>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</si>
  <si>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</si>
  <si>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D-12415</t>
  </si>
  <si>
    <t>D-12416</t>
  </si>
  <si>
    <t>D-12417</t>
  </si>
  <si>
    <t>D-12418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</si>
  <si>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</si>
  <si>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</si>
  <si>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</si>
  <si>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</si>
  <si>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</si>
  <si>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</si>
  <si>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</si>
  <si>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</si>
  <si>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</si>
  <si>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</si>
  <si>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</si>
  <si>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</si>
  <si>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</si>
  <si>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</si>
  <si>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</si>
  <si>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</si>
  <si>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</si>
  <si>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</si>
  <si>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</si>
  <si>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</si>
  <si>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</si>
  <si>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</si>
  <si>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</si>
  <si>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</si>
  <si>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</si>
  <si>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</si>
  <si>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</si>
  <si>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</si>
  <si>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D-12447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</si>
  <si>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</si>
  <si>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</si>
  <si>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</si>
  <si>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</si>
  <si>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</si>
  <si>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</si>
  <si>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</si>
  <si>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</si>
  <si>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</si>
  <si>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</si>
  <si>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</si>
  <si>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</si>
  <si>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</si>
  <si>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</si>
  <si>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</si>
  <si>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</si>
  <si>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r>
      <t>(832)RUBEN PEREZ CHABACANO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</si>
  <si>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D-12464</t>
  </si>
  <si>
    <t>D-12465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</si>
  <si>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</si>
  <si>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</si>
  <si>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</si>
  <si>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</si>
  <si>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</si>
  <si>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</si>
  <si>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</si>
  <si>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</si>
  <si>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</si>
  <si>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</si>
  <si>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</si>
  <si>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</si>
  <si>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</si>
  <si>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</si>
  <si>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</si>
  <si>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</si>
  <si>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</si>
  <si>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</si>
  <si>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</si>
  <si>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</si>
  <si>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</si>
  <si>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</si>
  <si>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</si>
  <si>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</si>
  <si>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</si>
  <si>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</si>
  <si>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</si>
  <si>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</si>
  <si>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</si>
  <si>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</si>
  <si>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</si>
  <si>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</si>
  <si>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</si>
  <si>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</si>
  <si>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</si>
  <si>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</si>
  <si>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</si>
  <si>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</si>
  <si>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</si>
  <si>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</si>
  <si>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</si>
  <si>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</si>
  <si>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</si>
  <si>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</si>
  <si>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</si>
  <si>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</si>
  <si>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</si>
  <si>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</si>
  <si>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</si>
  <si>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</si>
  <si>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</si>
  <si>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</si>
  <si>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</si>
  <si>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</si>
  <si>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</si>
  <si>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</si>
  <si>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5-Oct-22--6-Oct-22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</si>
  <si>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</si>
  <si>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</si>
  <si>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</si>
  <si>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</si>
  <si>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</si>
  <si>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</si>
  <si>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</si>
  <si>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</si>
  <si>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</si>
  <si>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</si>
  <si>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</si>
  <si>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</si>
  <si>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</si>
  <si>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</si>
  <si>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</si>
  <si>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4-Oct-22--5-Oct-22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</si>
  <si>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</si>
  <si>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</si>
  <si>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</si>
  <si>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</si>
  <si>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</si>
  <si>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</si>
  <si>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</si>
  <si>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</si>
  <si>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</si>
  <si>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</si>
  <si>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</si>
  <si>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</si>
  <si>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</si>
  <si>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</si>
  <si>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</si>
  <si>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</si>
  <si>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</si>
  <si>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</si>
  <si>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</si>
  <si>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</si>
  <si>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</si>
  <si>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</si>
  <si>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</si>
  <si>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</si>
  <si>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</si>
  <si>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</si>
  <si>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</si>
  <si>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</si>
  <si>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</si>
  <si>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</si>
  <si>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</si>
  <si>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</si>
  <si>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</si>
  <si>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</si>
  <si>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</si>
  <si>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</si>
  <si>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</si>
  <si>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</si>
  <si>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</si>
  <si>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</si>
  <si>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</si>
  <si>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</si>
  <si>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</si>
  <si>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</si>
  <si>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</si>
  <si>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</si>
  <si>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</si>
  <si>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</si>
  <si>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</si>
  <si>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</si>
  <si>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</si>
  <si>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</si>
  <si>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</si>
  <si>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D-12590</t>
  </si>
  <si>
    <t>D-12591</t>
  </si>
  <si>
    <t>D-12592</t>
  </si>
  <si>
    <t>D-12593</t>
  </si>
  <si>
    <t>D-12594</t>
  </si>
  <si>
    <t>D-12595</t>
  </si>
  <si>
    <t>D-12596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</si>
  <si>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</si>
  <si>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</si>
  <si>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</si>
  <si>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</si>
  <si>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</si>
  <si>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</si>
  <si>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</si>
  <si>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</si>
  <si>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</si>
  <si>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</si>
  <si>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</si>
  <si>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</si>
  <si>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</si>
  <si>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</si>
  <si>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</si>
  <si>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</si>
  <si>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</si>
  <si>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D-12614</t>
  </si>
  <si>
    <t>D-12615</t>
  </si>
  <si>
    <t>D-12616</t>
  </si>
  <si>
    <t>D-12617</t>
  </si>
  <si>
    <t>D-12618</t>
  </si>
  <si>
    <t>D-12619</t>
  </si>
  <si>
    <t>D-12620</t>
  </si>
  <si>
    <t>D-12621</t>
  </si>
  <si>
    <t>D-12622</t>
  </si>
  <si>
    <t>D-12623</t>
  </si>
  <si>
    <t>D-12624</t>
  </si>
  <si>
    <r>
      <t xml:space="preserve">(710)ERIK      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</si>
  <si>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D-12625</t>
  </si>
  <si>
    <t>D-12626</t>
  </si>
  <si>
    <t>D-12627</t>
  </si>
  <si>
    <t>D-12628</t>
  </si>
  <si>
    <t>D-12629</t>
  </si>
  <si>
    <r>
      <t>(649)VICTOR LOPEZ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</si>
  <si>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</si>
  <si>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</si>
  <si>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</si>
  <si>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</si>
  <si>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</si>
  <si>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</si>
  <si>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</si>
  <si>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</si>
  <si>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</si>
  <si>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</si>
  <si>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</si>
  <si>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</si>
  <si>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</si>
  <si>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D-12643</t>
  </si>
  <si>
    <t>D-12644</t>
  </si>
  <si>
    <t>D-12645</t>
  </si>
  <si>
    <t>D-12646</t>
  </si>
  <si>
    <t>D-12647</t>
  </si>
  <si>
    <t>10-Oct-22--17-Oct-22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</si>
  <si>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</si>
  <si>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</si>
  <si>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</si>
  <si>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</si>
  <si>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</si>
  <si>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</si>
  <si>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</si>
  <si>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</si>
  <si>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</si>
  <si>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</si>
  <si>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</si>
  <si>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</si>
  <si>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</si>
  <si>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</si>
  <si>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</si>
  <si>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</si>
  <si>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</si>
  <si>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</si>
  <si>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</si>
  <si>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</si>
  <si>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</si>
  <si>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</si>
  <si>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</si>
  <si>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</si>
  <si>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</si>
  <si>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</si>
  <si>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</si>
  <si>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</si>
  <si>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</si>
  <si>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</si>
  <si>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</si>
  <si>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</si>
  <si>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</si>
  <si>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</si>
  <si>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</si>
  <si>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</si>
  <si>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</si>
  <si>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</si>
  <si>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</si>
  <si>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</si>
  <si>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</si>
  <si>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</si>
  <si>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</si>
  <si>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</si>
  <si>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</si>
  <si>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</si>
  <si>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</si>
  <si>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</si>
  <si>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</si>
  <si>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se sustituyo x la 12697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</si>
  <si>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</si>
  <si>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</si>
  <si>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</si>
  <si>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</si>
  <si>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</si>
  <si>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</si>
  <si>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</si>
  <si>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</si>
  <si>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</si>
  <si>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</si>
  <si>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6-Oct-22--8-Oct-22</t>
  </si>
  <si>
    <t>D-12707</t>
  </si>
  <si>
    <t>D-12708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</si>
  <si>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</si>
  <si>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</si>
  <si>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</si>
  <si>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</si>
  <si>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</si>
  <si>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</si>
  <si>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</si>
  <si>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</si>
  <si>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</si>
  <si>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</si>
  <si>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</si>
  <si>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</si>
  <si>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</si>
  <si>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</si>
  <si>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</si>
  <si>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</si>
  <si>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</si>
  <si>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</si>
  <si>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</si>
  <si>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</si>
  <si>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</si>
  <si>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</si>
  <si>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</si>
  <si>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</si>
  <si>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</si>
  <si>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</si>
  <si>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D-12735</t>
  </si>
  <si>
    <t>D-12736</t>
  </si>
  <si>
    <t>D-12737</t>
  </si>
  <si>
    <t>D-12738</t>
  </si>
  <si>
    <t>D-12739</t>
  </si>
  <si>
    <t>D-12740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</si>
  <si>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</si>
  <si>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12741</t>
  </si>
  <si>
    <t>D-12741</t>
  </si>
  <si>
    <t>D-12742</t>
  </si>
  <si>
    <t>D-12743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</si>
  <si>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</si>
  <si>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12753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</si>
  <si>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</si>
  <si>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</si>
  <si>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</si>
  <si>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</si>
  <si>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</si>
  <si>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</si>
  <si>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</si>
  <si>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</si>
  <si>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</si>
  <si>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</si>
  <si>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</si>
  <si>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</si>
  <si>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</si>
  <si>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</si>
  <si>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</si>
  <si>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</si>
  <si>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</si>
  <si>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</si>
  <si>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</si>
  <si>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D-12763</t>
  </si>
  <si>
    <t>6-Oct-22--7-Oct-22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</si>
  <si>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</si>
  <si>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</si>
  <si>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</si>
  <si>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</si>
  <si>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</si>
  <si>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</si>
  <si>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</si>
  <si>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</si>
  <si>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</si>
  <si>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</si>
  <si>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</si>
  <si>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</si>
  <si>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</si>
  <si>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</si>
  <si>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</si>
  <si>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</si>
  <si>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</si>
  <si>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</si>
  <si>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</si>
  <si>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</si>
  <si>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</si>
  <si>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</si>
  <si>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</si>
  <si>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</si>
  <si>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</si>
  <si>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</si>
  <si>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</si>
  <si>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</si>
  <si>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8-Oct-22--10-Oct-22</t>
  </si>
  <si>
    <t>D-12792</t>
  </si>
  <si>
    <t>D-12793</t>
  </si>
  <si>
    <t>D-12794</t>
  </si>
  <si>
    <t>D-12795</t>
  </si>
  <si>
    <t>D-12796</t>
  </si>
  <si>
    <t>D-12797</t>
  </si>
  <si>
    <t>D-12798</t>
  </si>
  <si>
    <r>
      <t xml:space="preserve">(221)JUANA PORTILLO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</si>
  <si>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D-12799</t>
  </si>
  <si>
    <t>D-12800</t>
  </si>
  <si>
    <t>D-12801</t>
  </si>
  <si>
    <t>D-12802</t>
  </si>
  <si>
    <t>D-12803</t>
  </si>
  <si>
    <t>D-12804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</si>
  <si>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</si>
  <si>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</si>
  <si>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</si>
  <si>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</si>
  <si>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</si>
  <si>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</si>
  <si>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</si>
  <si>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</si>
  <si>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</si>
  <si>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</si>
  <si>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</si>
  <si>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</si>
  <si>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</si>
  <si>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</si>
  <si>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</si>
  <si>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</si>
  <si>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</si>
  <si>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</si>
  <si>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</si>
  <si>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</si>
  <si>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</si>
  <si>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</si>
  <si>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</si>
  <si>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</si>
  <si>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</si>
  <si>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</si>
  <si>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</si>
  <si>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</si>
  <si>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</si>
  <si>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</si>
  <si>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</si>
  <si>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</si>
  <si>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</si>
  <si>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</si>
  <si>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</si>
  <si>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</si>
  <si>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</si>
  <si>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</si>
  <si>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</si>
  <si>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</si>
  <si>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</si>
  <si>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</si>
  <si>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</si>
  <si>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</si>
  <si>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</si>
  <si>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</si>
  <si>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</si>
  <si>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</si>
  <si>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</si>
  <si>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</si>
  <si>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</si>
  <si>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</si>
  <si>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</si>
  <si>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</si>
  <si>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</si>
  <si>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</si>
  <si>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</si>
  <si>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</si>
  <si>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</si>
  <si>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</si>
  <si>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</si>
  <si>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</si>
  <si>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</si>
  <si>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</si>
  <si>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</si>
  <si>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</si>
  <si>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</si>
  <si>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</si>
  <si>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</si>
  <si>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</si>
  <si>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</si>
  <si>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</si>
  <si>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</si>
  <si>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</si>
  <si>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</si>
  <si>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</si>
  <si>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</si>
  <si>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</si>
  <si>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</si>
  <si>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</si>
  <si>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r>
      <t xml:space="preserve">(218)PROSUBCA S.A DE C.V  </t>
    </r>
    <r>
      <rPr>
        <b/>
        <sz val="12"/>
        <color rgb="FFFF0000"/>
        <rFont val="Calibri"/>
        <family val="2"/>
        <scheme val="minor"/>
      </rPr>
      <t>CANCELADA</t>
    </r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</si>
  <si>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</si>
  <si>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</si>
  <si>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</si>
  <si>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</si>
  <si>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</si>
  <si>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</si>
  <si>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</si>
  <si>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</si>
  <si>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</si>
  <si>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</si>
  <si>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</si>
  <si>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</si>
  <si>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</si>
  <si>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</si>
  <si>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</si>
  <si>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</si>
  <si>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</si>
  <si>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</si>
  <si>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</si>
  <si>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</si>
  <si>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</si>
  <si>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</si>
  <si>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</si>
  <si>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</si>
  <si>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</si>
  <si>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</si>
  <si>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</si>
  <si>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</si>
  <si>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</si>
  <si>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</si>
  <si>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</si>
  <si>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</si>
  <si>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</si>
  <si>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</si>
  <si>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</si>
  <si>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</si>
  <si>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</si>
  <si>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</si>
  <si>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</si>
  <si>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</si>
  <si>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</si>
  <si>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</si>
  <si>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</si>
  <si>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</si>
  <si>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</si>
  <si>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</si>
  <si>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</si>
  <si>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</si>
  <si>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</si>
  <si>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</si>
  <si>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</si>
  <si>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</si>
  <si>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</si>
  <si>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</si>
  <si>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</si>
  <si>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</si>
  <si>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</si>
  <si>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</si>
  <si>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</si>
  <si>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</si>
  <si>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</si>
  <si>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</si>
  <si>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</si>
  <si>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</si>
  <si>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</si>
  <si>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</si>
  <si>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</si>
  <si>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</si>
  <si>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</si>
  <si>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</si>
  <si>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</si>
  <si>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</si>
  <si>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</si>
  <si>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</si>
  <si>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</si>
  <si>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</si>
  <si>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</si>
  <si>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</si>
  <si>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</si>
  <si>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</si>
  <si>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</si>
  <si>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</si>
  <si>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</si>
  <si>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</si>
  <si>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</si>
  <si>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</si>
  <si>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</si>
  <si>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</si>
  <si>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</si>
  <si>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</si>
  <si>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</si>
  <si>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</si>
  <si>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</si>
  <si>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</si>
  <si>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</si>
  <si>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</si>
  <si>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</si>
  <si>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</si>
  <si>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</si>
  <si>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</si>
  <si>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</si>
  <si>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</si>
  <si>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</si>
  <si>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</si>
  <si>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</si>
  <si>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</si>
  <si>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</si>
  <si>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</si>
  <si>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</si>
  <si>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</si>
  <si>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</si>
  <si>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8-Oct-22--9-Dic-22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</si>
  <si>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</si>
  <si>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</si>
  <si>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</si>
  <si>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</si>
  <si>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</si>
  <si>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</si>
  <si>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</si>
  <si>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</si>
  <si>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</si>
  <si>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</si>
  <si>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</si>
  <si>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</si>
  <si>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</si>
  <si>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</si>
  <si>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</si>
  <si>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</si>
  <si>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</si>
  <si>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</si>
  <si>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</si>
  <si>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</si>
  <si>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</si>
  <si>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</si>
  <si>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</si>
  <si>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</si>
  <si>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</si>
  <si>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</si>
  <si>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</si>
  <si>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</si>
  <si>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</si>
  <si>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</si>
  <si>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</si>
  <si>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</si>
  <si>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</si>
  <si>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</si>
  <si>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</si>
  <si>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</si>
  <si>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</si>
  <si>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</si>
  <si>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</si>
  <si>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</si>
  <si>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</si>
  <si>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</si>
  <si>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</si>
  <si>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</si>
  <si>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</si>
  <si>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</si>
  <si>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</si>
  <si>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</si>
  <si>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</si>
  <si>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</si>
  <si>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</si>
  <si>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</si>
  <si>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</si>
  <si>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</si>
  <si>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</si>
  <si>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</si>
  <si>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</si>
  <si>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</si>
  <si>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</si>
  <si>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</si>
  <si>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</si>
  <si>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</si>
  <si>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</si>
  <si>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</si>
  <si>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</si>
  <si>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</si>
  <si>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</si>
  <si>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</si>
  <si>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</si>
  <si>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</si>
  <si>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</si>
  <si>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</si>
  <si>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</si>
  <si>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</si>
  <si>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(6)CESAR CON</t>
  </si>
  <si>
    <t>D-13070</t>
  </si>
  <si>
    <t>D-13071</t>
  </si>
  <si>
    <t>D-13072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</si>
  <si>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</si>
  <si>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</si>
  <si>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</si>
  <si>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</si>
  <si>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</si>
  <si>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</si>
  <si>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</si>
  <si>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</si>
  <si>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</si>
  <si>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</si>
  <si>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</si>
  <si>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</si>
  <si>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</si>
  <si>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</si>
  <si>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</si>
  <si>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</si>
  <si>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</si>
  <si>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</si>
  <si>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</si>
  <si>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</si>
  <si>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</si>
  <si>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</si>
  <si>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</si>
  <si>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</si>
  <si>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</si>
  <si>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</si>
  <si>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</si>
  <si>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</si>
  <si>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</si>
  <si>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</si>
  <si>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</si>
  <si>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</si>
  <si>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</si>
  <si>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</si>
  <si>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</si>
  <si>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</si>
  <si>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</si>
  <si>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</si>
  <si>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</si>
  <si>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</si>
  <si>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</si>
  <si>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</si>
  <si>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</si>
  <si>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</si>
  <si>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</si>
  <si>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</si>
  <si>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</si>
  <si>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</si>
  <si>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</si>
  <si>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</si>
  <si>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</si>
  <si>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</si>
  <si>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</si>
  <si>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</si>
  <si>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</si>
  <si>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D-13127</t>
  </si>
  <si>
    <t>9-Dic-22--10-Oct-22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</si>
  <si>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</si>
  <si>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</si>
  <si>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</si>
  <si>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</si>
  <si>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</si>
  <si>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</si>
  <si>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</si>
  <si>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</si>
  <si>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</si>
  <si>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</si>
  <si>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</si>
  <si>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</si>
  <si>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</si>
  <si>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r>
      <t xml:space="preserve">(491)ANGEL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</si>
  <si>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</si>
  <si>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</si>
  <si>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</si>
  <si>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</si>
  <si>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</si>
  <si>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</si>
  <si>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</si>
  <si>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</si>
  <si>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</si>
  <si>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10-Oct-22--11-Oct-22--12-Oct-22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</si>
  <si>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</si>
  <si>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</si>
  <si>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</si>
  <si>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</si>
  <si>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</si>
  <si>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</si>
  <si>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</si>
  <si>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</si>
  <si>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</si>
  <si>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</si>
  <si>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</si>
  <si>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</si>
  <si>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</si>
  <si>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10-Oct-22--11-Oct-22--13-Oct-22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</si>
  <si>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</si>
  <si>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</si>
  <si>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</si>
  <si>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</si>
  <si>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</si>
  <si>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</si>
  <si>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</si>
  <si>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</si>
  <si>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</si>
  <si>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</si>
  <si>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</si>
  <si>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</si>
  <si>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se sustituyo x la 13175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</si>
  <si>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</si>
  <si>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</si>
  <si>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</si>
  <si>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</si>
  <si>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</si>
  <si>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</si>
  <si>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</si>
  <si>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</si>
  <si>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</si>
  <si>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</si>
  <si>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</si>
  <si>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</si>
  <si>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</si>
  <si>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</si>
  <si>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</si>
  <si>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</si>
  <si>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</si>
  <si>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</si>
  <si>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</si>
  <si>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</si>
  <si>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</si>
  <si>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</si>
  <si>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</si>
  <si>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</si>
  <si>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</si>
  <si>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</si>
  <si>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</si>
  <si>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</si>
  <si>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</si>
  <si>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</si>
  <si>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</si>
  <si>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</si>
  <si>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</si>
  <si>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</si>
  <si>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</si>
  <si>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</si>
  <si>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D-13211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</si>
  <si>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</si>
  <si>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</si>
  <si>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</si>
  <si>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</si>
  <si>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</si>
  <si>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</si>
  <si>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</si>
  <si>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</si>
  <si>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</si>
  <si>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</si>
  <si>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</si>
  <si>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</si>
  <si>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</si>
  <si>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</si>
  <si>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</si>
  <si>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</si>
  <si>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</si>
  <si>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</si>
  <si>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</si>
  <si>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r>
      <t xml:space="preserve">(99)JAVIER ( LA FORTUNA)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</si>
  <si>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</si>
  <si>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</si>
  <si>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</si>
  <si>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</si>
  <si>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</si>
  <si>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</si>
  <si>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</si>
  <si>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</si>
  <si>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</si>
  <si>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</si>
  <si>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</si>
  <si>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</si>
  <si>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</si>
  <si>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</si>
  <si>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</si>
  <si>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</si>
  <si>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</si>
  <si>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</si>
  <si>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</si>
  <si>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</si>
  <si>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</si>
  <si>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</si>
  <si>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D-13253</t>
  </si>
  <si>
    <t>D-13254</t>
  </si>
  <si>
    <t>D-13255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</si>
  <si>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</si>
  <si>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</si>
  <si>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</si>
  <si>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</si>
  <si>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</si>
  <si>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</si>
  <si>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</si>
  <si>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</si>
  <si>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</si>
  <si>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10-Oct-22--12-Oct-22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</si>
  <si>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</si>
  <si>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</si>
  <si>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</si>
  <si>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</si>
  <si>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</si>
  <si>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</si>
  <si>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</si>
  <si>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</si>
  <si>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</si>
  <si>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</si>
  <si>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</si>
  <si>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</si>
  <si>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</si>
  <si>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</si>
  <si>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</si>
  <si>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</si>
  <si>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</si>
  <si>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</si>
  <si>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</si>
  <si>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</si>
  <si>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</si>
  <si>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</si>
  <si>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</si>
  <si>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</si>
  <si>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</si>
  <si>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</si>
  <si>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</si>
  <si>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</si>
  <si>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</si>
  <si>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</si>
  <si>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</si>
  <si>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</si>
  <si>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</si>
  <si>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</si>
  <si>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</si>
  <si>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</si>
  <si>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</si>
  <si>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</si>
  <si>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</si>
  <si>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</si>
  <si>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</si>
  <si>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</si>
  <si>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</si>
  <si>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</si>
  <si>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</si>
  <si>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</si>
  <si>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</si>
  <si>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</si>
  <si>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</si>
  <si>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</si>
  <si>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</si>
  <si>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</si>
  <si>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</si>
  <si>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</si>
  <si>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</si>
  <si>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</si>
  <si>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</si>
  <si>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</si>
  <si>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</si>
  <si>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</si>
  <si>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</si>
  <si>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</si>
  <si>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</si>
  <si>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</si>
  <si>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12-Oct-22--13-Oct-22</t>
  </si>
  <si>
    <t>D-13329</t>
  </si>
  <si>
    <t>D-13330</t>
  </si>
  <si>
    <t>D-13331</t>
  </si>
  <si>
    <t>15-Oct-22--18-Oct-22--20-Oct-22--21-Oct-22--22-Oct-22--25-Oct-22--28-Oct-22--29-Oct-22</t>
  </si>
  <si>
    <t>D-13332</t>
  </si>
  <si>
    <t>D-13333</t>
  </si>
  <si>
    <t>D-13334</t>
  </si>
  <si>
    <t>D-13335</t>
  </si>
  <si>
    <t>10-Oct-22--11-Oct-22</t>
  </si>
  <si>
    <t>D-13336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</si>
  <si>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</si>
  <si>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</si>
  <si>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</si>
  <si>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</si>
  <si>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</si>
  <si>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</si>
  <si>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</si>
  <si>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</si>
  <si>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</si>
  <si>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</si>
  <si>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</si>
  <si>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</si>
  <si>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</si>
  <si>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</si>
  <si>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</si>
  <si>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</si>
  <si>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</si>
  <si>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</si>
  <si>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</si>
  <si>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</si>
  <si>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</si>
  <si>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</si>
  <si>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</si>
  <si>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</si>
  <si>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</si>
  <si>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</si>
  <si>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</si>
  <si>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</si>
  <si>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</si>
  <si>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</si>
  <si>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</si>
  <si>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</si>
  <si>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</si>
  <si>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</si>
  <si>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</si>
  <si>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</si>
  <si>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</si>
  <si>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</si>
  <si>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</si>
  <si>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</si>
  <si>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</si>
  <si>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</si>
  <si>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</si>
  <si>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</si>
  <si>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</si>
  <si>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</si>
  <si>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</si>
  <si>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</si>
  <si>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</si>
  <si>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</si>
  <si>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</si>
  <si>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</si>
  <si>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</si>
  <si>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</si>
  <si>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</si>
  <si>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</si>
  <si>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</si>
  <si>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</si>
  <si>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</si>
  <si>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</si>
  <si>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</si>
  <si>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</si>
  <si>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</si>
  <si>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</si>
  <si>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</si>
  <si>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</si>
  <si>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</si>
  <si>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</si>
  <si>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</si>
  <si>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</si>
  <si>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</si>
  <si>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</si>
  <si>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</si>
  <si>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</si>
  <si>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</si>
  <si>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</si>
  <si>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r>
      <t xml:space="preserve">(680)TARIMAS  </t>
    </r>
    <r>
      <rPr>
        <b/>
        <sz val="12"/>
        <color rgb="FFFF0000"/>
        <rFont val="Calibri"/>
        <family val="2"/>
        <scheme val="minor"/>
      </rPr>
      <t>CANCELADA</t>
    </r>
  </si>
  <si>
    <t>D-13413</t>
  </si>
  <si>
    <r>
      <t>(680)TARIMAS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</si>
  <si>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D-13414</t>
  </si>
  <si>
    <t>D-13415</t>
  </si>
  <si>
    <t>D-13416</t>
  </si>
  <si>
    <t>D-13417</t>
  </si>
  <si>
    <t>D-13418</t>
  </si>
  <si>
    <t>D-13419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</si>
  <si>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>CANCELADA</t>
    </r>
  </si>
  <si>
    <t>D-13420</t>
  </si>
  <si>
    <t>17-Oct-22--24-Oct-22</t>
  </si>
  <si>
    <t>D-13421</t>
  </si>
  <si>
    <t>D-13422</t>
  </si>
  <si>
    <t>D-13423</t>
  </si>
  <si>
    <t>D-13424</t>
  </si>
  <si>
    <t>12-Oct-22--14-Oct-22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</si>
  <si>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</si>
  <si>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</si>
  <si>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</si>
  <si>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</si>
  <si>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</si>
  <si>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</si>
  <si>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</si>
  <si>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</si>
  <si>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</si>
  <si>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</si>
  <si>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15-Oct-22--20-Oct-22</t>
  </si>
  <si>
    <t>D-13435</t>
  </si>
  <si>
    <t>D-13436</t>
  </si>
  <si>
    <t>D-13437</t>
  </si>
  <si>
    <t>D-13438</t>
  </si>
  <si>
    <t>D-13439</t>
  </si>
  <si>
    <t>D-13440</t>
  </si>
  <si>
    <t>14-Oct-22--15-Oct-22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</si>
  <si>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</si>
  <si>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</si>
  <si>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</si>
  <si>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</si>
  <si>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</si>
  <si>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</si>
  <si>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</si>
  <si>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</si>
  <si>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</si>
  <si>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</si>
  <si>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</si>
  <si>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</si>
  <si>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</si>
  <si>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</si>
  <si>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</si>
  <si>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</si>
  <si>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</si>
  <si>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</si>
  <si>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</si>
  <si>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</si>
  <si>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</si>
  <si>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</si>
  <si>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</si>
  <si>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</si>
  <si>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</si>
  <si>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</si>
  <si>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</si>
  <si>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</si>
  <si>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</si>
  <si>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</si>
  <si>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</si>
  <si>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</si>
  <si>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</si>
  <si>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</si>
  <si>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</si>
  <si>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</si>
  <si>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</si>
  <si>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</si>
  <si>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</si>
  <si>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</si>
  <si>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</si>
  <si>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</si>
  <si>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</si>
  <si>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</si>
  <si>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</si>
  <si>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</si>
  <si>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</si>
  <si>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</si>
  <si>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</si>
  <si>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</si>
  <si>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</si>
  <si>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</si>
  <si>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</si>
  <si>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</si>
  <si>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</si>
  <si>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</si>
  <si>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</si>
  <si>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</si>
  <si>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</si>
  <si>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</si>
  <si>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</si>
  <si>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</si>
  <si>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</si>
  <si>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</si>
  <si>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</si>
  <si>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</si>
  <si>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</si>
  <si>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</si>
  <si>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</si>
  <si>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</si>
  <si>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</si>
  <si>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</si>
  <si>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</si>
  <si>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</si>
  <si>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</si>
  <si>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</si>
  <si>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</si>
  <si>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</si>
  <si>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</si>
  <si>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</si>
  <si>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</si>
  <si>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</si>
  <si>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</si>
  <si>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</si>
  <si>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</si>
  <si>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</si>
  <si>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</si>
  <si>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</si>
  <si>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</si>
  <si>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</si>
  <si>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</si>
  <si>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</si>
  <si>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</si>
  <si>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</si>
  <si>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</si>
  <si>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</si>
  <si>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</si>
  <si>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</si>
  <si>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</si>
  <si>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</si>
  <si>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</si>
  <si>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</si>
  <si>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</si>
  <si>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</si>
  <si>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</si>
  <si>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</si>
  <si>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</si>
  <si>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</si>
  <si>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</si>
  <si>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</si>
  <si>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</si>
  <si>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</si>
  <si>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</si>
  <si>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</si>
  <si>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</si>
  <si>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</si>
  <si>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</si>
  <si>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</si>
  <si>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</si>
  <si>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</si>
  <si>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</si>
  <si>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</si>
  <si>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</si>
  <si>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</si>
  <si>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</si>
  <si>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</si>
  <si>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</si>
  <si>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</si>
  <si>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</si>
  <si>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</si>
  <si>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</si>
  <si>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</si>
  <si>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</si>
  <si>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</si>
  <si>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</si>
  <si>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</si>
  <si>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</si>
  <si>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</si>
  <si>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</si>
  <si>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</si>
  <si>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</si>
  <si>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</si>
  <si>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</si>
  <si>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</si>
  <si>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</si>
  <si>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</si>
  <si>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</si>
  <si>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</si>
  <si>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</si>
  <si>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</si>
  <si>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</si>
  <si>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</si>
  <si>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</si>
  <si>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</si>
  <si>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</si>
  <si>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</si>
  <si>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</si>
  <si>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</si>
  <si>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</si>
  <si>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</si>
  <si>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</si>
  <si>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</si>
  <si>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</si>
  <si>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</si>
  <si>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</si>
  <si>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</si>
  <si>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</si>
  <si>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</si>
  <si>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</si>
  <si>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</si>
  <si>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</si>
  <si>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</si>
  <si>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</si>
  <si>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</si>
  <si>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</si>
  <si>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</si>
  <si>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</si>
  <si>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</si>
  <si>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</si>
  <si>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</si>
  <si>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</si>
  <si>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</si>
  <si>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</si>
  <si>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</si>
  <si>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</si>
  <si>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</si>
  <si>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</si>
  <si>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</si>
  <si>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</si>
  <si>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</si>
  <si>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</si>
  <si>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</si>
  <si>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</si>
  <si>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</si>
  <si>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</si>
  <si>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</si>
  <si>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</si>
  <si>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</si>
  <si>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</si>
  <si>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</si>
  <si>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</si>
  <si>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</si>
  <si>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</si>
  <si>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</si>
  <si>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</si>
  <si>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</si>
  <si>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</si>
  <si>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</si>
  <si>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</si>
  <si>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</si>
  <si>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</si>
  <si>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</si>
  <si>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</si>
  <si>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</si>
  <si>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</si>
  <si>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</si>
  <si>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</si>
  <si>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</si>
  <si>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</si>
  <si>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</si>
  <si>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</si>
  <si>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</si>
  <si>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</si>
  <si>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</si>
  <si>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</si>
  <si>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</si>
  <si>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</si>
  <si>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</si>
  <si>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</si>
  <si>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</si>
  <si>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</si>
  <si>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</si>
  <si>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</si>
  <si>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</si>
  <si>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</si>
  <si>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15-Oct-22--17-Oct-22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</si>
  <si>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</si>
  <si>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</si>
  <si>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</si>
  <si>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</si>
  <si>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</si>
  <si>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</si>
  <si>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</si>
  <si>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</si>
  <si>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</si>
  <si>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</si>
  <si>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</si>
  <si>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</si>
  <si>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</si>
  <si>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</si>
  <si>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</si>
  <si>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</si>
  <si>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</si>
  <si>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</si>
  <si>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</si>
  <si>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</si>
  <si>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</si>
  <si>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</si>
  <si>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</si>
  <si>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</si>
  <si>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</si>
  <si>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</si>
  <si>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</si>
  <si>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</si>
  <si>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</si>
  <si>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</si>
  <si>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se sustituya x la 13706</t>
  </si>
  <si>
    <t>D-13706</t>
  </si>
  <si>
    <t>D-13707</t>
  </si>
  <si>
    <t>D-13708</t>
  </si>
  <si>
    <t>D-13709</t>
  </si>
  <si>
    <r>
      <t xml:space="preserve">(644)BRAYAN RAMIREZ  </t>
    </r>
    <r>
      <rPr>
        <b/>
        <sz val="12"/>
        <color rgb="FFFF0000"/>
        <rFont val="Calibri"/>
        <family val="2"/>
        <scheme val="minor"/>
      </rPr>
      <t>CANCELADA</t>
    </r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</si>
  <si>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</si>
  <si>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</si>
  <si>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</si>
  <si>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</si>
  <si>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</si>
  <si>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</si>
  <si>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</si>
  <si>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</si>
  <si>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</si>
  <si>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</si>
  <si>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</si>
  <si>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</si>
  <si>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</si>
  <si>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</si>
  <si>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</si>
  <si>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</si>
  <si>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</si>
  <si>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</si>
  <si>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</si>
  <si>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</si>
  <si>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</si>
  <si>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</si>
  <si>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</si>
  <si>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</si>
  <si>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</si>
  <si>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</si>
  <si>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</si>
  <si>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</si>
  <si>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</si>
  <si>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</si>
  <si>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</si>
  <si>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</si>
  <si>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</si>
  <si>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</si>
  <si>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</si>
  <si>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</si>
  <si>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</si>
  <si>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</si>
  <si>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</si>
  <si>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</si>
  <si>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</si>
  <si>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</si>
  <si>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se sustituya x la 13765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</si>
  <si>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</si>
  <si>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</si>
  <si>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</si>
  <si>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</si>
  <si>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</si>
  <si>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</si>
  <si>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</si>
  <si>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</si>
  <si>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</si>
  <si>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</si>
  <si>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</si>
  <si>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</si>
  <si>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</si>
  <si>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</si>
  <si>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</si>
  <si>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</si>
  <si>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</si>
  <si>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</si>
  <si>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</si>
  <si>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</si>
  <si>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</si>
  <si>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</si>
  <si>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</si>
  <si>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</si>
  <si>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</si>
  <si>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</si>
  <si>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</si>
  <si>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</si>
  <si>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</si>
  <si>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</si>
  <si>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</si>
  <si>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</si>
  <si>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</si>
  <si>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</si>
  <si>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</si>
  <si>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</si>
  <si>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</si>
  <si>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</si>
  <si>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</si>
  <si>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</si>
  <si>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</si>
  <si>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</si>
  <si>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</si>
  <si>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</si>
  <si>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</si>
  <si>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</si>
  <si>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</si>
  <si>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</si>
  <si>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</si>
  <si>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</si>
  <si>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</si>
  <si>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</si>
  <si>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</si>
  <si>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</si>
  <si>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</si>
  <si>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</si>
  <si>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</si>
  <si>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</si>
  <si>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</si>
  <si>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</si>
  <si>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</si>
  <si>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</si>
  <si>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</si>
  <si>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</si>
  <si>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</si>
  <si>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</si>
  <si>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</si>
  <si>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</si>
  <si>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</si>
  <si>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</si>
  <si>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</si>
  <si>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</si>
  <si>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</si>
  <si>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</si>
  <si>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</si>
  <si>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</si>
  <si>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</si>
  <si>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</si>
  <si>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</si>
  <si>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</si>
  <si>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</si>
  <si>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</si>
  <si>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</si>
  <si>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</si>
  <si>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</si>
  <si>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</si>
  <si>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</si>
  <si>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</si>
  <si>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</si>
  <si>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</si>
  <si>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>CANCELADA</t>
    </r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</si>
  <si>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</si>
  <si>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</si>
  <si>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</si>
  <si>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</si>
  <si>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</si>
  <si>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</si>
  <si>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</si>
  <si>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</si>
  <si>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</si>
  <si>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D-13851</t>
  </si>
  <si>
    <t>D-13852</t>
  </si>
  <si>
    <t>D-13853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</si>
  <si>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</si>
  <si>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</si>
  <si>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</si>
  <si>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</si>
  <si>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</si>
  <si>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</si>
  <si>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</si>
  <si>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</si>
  <si>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</si>
  <si>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</si>
  <si>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</si>
  <si>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</si>
  <si>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16-Oct-22--17-Oct-22</t>
  </si>
  <si>
    <t>D-13866</t>
  </si>
  <si>
    <t>D-13867</t>
  </si>
  <si>
    <t>D-13868</t>
  </si>
  <si>
    <t>15-Oct-22--16-Oct-22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</si>
  <si>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</si>
  <si>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</si>
  <si>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</si>
  <si>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</si>
  <si>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</si>
  <si>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</si>
  <si>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</si>
  <si>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</si>
  <si>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</si>
  <si>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</si>
  <si>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</si>
  <si>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</si>
  <si>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</si>
  <si>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</si>
  <si>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</si>
  <si>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</si>
  <si>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</si>
  <si>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</si>
  <si>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</si>
  <si>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</si>
  <si>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</si>
  <si>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</si>
  <si>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</si>
  <si>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</si>
  <si>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</si>
  <si>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</si>
  <si>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</si>
  <si>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</si>
  <si>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</si>
  <si>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</si>
  <si>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</si>
  <si>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</si>
  <si>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</si>
  <si>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</si>
  <si>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</si>
  <si>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>CANCELADA</t>
    </r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</si>
  <si>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</si>
  <si>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</si>
  <si>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</si>
  <si>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</si>
  <si>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</si>
  <si>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</si>
  <si>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</si>
  <si>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</si>
  <si>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</si>
  <si>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</si>
  <si>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</si>
  <si>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</si>
  <si>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</si>
  <si>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</si>
  <si>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</si>
  <si>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</si>
  <si>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</si>
  <si>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</si>
  <si>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</si>
  <si>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</si>
  <si>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</si>
  <si>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</si>
  <si>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</si>
  <si>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</si>
  <si>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</si>
  <si>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</si>
  <si>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</si>
  <si>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</si>
  <si>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</si>
  <si>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</si>
  <si>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</si>
  <si>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</si>
  <si>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</si>
  <si>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</si>
  <si>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</si>
  <si>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</si>
  <si>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</si>
  <si>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</si>
  <si>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</si>
  <si>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</si>
  <si>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</si>
  <si>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</si>
  <si>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</si>
  <si>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</si>
  <si>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</si>
  <si>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</si>
  <si>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</si>
  <si>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</si>
  <si>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</si>
  <si>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</si>
  <si>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</si>
  <si>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</si>
  <si>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</si>
  <si>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</si>
  <si>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</si>
  <si>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</si>
  <si>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</si>
  <si>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</si>
  <si>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</si>
  <si>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</si>
  <si>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</si>
  <si>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</si>
  <si>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</si>
  <si>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</si>
  <si>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</si>
  <si>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</si>
  <si>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</si>
  <si>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</si>
  <si>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</si>
  <si>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</si>
  <si>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</si>
  <si>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</si>
  <si>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</si>
  <si>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</si>
  <si>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</si>
  <si>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</si>
  <si>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D-13980</t>
  </si>
  <si>
    <t>D-13981</t>
  </si>
  <si>
    <t>D-13982</t>
  </si>
  <si>
    <t>D-13983</t>
  </si>
  <si>
    <t>D-13984</t>
  </si>
  <si>
    <t>se sustituya x la 13986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</si>
  <si>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</si>
  <si>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</si>
  <si>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</si>
  <si>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</si>
  <si>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</si>
  <si>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</si>
  <si>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</si>
  <si>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</si>
  <si>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</si>
  <si>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</si>
  <si>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</si>
  <si>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</si>
  <si>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</si>
  <si>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</si>
  <si>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</si>
  <si>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17-Oct-22--18-Oct-22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</si>
  <si>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</si>
  <si>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</si>
  <si>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</si>
  <si>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</si>
  <si>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</si>
  <si>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</si>
  <si>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</si>
  <si>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</si>
  <si>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r>
      <t>(816)ISRAEL HERNANDEZ MORENO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</si>
  <si>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</si>
  <si>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</si>
  <si>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</si>
  <si>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</si>
  <si>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</si>
  <si>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</si>
  <si>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</si>
  <si>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</si>
  <si>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</si>
  <si>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</si>
  <si>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</si>
  <si>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</si>
  <si>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</si>
  <si>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</si>
  <si>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</si>
  <si>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</si>
  <si>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</si>
  <si>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</si>
  <si>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</si>
  <si>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</si>
  <si>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</si>
  <si>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</si>
  <si>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</si>
  <si>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</si>
  <si>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</si>
  <si>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</si>
  <si>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</si>
  <si>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</si>
  <si>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</si>
  <si>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</si>
  <si>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</si>
  <si>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</si>
  <si>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</si>
  <si>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</si>
  <si>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</si>
  <si>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</si>
  <si>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</si>
  <si>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</si>
  <si>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</si>
  <si>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</si>
  <si>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</si>
  <si>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</si>
  <si>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r>
      <t xml:space="preserve">(790)POLLERIA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</si>
  <si>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D-14050</t>
  </si>
  <si>
    <t>17-Oct-22--20-Oct-22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</si>
  <si>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</si>
  <si>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</si>
  <si>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</si>
  <si>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</si>
  <si>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</si>
  <si>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</si>
  <si>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</si>
  <si>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</si>
  <si>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</si>
  <si>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</si>
  <si>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</si>
  <si>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</si>
  <si>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</si>
  <si>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</si>
  <si>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</si>
  <si>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</si>
  <si>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</si>
  <si>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</si>
  <si>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18-Oct-22--19-Oct-22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</si>
  <si>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</si>
  <si>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</si>
  <si>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</si>
  <si>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</si>
  <si>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</si>
  <si>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</si>
  <si>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</si>
  <si>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</si>
  <si>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</si>
  <si>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</si>
  <si>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</si>
  <si>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</si>
  <si>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</si>
  <si>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</si>
  <si>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</si>
  <si>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</si>
  <si>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</si>
  <si>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</si>
  <si>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</si>
  <si>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</si>
  <si>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</si>
  <si>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</si>
  <si>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</si>
  <si>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</si>
  <si>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</si>
  <si>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</si>
  <si>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</si>
  <si>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</si>
  <si>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</si>
  <si>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</si>
  <si>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</si>
  <si>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</si>
  <si>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</si>
  <si>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</si>
  <si>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</si>
  <si>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</si>
  <si>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</si>
  <si>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D-14106</t>
  </si>
  <si>
    <t>D-14107</t>
  </si>
  <si>
    <t>D-14108</t>
  </si>
  <si>
    <t>D-14109</t>
  </si>
  <si>
    <t>D-14110</t>
  </si>
  <si>
    <t>D-14111</t>
  </si>
  <si>
    <t>D-14112</t>
  </si>
  <si>
    <t>D-14113</t>
  </si>
  <si>
    <t>D-14114</t>
  </si>
  <si>
    <t>D-14115</t>
  </si>
  <si>
    <t>D-14116</t>
  </si>
  <si>
    <t>D-14117</t>
  </si>
  <si>
    <t>D-14118</t>
  </si>
  <si>
    <t>D-14119</t>
  </si>
  <si>
    <t>D-14120</t>
  </si>
  <si>
    <t>D-14121</t>
  </si>
  <si>
    <t>D-14122</t>
  </si>
  <si>
    <t>D-14123</t>
  </si>
  <si>
    <t>D-14124</t>
  </si>
  <si>
    <t>D-14125</t>
  </si>
  <si>
    <t>D-14126</t>
  </si>
  <si>
    <t>D-14127</t>
  </si>
  <si>
    <t>D-14128</t>
  </si>
  <si>
    <t>D-14129</t>
  </si>
  <si>
    <t>D-14130</t>
  </si>
  <si>
    <t>D-14131</t>
  </si>
  <si>
    <t>D-14132</t>
  </si>
  <si>
    <t>D-14133</t>
  </si>
  <si>
    <t>D-14134</t>
  </si>
  <si>
    <t>D-14135</t>
  </si>
  <si>
    <t>D-14136</t>
  </si>
  <si>
    <t>D-14137</t>
  </si>
  <si>
    <t>D-14138</t>
  </si>
  <si>
    <t>D-14139</t>
  </si>
  <si>
    <t>D-14140</t>
  </si>
  <si>
    <t>D-14141</t>
  </si>
  <si>
    <t>D-14142</t>
  </si>
  <si>
    <t>D-14143</t>
  </si>
  <si>
    <t>D-14144</t>
  </si>
  <si>
    <t>D-14145</t>
  </si>
  <si>
    <t>D-14146</t>
  </si>
  <si>
    <t>D-14147</t>
  </si>
  <si>
    <t>D-14148</t>
  </si>
  <si>
    <t>D-14149</t>
  </si>
  <si>
    <t>D-14150</t>
  </si>
  <si>
    <t>D-14151</t>
  </si>
  <si>
    <t>D-14152</t>
  </si>
  <si>
    <t>D-14153</t>
  </si>
  <si>
    <t>D-14154</t>
  </si>
  <si>
    <t>D-14155</t>
  </si>
  <si>
    <t>D-14156</t>
  </si>
  <si>
    <t>D-14157</t>
  </si>
  <si>
    <t>D-14158</t>
  </si>
  <si>
    <t>D-14159</t>
  </si>
  <si>
    <t>D-14160</t>
  </si>
  <si>
    <t>D-14161</t>
  </si>
  <si>
    <t>D-14162</t>
  </si>
  <si>
    <t>D-14163</t>
  </si>
  <si>
    <t>D-14164</t>
  </si>
  <si>
    <t>D-14165</t>
  </si>
  <si>
    <t>D-14166</t>
  </si>
  <si>
    <t>D-14167</t>
  </si>
  <si>
    <t>D-14168</t>
  </si>
  <si>
    <t>D-14169</t>
  </si>
  <si>
    <t>D-14170</t>
  </si>
  <si>
    <t>D-14171</t>
  </si>
  <si>
    <t>D-14172</t>
  </si>
  <si>
    <t>D-14173</t>
  </si>
  <si>
    <t>D-14174</t>
  </si>
  <si>
    <t>D-14175</t>
  </si>
  <si>
    <t>D-14176</t>
  </si>
  <si>
    <t>D-14177</t>
  </si>
  <si>
    <t>D-14178</t>
  </si>
  <si>
    <t>D-14179</t>
  </si>
  <si>
    <t>D-14180</t>
  </si>
  <si>
    <t>D-14181</t>
  </si>
  <si>
    <t>D-14182</t>
  </si>
  <si>
    <t>D-14183</t>
  </si>
  <si>
    <t>D-14184</t>
  </si>
  <si>
    <t>D-14185</t>
  </si>
  <si>
    <t>D-14186</t>
  </si>
  <si>
    <t>D-14187</t>
  </si>
  <si>
    <t>19-Oct-22--20-Oct-22</t>
  </si>
  <si>
    <t>D-14188</t>
  </si>
  <si>
    <t>D-14189</t>
  </si>
  <si>
    <t>D-14190</t>
  </si>
  <si>
    <t>D-14191</t>
  </si>
  <si>
    <t>D-14192</t>
  </si>
  <si>
    <t>D-14193</t>
  </si>
  <si>
    <t>D-14194</t>
  </si>
  <si>
    <t>D-14195</t>
  </si>
  <si>
    <t>D-14196</t>
  </si>
  <si>
    <t>D-14197</t>
  </si>
  <si>
    <t>D-14198</t>
  </si>
  <si>
    <t>D-14199</t>
  </si>
  <si>
    <t>D-14200</t>
  </si>
  <si>
    <t>D-14201</t>
  </si>
  <si>
    <t>D-14202</t>
  </si>
  <si>
    <t>D-14203</t>
  </si>
  <si>
    <t>D-14204</t>
  </si>
  <si>
    <t>D-14205</t>
  </si>
  <si>
    <t>D-14206</t>
  </si>
  <si>
    <t>D-14207</t>
  </si>
  <si>
    <t>D-14208</t>
  </si>
  <si>
    <t>D-14209</t>
  </si>
  <si>
    <t>D-14210</t>
  </si>
  <si>
    <t>D-14211</t>
  </si>
  <si>
    <t>D-14212</t>
  </si>
  <si>
    <t>D-14213</t>
  </si>
  <si>
    <t>D-14214</t>
  </si>
  <si>
    <t>D-14215</t>
  </si>
  <si>
    <t>D-14216</t>
  </si>
  <si>
    <t>D-14217</t>
  </si>
  <si>
    <t>D-14218</t>
  </si>
  <si>
    <t>D-14219</t>
  </si>
  <si>
    <t>D-14220</t>
  </si>
  <si>
    <t>D-14221</t>
  </si>
  <si>
    <t>D-14222</t>
  </si>
  <si>
    <t>D-14223</t>
  </si>
  <si>
    <t>D-14224</t>
  </si>
  <si>
    <t>D-14225</t>
  </si>
  <si>
    <t>D-14226</t>
  </si>
  <si>
    <t>D-14227</t>
  </si>
  <si>
    <t>D-14228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</si>
  <si>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</si>
  <si>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se sustituya x la 14229</t>
  </si>
  <si>
    <t>D-14229</t>
  </si>
  <si>
    <t>D-14230</t>
  </si>
  <si>
    <t>D-14231</t>
  </si>
  <si>
    <t>D-14232</t>
  </si>
  <si>
    <t>D-14233</t>
  </si>
  <si>
    <t>D-14234</t>
  </si>
  <si>
    <t>D-14235</t>
  </si>
  <si>
    <t>D-14236</t>
  </si>
  <si>
    <t>D-14237</t>
  </si>
  <si>
    <t>D-14238</t>
  </si>
  <si>
    <t>D-14239</t>
  </si>
  <si>
    <t>D-14240</t>
  </si>
  <si>
    <t>D-14241</t>
  </si>
  <si>
    <t>D-14242</t>
  </si>
  <si>
    <t>D-14243</t>
  </si>
  <si>
    <t>D-14244</t>
  </si>
  <si>
    <t>D-14245</t>
  </si>
  <si>
    <t>D-14246</t>
  </si>
  <si>
    <t>D-14247</t>
  </si>
  <si>
    <t>D-14248</t>
  </si>
  <si>
    <t>D-14249</t>
  </si>
  <si>
    <t>D-14250</t>
  </si>
  <si>
    <t>D-14251</t>
  </si>
  <si>
    <t>D-14252</t>
  </si>
  <si>
    <t>D-14253</t>
  </si>
  <si>
    <t>D-14254</t>
  </si>
  <si>
    <t>D-14255</t>
  </si>
  <si>
    <t>D-14256</t>
  </si>
  <si>
    <t>D-14257</t>
  </si>
  <si>
    <t>D-14258</t>
  </si>
  <si>
    <t>se sustituya x la 14262</t>
  </si>
  <si>
    <t>D-14259</t>
  </si>
  <si>
    <t>D-14260</t>
  </si>
  <si>
    <t>D-14261</t>
  </si>
  <si>
    <t>D-14262</t>
  </si>
  <si>
    <t>D-14263</t>
  </si>
  <si>
    <t>D-14264</t>
  </si>
  <si>
    <t>D-14265</t>
  </si>
  <si>
    <t>D-14266</t>
  </si>
  <si>
    <t>D-14267</t>
  </si>
  <si>
    <t>D-14268</t>
  </si>
  <si>
    <t>D-14269</t>
  </si>
  <si>
    <t>D-14270</t>
  </si>
  <si>
    <t>D-14271</t>
  </si>
  <si>
    <t>D-14272</t>
  </si>
  <si>
    <t>D-14273</t>
  </si>
  <si>
    <t>D-14274</t>
  </si>
  <si>
    <t>D-14275</t>
  </si>
  <si>
    <t>D-14276</t>
  </si>
  <si>
    <t>D-14277</t>
  </si>
  <si>
    <t>D-14278</t>
  </si>
  <si>
    <t>D-14279</t>
  </si>
  <si>
    <t>D-14280</t>
  </si>
  <si>
    <t>D-14281</t>
  </si>
  <si>
    <t>D-14282</t>
  </si>
  <si>
    <t>D-14283</t>
  </si>
  <si>
    <t>20-Oct-22--22-Oct-22</t>
  </si>
  <si>
    <t>D-14284</t>
  </si>
  <si>
    <t>D-14285</t>
  </si>
  <si>
    <t>D-14286</t>
  </si>
  <si>
    <t>D-14287</t>
  </si>
  <si>
    <t>D-14288</t>
  </si>
  <si>
    <t>D-14289</t>
  </si>
  <si>
    <t>D-14290</t>
  </si>
  <si>
    <t>D-14291</t>
  </si>
  <si>
    <t>D-14292</t>
  </si>
  <si>
    <t>D-14293</t>
  </si>
  <si>
    <t>D-14294</t>
  </si>
  <si>
    <t>D-14295</t>
  </si>
  <si>
    <t>D-14296</t>
  </si>
  <si>
    <t>D-14297</t>
  </si>
  <si>
    <t>D-14298</t>
  </si>
  <si>
    <t>D-14299</t>
  </si>
  <si>
    <t>D-14300</t>
  </si>
  <si>
    <t>D-14301</t>
  </si>
  <si>
    <t>20-Oct-22--21-Oct-22</t>
  </si>
  <si>
    <t>D-14302</t>
  </si>
  <si>
    <t>D-14303</t>
  </si>
  <si>
    <t>D-14304</t>
  </si>
  <si>
    <t>21-Oct-22--22-Oct-22</t>
  </si>
  <si>
    <t>D-14305</t>
  </si>
  <si>
    <t>D-14306</t>
  </si>
  <si>
    <t>D-14307</t>
  </si>
  <si>
    <t>D-14308</t>
  </si>
  <si>
    <t>D-14309</t>
  </si>
  <si>
    <t>D-14310</t>
  </si>
  <si>
    <t>D-14311</t>
  </si>
  <si>
    <t>D-14312</t>
  </si>
  <si>
    <t>D-14313</t>
  </si>
  <si>
    <t>D-14314</t>
  </si>
  <si>
    <t>D-14315</t>
  </si>
  <si>
    <t>D-14316</t>
  </si>
  <si>
    <t>D-14317</t>
  </si>
  <si>
    <t>D-14318</t>
  </si>
  <si>
    <t>D-14319</t>
  </si>
  <si>
    <t>D-14320</t>
  </si>
  <si>
    <t>D-14321</t>
  </si>
  <si>
    <t>D-14322</t>
  </si>
  <si>
    <t>D-14323</t>
  </si>
  <si>
    <t>D-14324</t>
  </si>
  <si>
    <t>D-14325</t>
  </si>
  <si>
    <t>D-14326</t>
  </si>
  <si>
    <t>D-14327</t>
  </si>
  <si>
    <t>D-14328</t>
  </si>
  <si>
    <t>D-14329</t>
  </si>
  <si>
    <t>D-14330</t>
  </si>
  <si>
    <t>D-14331</t>
  </si>
  <si>
    <t>D-14332</t>
  </si>
  <si>
    <t>D-14333</t>
  </si>
  <si>
    <t>D-14334</t>
  </si>
  <si>
    <t>D-14335</t>
  </si>
  <si>
    <t>D-14336</t>
  </si>
  <si>
    <t>D-14337</t>
  </si>
  <si>
    <t>D-14338</t>
  </si>
  <si>
    <t>D-14339</t>
  </si>
  <si>
    <t>D-14340</t>
  </si>
  <si>
    <t>D-14341</t>
  </si>
  <si>
    <t>D-14342</t>
  </si>
  <si>
    <t>D-14343</t>
  </si>
  <si>
    <t>D-14344</t>
  </si>
  <si>
    <t>D-14345</t>
  </si>
  <si>
    <t>D-14346</t>
  </si>
  <si>
    <t>D-14347</t>
  </si>
  <si>
    <t>D-14348</t>
  </si>
  <si>
    <t>D-14349</t>
  </si>
  <si>
    <t>21-Oct-22--24-Oct-22</t>
  </si>
  <si>
    <t>D-14350</t>
  </si>
  <si>
    <t>D-14351</t>
  </si>
  <si>
    <t>D-14352</t>
  </si>
  <si>
    <t>D-14353</t>
  </si>
  <si>
    <t>D-14354</t>
  </si>
  <si>
    <t>D-14355</t>
  </si>
  <si>
    <t>D-14356</t>
  </si>
  <si>
    <t>D-14357</t>
  </si>
  <si>
    <t>D-14358</t>
  </si>
  <si>
    <t>D-14359</t>
  </si>
  <si>
    <t>D-14360</t>
  </si>
  <si>
    <t>D-14361</t>
  </si>
  <si>
    <t>D-14362</t>
  </si>
  <si>
    <t>D-14363</t>
  </si>
  <si>
    <t>D-14364</t>
  </si>
  <si>
    <t>D-14365</t>
  </si>
  <si>
    <t>D-14366</t>
  </si>
  <si>
    <t>D-14367</t>
  </si>
  <si>
    <t>D-14368</t>
  </si>
  <si>
    <t>D-14369</t>
  </si>
  <si>
    <t>D-14370</t>
  </si>
  <si>
    <t>D-14371</t>
  </si>
  <si>
    <t>D-14372</t>
  </si>
  <si>
    <t>D-14373</t>
  </si>
  <si>
    <t>D-14374</t>
  </si>
  <si>
    <t>D-14375</t>
  </si>
  <si>
    <t>D-14376</t>
  </si>
  <si>
    <t>D-14377</t>
  </si>
  <si>
    <t>D-14378</t>
  </si>
  <si>
    <t>D-14379</t>
  </si>
  <si>
    <t>D-14380</t>
  </si>
  <si>
    <t>D-14381</t>
  </si>
  <si>
    <t>D-14382</t>
  </si>
  <si>
    <t>D-14383</t>
  </si>
  <si>
    <t>D-14384</t>
  </si>
  <si>
    <t>D-14385</t>
  </si>
  <si>
    <t>D-14386</t>
  </si>
  <si>
    <t>D-14387</t>
  </si>
  <si>
    <t>D-14388</t>
  </si>
  <si>
    <t>D-14389</t>
  </si>
  <si>
    <t>D-14390</t>
  </si>
  <si>
    <t>D-14391</t>
  </si>
  <si>
    <t>D-14392</t>
  </si>
  <si>
    <t>D-14393</t>
  </si>
  <si>
    <t>D-14394</t>
  </si>
  <si>
    <t>D-14395</t>
  </si>
  <si>
    <t>D-14396</t>
  </si>
  <si>
    <t>D-14397</t>
  </si>
  <si>
    <t>D-14398</t>
  </si>
  <si>
    <t>D-14399</t>
  </si>
  <si>
    <t>D-14400</t>
  </si>
  <si>
    <t>D-14401</t>
  </si>
  <si>
    <t>D-14402</t>
  </si>
  <si>
    <t>D-14403</t>
  </si>
  <si>
    <t>D-14404</t>
  </si>
  <si>
    <t>D-14405</t>
  </si>
  <si>
    <t>D-14406</t>
  </si>
  <si>
    <t>D-14407</t>
  </si>
  <si>
    <t>D-14408</t>
  </si>
  <si>
    <t>D-14409</t>
  </si>
  <si>
    <t>D-14410</t>
  </si>
  <si>
    <t>D-14411</t>
  </si>
  <si>
    <t>D-14412</t>
  </si>
  <si>
    <t>D-14413</t>
  </si>
  <si>
    <t>D-14414</t>
  </si>
  <si>
    <t>D-14415</t>
  </si>
  <si>
    <t>D-14416</t>
  </si>
  <si>
    <t>D-14417</t>
  </si>
  <si>
    <t>D-14418</t>
  </si>
  <si>
    <t>D-14419</t>
  </si>
  <si>
    <t>D-14420</t>
  </si>
  <si>
    <t>D-14421</t>
  </si>
  <si>
    <t>D-14422</t>
  </si>
  <si>
    <t>D-14423</t>
  </si>
  <si>
    <t>D-14424</t>
  </si>
  <si>
    <t>D-14425</t>
  </si>
  <si>
    <t>D-14426</t>
  </si>
  <si>
    <t>D-14427</t>
  </si>
  <si>
    <t>D-14428</t>
  </si>
  <si>
    <t>D-14429</t>
  </si>
  <si>
    <t>D-14430</t>
  </si>
  <si>
    <t>D-14431</t>
  </si>
  <si>
    <t>D-14432</t>
  </si>
  <si>
    <t>D-14433</t>
  </si>
  <si>
    <t>D-14434</t>
  </si>
  <si>
    <t>D-14435</t>
  </si>
  <si>
    <t>D-14436</t>
  </si>
  <si>
    <t>D-14437</t>
  </si>
  <si>
    <t>D-14438</t>
  </si>
  <si>
    <t>D-14439</t>
  </si>
  <si>
    <t>D-14440</t>
  </si>
  <si>
    <t>D-14441</t>
  </si>
  <si>
    <t>D-14442</t>
  </si>
  <si>
    <t>D-14443</t>
  </si>
  <si>
    <t>D-14444</t>
  </si>
  <si>
    <t>D-14445</t>
  </si>
  <si>
    <t>D-14446</t>
  </si>
  <si>
    <t>D-14447</t>
  </si>
  <si>
    <t>D-14448</t>
  </si>
  <si>
    <t>D-14449</t>
  </si>
  <si>
    <t>D-14450</t>
  </si>
  <si>
    <t>D-14451</t>
  </si>
  <si>
    <t>D-14452</t>
  </si>
  <si>
    <t>D-14453</t>
  </si>
  <si>
    <t>D-14454</t>
  </si>
  <si>
    <t>D-14455</t>
  </si>
  <si>
    <t>D-14456</t>
  </si>
  <si>
    <t>D-14457</t>
  </si>
  <si>
    <t>D-14458</t>
  </si>
  <si>
    <t>D-14459</t>
  </si>
  <si>
    <t>se sustituya x la 14460</t>
  </si>
  <si>
    <t>D-14460</t>
  </si>
  <si>
    <t>D-14461</t>
  </si>
  <si>
    <t>D-14462</t>
  </si>
  <si>
    <t>D-14463</t>
  </si>
  <si>
    <t>D-14464</t>
  </si>
  <si>
    <t>D-14465</t>
  </si>
  <si>
    <t>D-14466</t>
  </si>
  <si>
    <t>D-14467</t>
  </si>
  <si>
    <t>D-14468</t>
  </si>
  <si>
    <t>D-14469</t>
  </si>
  <si>
    <t>D-14470</t>
  </si>
  <si>
    <t>D-14471</t>
  </si>
  <si>
    <t>D-14472</t>
  </si>
  <si>
    <t>D-14473</t>
  </si>
  <si>
    <t>D-14474</t>
  </si>
  <si>
    <t>D-14475</t>
  </si>
  <si>
    <t>D-14476</t>
  </si>
  <si>
    <t>D-14477</t>
  </si>
  <si>
    <t>D-14478</t>
  </si>
  <si>
    <t>D-14479</t>
  </si>
  <si>
    <t>D-14480</t>
  </si>
  <si>
    <t>D-14481</t>
  </si>
  <si>
    <t>D-14482</t>
  </si>
  <si>
    <t>D-14483</t>
  </si>
  <si>
    <t>D-14484</t>
  </si>
  <si>
    <t>D-14485</t>
  </si>
  <si>
    <t>D-14486</t>
  </si>
  <si>
    <t>D-14487</t>
  </si>
  <si>
    <t>D-14488</t>
  </si>
  <si>
    <t>D-14489</t>
  </si>
  <si>
    <t>D-14490</t>
  </si>
  <si>
    <t>D-14491</t>
  </si>
  <si>
    <t>D-14492</t>
  </si>
  <si>
    <t>D-14493</t>
  </si>
  <si>
    <t>D-14494</t>
  </si>
  <si>
    <t>D-14495</t>
  </si>
  <si>
    <t>D-14496</t>
  </si>
  <si>
    <t>D-14497</t>
  </si>
  <si>
    <t>D-14498</t>
  </si>
  <si>
    <t>D-14499</t>
  </si>
  <si>
    <t>D-14500</t>
  </si>
  <si>
    <t>D-14501</t>
  </si>
  <si>
    <t>22-Oct-22--23-Oct-22</t>
  </si>
  <si>
    <t>D-14502</t>
  </si>
  <si>
    <t>D-14503</t>
  </si>
  <si>
    <t>D-14504</t>
  </si>
  <si>
    <t>D-14505</t>
  </si>
  <si>
    <t>D-14506</t>
  </si>
  <si>
    <t>D-14507</t>
  </si>
  <si>
    <t>D-14508</t>
  </si>
  <si>
    <t>D-14509</t>
  </si>
  <si>
    <t>D-14510</t>
  </si>
  <si>
    <t>D-14511</t>
  </si>
  <si>
    <t>D-14512</t>
  </si>
  <si>
    <t>se sustituya x la 14516</t>
  </si>
  <si>
    <t>D-14513</t>
  </si>
  <si>
    <t>D-14514</t>
  </si>
  <si>
    <t>D-14515</t>
  </si>
  <si>
    <t>D-14516</t>
  </si>
  <si>
    <t>D-14517</t>
  </si>
  <si>
    <t>D-14518</t>
  </si>
  <si>
    <t>D-14519</t>
  </si>
  <si>
    <t>D-14520</t>
  </si>
  <si>
    <t>D-14521</t>
  </si>
  <si>
    <t>D-14522</t>
  </si>
  <si>
    <t>D-14523</t>
  </si>
  <si>
    <t>D-14524</t>
  </si>
  <si>
    <t>D-14525</t>
  </si>
  <si>
    <t>D-14526</t>
  </si>
  <si>
    <t>D-14527</t>
  </si>
  <si>
    <t>D-14528</t>
  </si>
  <si>
    <t>D-14529</t>
  </si>
  <si>
    <t>D-14530</t>
  </si>
  <si>
    <t>D-14531</t>
  </si>
  <si>
    <t>D-14532</t>
  </si>
  <si>
    <t>D-14533</t>
  </si>
  <si>
    <t>D-14534</t>
  </si>
  <si>
    <t>D-14535</t>
  </si>
  <si>
    <t>D-14536</t>
  </si>
  <si>
    <t>D-14537</t>
  </si>
  <si>
    <t>D-14538</t>
  </si>
  <si>
    <t>D-14539</t>
  </si>
  <si>
    <t>D-14540</t>
  </si>
  <si>
    <t>D-14541</t>
  </si>
  <si>
    <t>24-Oct-22--28-Oct-22</t>
  </si>
  <si>
    <t>D-14542</t>
  </si>
  <si>
    <t>D-14543</t>
  </si>
  <si>
    <t>D-14544</t>
  </si>
  <si>
    <t>D-14545</t>
  </si>
  <si>
    <t>D-14546</t>
  </si>
  <si>
    <t>D-14547</t>
  </si>
  <si>
    <t>D-14548</t>
  </si>
  <si>
    <t>D-14549</t>
  </si>
  <si>
    <t>D-14550</t>
  </si>
  <si>
    <t>D-14551</t>
  </si>
  <si>
    <t>D-14552</t>
  </si>
  <si>
    <t>D-14553</t>
  </si>
  <si>
    <t>D-14554</t>
  </si>
  <si>
    <t>D-14555</t>
  </si>
  <si>
    <t>D-14556</t>
  </si>
  <si>
    <t>D-14557</t>
  </si>
  <si>
    <t>D-14558</t>
  </si>
  <si>
    <t>D-14559</t>
  </si>
  <si>
    <t>D-14560</t>
  </si>
  <si>
    <t>D-14561</t>
  </si>
  <si>
    <t>D-14562</t>
  </si>
  <si>
    <t>D-14563</t>
  </si>
  <si>
    <t>D-14564</t>
  </si>
  <si>
    <t>D-14565</t>
  </si>
  <si>
    <t>D-14566</t>
  </si>
  <si>
    <t>D-14567</t>
  </si>
  <si>
    <t>D-14568</t>
  </si>
  <si>
    <t>D-14569</t>
  </si>
  <si>
    <t>D-14570</t>
  </si>
  <si>
    <t>D-14571</t>
  </si>
  <si>
    <t>D-14572</t>
  </si>
  <si>
    <t>D-14573</t>
  </si>
  <si>
    <t>D-14574</t>
  </si>
  <si>
    <t>D-14575</t>
  </si>
  <si>
    <t>D-14576</t>
  </si>
  <si>
    <t>D-14577</t>
  </si>
  <si>
    <t>D-14578</t>
  </si>
  <si>
    <t>D-14579</t>
  </si>
  <si>
    <t>D-14580</t>
  </si>
  <si>
    <t>D-14581</t>
  </si>
  <si>
    <t>D-14582</t>
  </si>
  <si>
    <t>D-14583</t>
  </si>
  <si>
    <t>D-14584</t>
  </si>
  <si>
    <t>D-14585</t>
  </si>
  <si>
    <t>D-14586</t>
  </si>
  <si>
    <t>D-14587</t>
  </si>
  <si>
    <t>D-14588</t>
  </si>
  <si>
    <t>D-14589</t>
  </si>
  <si>
    <t>D-14590</t>
  </si>
  <si>
    <t>D-14591</t>
  </si>
  <si>
    <t>D-14592</t>
  </si>
  <si>
    <t>D-14593</t>
  </si>
  <si>
    <t>D-14594</t>
  </si>
  <si>
    <r>
      <t xml:space="preserve">(359)CATALINA IRMA DOMINGUEZ  </t>
    </r>
    <r>
      <rPr>
        <b/>
        <sz val="12"/>
        <color rgb="FFFF0000"/>
        <rFont val="Calibri"/>
        <family val="2"/>
        <scheme val="minor"/>
      </rPr>
      <t>CANCELADA</t>
    </r>
  </si>
  <si>
    <t>D-14595</t>
  </si>
  <si>
    <t>D-14596</t>
  </si>
  <si>
    <t>D-14597</t>
  </si>
  <si>
    <t>D-14598</t>
  </si>
  <si>
    <t>D-14599</t>
  </si>
  <si>
    <t>D-14600</t>
  </si>
  <si>
    <t>D-14601</t>
  </si>
  <si>
    <t>D-14602</t>
  </si>
  <si>
    <t>D-14603</t>
  </si>
  <si>
    <t>D-14604</t>
  </si>
  <si>
    <t>D-14605</t>
  </si>
  <si>
    <t>D-14606</t>
  </si>
  <si>
    <t>D-14607</t>
  </si>
  <si>
    <t>D-14608</t>
  </si>
  <si>
    <t>(740)DISTRIBUIDORA PEPE FILETE DE PUEBLA S.A DE C.V</t>
  </si>
  <si>
    <t>D-14609</t>
  </si>
  <si>
    <t>D-14610</t>
  </si>
  <si>
    <t>D-14611</t>
  </si>
  <si>
    <t>D-14612</t>
  </si>
  <si>
    <t>D-14613</t>
  </si>
  <si>
    <t>D-14614</t>
  </si>
  <si>
    <t>23-Oct-22--24-Oct-22--26-Oct-22</t>
  </si>
  <si>
    <t>D-14615</t>
  </si>
  <si>
    <t>D-14616</t>
  </si>
  <si>
    <t>D-14617</t>
  </si>
  <si>
    <t>D-14618</t>
  </si>
  <si>
    <t>D-14619</t>
  </si>
  <si>
    <t>D-14620</t>
  </si>
  <si>
    <t>24-Oct-22--25-Oct-22</t>
  </si>
  <si>
    <t>D-14621</t>
  </si>
  <si>
    <t>D-14622</t>
  </si>
  <si>
    <t>D-14623</t>
  </si>
  <si>
    <t>D-14624</t>
  </si>
  <si>
    <t>D-14625</t>
  </si>
  <si>
    <t>D-14626</t>
  </si>
  <si>
    <t>D-14627</t>
  </si>
  <si>
    <r>
      <t xml:space="preserve">(724)CARNICERIA DELI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</si>
  <si>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D-14628</t>
  </si>
  <si>
    <t>D-14629</t>
  </si>
  <si>
    <t>D-14630</t>
  </si>
  <si>
    <t>D-14631</t>
  </si>
  <si>
    <t>D-14632</t>
  </si>
  <si>
    <t>D-14633</t>
  </si>
  <si>
    <t>D-14634</t>
  </si>
  <si>
    <t>D-14635</t>
  </si>
  <si>
    <t>D-14636</t>
  </si>
  <si>
    <t>D-14637</t>
  </si>
  <si>
    <t>D-14638</t>
  </si>
  <si>
    <t>D-14639</t>
  </si>
  <si>
    <t>D-14640</t>
  </si>
  <si>
    <r>
      <t xml:space="preserve">(739)CARNICERIA RASTRO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</si>
  <si>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D-14641</t>
  </si>
  <si>
    <t>D-14642</t>
  </si>
  <si>
    <t>D-14643</t>
  </si>
  <si>
    <t>D-14644</t>
  </si>
  <si>
    <t>D-14645</t>
  </si>
  <si>
    <t>D-14646</t>
  </si>
  <si>
    <t>D-14647</t>
  </si>
  <si>
    <t xml:space="preserve">23-Oct-22--24-Oct-22  </t>
  </si>
  <si>
    <t>D-14648</t>
  </si>
  <si>
    <t>D-14649</t>
  </si>
  <si>
    <t>D-14650</t>
  </si>
  <si>
    <t>D-14651</t>
  </si>
  <si>
    <t>D-14652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</si>
  <si>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>CANCELADA</t>
    </r>
  </si>
  <si>
    <t>D-14653</t>
  </si>
  <si>
    <t>D-14654</t>
  </si>
  <si>
    <t>D-14655</t>
  </si>
  <si>
    <t>D-14656</t>
  </si>
  <si>
    <t>D-14657</t>
  </si>
  <si>
    <t>D-14658</t>
  </si>
  <si>
    <t>D-14659</t>
  </si>
  <si>
    <t>D-14660</t>
  </si>
  <si>
    <t>D-14661</t>
  </si>
  <si>
    <t>D-14662</t>
  </si>
  <si>
    <t>D-14663</t>
  </si>
  <si>
    <t>D-14664</t>
  </si>
  <si>
    <t>D-14665</t>
  </si>
  <si>
    <t>D-14666</t>
  </si>
  <si>
    <t>D-14667</t>
  </si>
  <si>
    <t>D-14668</t>
  </si>
  <si>
    <t>D-14669</t>
  </si>
  <si>
    <t>D-14670</t>
  </si>
  <si>
    <t>D-14671</t>
  </si>
  <si>
    <t>D-14672</t>
  </si>
  <si>
    <t>D-14673</t>
  </si>
  <si>
    <t>D-14674</t>
  </si>
  <si>
    <t>D-14675</t>
  </si>
  <si>
    <t>D-14676</t>
  </si>
  <si>
    <t>D-14677</t>
  </si>
  <si>
    <t>D-14678</t>
  </si>
  <si>
    <t>D-14679</t>
  </si>
  <si>
    <t>D-14680</t>
  </si>
  <si>
    <t>D-14681</t>
  </si>
  <si>
    <t>D-14682</t>
  </si>
  <si>
    <t>D-14683</t>
  </si>
  <si>
    <t>D-14684</t>
  </si>
  <si>
    <t>D-14685</t>
  </si>
  <si>
    <t>D-14686</t>
  </si>
  <si>
    <t>D-14687</t>
  </si>
  <si>
    <t>D-14688</t>
  </si>
  <si>
    <t>D-14689</t>
  </si>
  <si>
    <t>D-14690</t>
  </si>
  <si>
    <t>D-14691</t>
  </si>
  <si>
    <t>D-14692</t>
  </si>
  <si>
    <t>D-14693</t>
  </si>
  <si>
    <t>D-14694</t>
  </si>
  <si>
    <t>D-14695</t>
  </si>
  <si>
    <t>D-14696</t>
  </si>
  <si>
    <t>D-14697</t>
  </si>
  <si>
    <t>D-14698</t>
  </si>
  <si>
    <t>D-14699</t>
  </si>
  <si>
    <t>D-14700</t>
  </si>
  <si>
    <t>D-14701</t>
  </si>
  <si>
    <t>D-14702</t>
  </si>
  <si>
    <t>D-14703</t>
  </si>
  <si>
    <t>D-14704</t>
  </si>
  <si>
    <t>D-14705</t>
  </si>
  <si>
    <t>D-14706</t>
  </si>
  <si>
    <t>D-14707</t>
  </si>
  <si>
    <t>D-14708</t>
  </si>
  <si>
    <t>D-14709</t>
  </si>
  <si>
    <t>D-14710</t>
  </si>
  <si>
    <t>D-14711</t>
  </si>
  <si>
    <t>D-14712</t>
  </si>
  <si>
    <t>D-14713</t>
  </si>
  <si>
    <r>
      <t xml:space="preserve">(886)PASTORCITO 1 NUEVO  </t>
    </r>
    <r>
      <rPr>
        <b/>
        <sz val="12"/>
        <color rgb="FFFF0000"/>
        <rFont val="Calibri"/>
        <family val="2"/>
        <scheme val="minor"/>
      </rPr>
      <t>CANCELADA</t>
    </r>
  </si>
  <si>
    <t>D-14714</t>
  </si>
  <si>
    <t>D-14715</t>
  </si>
  <si>
    <t>D-14716</t>
  </si>
  <si>
    <t>D-14717</t>
  </si>
  <si>
    <t>D-14718</t>
  </si>
  <si>
    <t>D-14719</t>
  </si>
  <si>
    <t>D-14720</t>
  </si>
  <si>
    <t>D-14721</t>
  </si>
  <si>
    <t>D-14722</t>
  </si>
  <si>
    <t>D-14723</t>
  </si>
  <si>
    <t>D-14724</t>
  </si>
  <si>
    <t>D-14725</t>
  </si>
  <si>
    <t>D-14726</t>
  </si>
  <si>
    <t>D-14727</t>
  </si>
  <si>
    <t>D-14728</t>
  </si>
  <si>
    <t>D-14729</t>
  </si>
  <si>
    <t>D-14730</t>
  </si>
  <si>
    <t>D-14731</t>
  </si>
  <si>
    <t>D-14732</t>
  </si>
  <si>
    <t>D-14733</t>
  </si>
  <si>
    <t>D-14734</t>
  </si>
  <si>
    <t>D-14735</t>
  </si>
  <si>
    <t>D-14736</t>
  </si>
  <si>
    <t>D-14737</t>
  </si>
  <si>
    <t>D-14738</t>
  </si>
  <si>
    <t>D-14739</t>
  </si>
  <si>
    <t>D-14740</t>
  </si>
  <si>
    <t>D-14741</t>
  </si>
  <si>
    <t>D-14742</t>
  </si>
  <si>
    <t>D-14743</t>
  </si>
  <si>
    <t>D-14744</t>
  </si>
  <si>
    <t>D-14745</t>
  </si>
  <si>
    <t>D-14746</t>
  </si>
  <si>
    <t>D-14747</t>
  </si>
  <si>
    <t>22-Oct-22--31-Oct-11</t>
  </si>
  <si>
    <t>D-14748</t>
  </si>
  <si>
    <t>D-14749</t>
  </si>
  <si>
    <t>D-14750</t>
  </si>
  <si>
    <t>D-14751</t>
  </si>
  <si>
    <t>D-14752</t>
  </si>
  <si>
    <t>D-14753</t>
  </si>
  <si>
    <r>
      <t xml:space="preserve">(466)GERMAN CEBADA SALAMANCA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</si>
  <si>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D-14754</t>
  </si>
  <si>
    <t>D-14755</t>
  </si>
  <si>
    <t>D-14756</t>
  </si>
  <si>
    <t>D-14757</t>
  </si>
  <si>
    <t>D-14758</t>
  </si>
  <si>
    <t>D-14759</t>
  </si>
  <si>
    <t>D-14760</t>
  </si>
  <si>
    <t>D-14761</t>
  </si>
  <si>
    <t>D-14762</t>
  </si>
  <si>
    <t>D-14763</t>
  </si>
  <si>
    <t>D-14764</t>
  </si>
  <si>
    <t>D-14765</t>
  </si>
  <si>
    <t>D-14766</t>
  </si>
  <si>
    <t>D-14767</t>
  </si>
  <si>
    <t>D-14768</t>
  </si>
  <si>
    <t>D-14769</t>
  </si>
  <si>
    <t>D-14770</t>
  </si>
  <si>
    <t>D-14771</t>
  </si>
  <si>
    <t>D-14772</t>
  </si>
  <si>
    <t>D-14773</t>
  </si>
  <si>
    <t>D-14774</t>
  </si>
  <si>
    <t>D-14775</t>
  </si>
  <si>
    <t>D-14776</t>
  </si>
  <si>
    <t>D-14777</t>
  </si>
  <si>
    <r>
      <t xml:space="preserve">(153)JUAN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</si>
  <si>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sustituya x la 14778</t>
  </si>
  <si>
    <t>D-14778</t>
  </si>
  <si>
    <t>D-14779</t>
  </si>
  <si>
    <t>D-14780</t>
  </si>
  <si>
    <t>D-14781</t>
  </si>
  <si>
    <t>D-14782</t>
  </si>
  <si>
    <t>D-14783</t>
  </si>
  <si>
    <t>D-14784</t>
  </si>
  <si>
    <t>D-14785</t>
  </si>
  <si>
    <t>D-14786</t>
  </si>
  <si>
    <t>D-14787</t>
  </si>
  <si>
    <t>D-14788</t>
  </si>
  <si>
    <t>D-14789</t>
  </si>
  <si>
    <t>D-14790</t>
  </si>
  <si>
    <t>D-14791</t>
  </si>
  <si>
    <t>D-14792</t>
  </si>
  <si>
    <t>D-14793</t>
  </si>
  <si>
    <t>D-14794</t>
  </si>
  <si>
    <t>D-14795</t>
  </si>
  <si>
    <t>D-14796</t>
  </si>
  <si>
    <t>D-14797</t>
  </si>
  <si>
    <t>D-14798</t>
  </si>
  <si>
    <t>D-14799</t>
  </si>
  <si>
    <t>D-14800</t>
  </si>
  <si>
    <t>D-14801</t>
  </si>
  <si>
    <t>D-14802</t>
  </si>
  <si>
    <t>D-14803</t>
  </si>
  <si>
    <t>D-14804</t>
  </si>
  <si>
    <t>26-Oct-22--27-Oct-22</t>
  </si>
  <si>
    <t>D-14805</t>
  </si>
  <si>
    <t>D-14806</t>
  </si>
  <si>
    <t>D-14807</t>
  </si>
  <si>
    <t>D-14808</t>
  </si>
  <si>
    <t>D-14809</t>
  </si>
  <si>
    <t>D-14810</t>
  </si>
  <si>
    <t>D-14811</t>
  </si>
  <si>
    <t>D-14812</t>
  </si>
  <si>
    <t>D-14813</t>
  </si>
  <si>
    <t>D-14814</t>
  </si>
  <si>
    <t>25-Oct-22--26-Oct-22</t>
  </si>
  <si>
    <t>D-14815</t>
  </si>
  <si>
    <t>D-14816</t>
  </si>
  <si>
    <t>D-14817</t>
  </si>
  <si>
    <t>D-14818</t>
  </si>
  <si>
    <t>D-14819</t>
  </si>
  <si>
    <t>D-14820</t>
  </si>
  <si>
    <t>D-14821</t>
  </si>
  <si>
    <t>D-14822</t>
  </si>
  <si>
    <t>D-14823</t>
  </si>
  <si>
    <t>D-14824</t>
  </si>
  <si>
    <t>D-14825</t>
  </si>
  <si>
    <t>D-14826</t>
  </si>
  <si>
    <t>D-14827</t>
  </si>
  <si>
    <t>D-14828</t>
  </si>
  <si>
    <r>
      <t xml:space="preserve">(775)ANDRES AVILA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</si>
  <si>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D-14829</t>
  </si>
  <si>
    <t>D-14830</t>
  </si>
  <si>
    <t>D-14831</t>
  </si>
  <si>
    <t>D-14832</t>
  </si>
  <si>
    <t>D-14833</t>
  </si>
  <si>
    <t>D-14834</t>
  </si>
  <si>
    <t>D-14835</t>
  </si>
  <si>
    <t>D-14836</t>
  </si>
  <si>
    <t>D-14837</t>
  </si>
  <si>
    <t>D-14838</t>
  </si>
  <si>
    <t>D-14839</t>
  </si>
  <si>
    <t>D-14840</t>
  </si>
  <si>
    <t>D-14841</t>
  </si>
  <si>
    <t>D-14842</t>
  </si>
  <si>
    <t>D-14843</t>
  </si>
  <si>
    <t>D-14844</t>
  </si>
  <si>
    <t>D-14845</t>
  </si>
  <si>
    <t>D-14846</t>
  </si>
  <si>
    <t>D-14847</t>
  </si>
  <si>
    <t>D-14848</t>
  </si>
  <si>
    <t>D-14849</t>
  </si>
  <si>
    <t>D-14850</t>
  </si>
  <si>
    <t>D-14851</t>
  </si>
  <si>
    <t>D-14852</t>
  </si>
  <si>
    <t>D-14853</t>
  </si>
  <si>
    <t>D-14854</t>
  </si>
  <si>
    <t>D-14855</t>
  </si>
  <si>
    <t>D-14856</t>
  </si>
  <si>
    <t>D-14857</t>
  </si>
  <si>
    <t>D-14858</t>
  </si>
  <si>
    <t>D-14859</t>
  </si>
  <si>
    <t>D-14860</t>
  </si>
  <si>
    <t>D-14861</t>
  </si>
  <si>
    <t>D-14862</t>
  </si>
  <si>
    <t>D-14863</t>
  </si>
  <si>
    <t>D-14864</t>
  </si>
  <si>
    <t>D-14865</t>
  </si>
  <si>
    <t>D-14866</t>
  </si>
  <si>
    <t>D-14867</t>
  </si>
  <si>
    <t>D-14868</t>
  </si>
  <si>
    <t>D-14869</t>
  </si>
  <si>
    <t>D-14870</t>
  </si>
  <si>
    <t>D-14871</t>
  </si>
  <si>
    <t>D-14872</t>
  </si>
  <si>
    <t>D-14873</t>
  </si>
  <si>
    <t>D-14874</t>
  </si>
  <si>
    <t>D-14875</t>
  </si>
  <si>
    <t>D-14876</t>
  </si>
  <si>
    <t>D-14877</t>
  </si>
  <si>
    <t>D-14878</t>
  </si>
  <si>
    <t>D-14879</t>
  </si>
  <si>
    <t>D-14880</t>
  </si>
  <si>
    <t>D-14881</t>
  </si>
  <si>
    <t>D-14882</t>
  </si>
  <si>
    <t>D-14883</t>
  </si>
  <si>
    <t>D-14884</t>
  </si>
  <si>
    <t>D-14885</t>
  </si>
  <si>
    <t>D-14886</t>
  </si>
  <si>
    <t>D-14887</t>
  </si>
  <si>
    <t>D-14888</t>
  </si>
  <si>
    <t>D-14889</t>
  </si>
  <si>
    <t>D-14890</t>
  </si>
  <si>
    <t>D-14891</t>
  </si>
  <si>
    <t>D-14892</t>
  </si>
  <si>
    <r>
      <t xml:space="preserve">(257)ALFONSO RUIZ   </t>
    </r>
    <r>
      <rPr>
        <b/>
        <sz val="12"/>
        <color rgb="FFFF0000"/>
        <rFont val="Calibri"/>
        <family val="2"/>
        <scheme val="minor"/>
      </rPr>
      <t>CANCELADA</t>
    </r>
  </si>
  <si>
    <t>D-14893</t>
  </si>
  <si>
    <t>D-14894</t>
  </si>
  <si>
    <t>D-14895</t>
  </si>
  <si>
    <t>D-14896</t>
  </si>
  <si>
    <t>D-14897</t>
  </si>
  <si>
    <t>D-14898</t>
  </si>
  <si>
    <t>D-14899</t>
  </si>
  <si>
    <t>D-14900</t>
  </si>
  <si>
    <t>D-14901</t>
  </si>
  <si>
    <t>D-14902</t>
  </si>
  <si>
    <t>D-14903</t>
  </si>
  <si>
    <t>D-14904</t>
  </si>
  <si>
    <t>D-14905</t>
  </si>
  <si>
    <t>D-14906</t>
  </si>
  <si>
    <t>D-14907</t>
  </si>
  <si>
    <t>D-14908</t>
  </si>
  <si>
    <t>D-14909</t>
  </si>
  <si>
    <r>
      <t>(93)ALB&amp;CIA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</si>
  <si>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D-14910</t>
  </si>
  <si>
    <t>D-14911</t>
  </si>
  <si>
    <t>D-14912</t>
  </si>
  <si>
    <t>D-14913</t>
  </si>
  <si>
    <t>D-14914</t>
  </si>
  <si>
    <t>D-14915</t>
  </si>
  <si>
    <t>D-14916</t>
  </si>
  <si>
    <t>D-14917</t>
  </si>
  <si>
    <t>D-14918</t>
  </si>
  <si>
    <t>D-14919</t>
  </si>
  <si>
    <t>D-14920</t>
  </si>
  <si>
    <t>D-14921</t>
  </si>
  <si>
    <t>D-14922</t>
  </si>
  <si>
    <t>D-14923</t>
  </si>
  <si>
    <t>D-14924</t>
  </si>
  <si>
    <t>D-14925</t>
  </si>
  <si>
    <t>D-14926</t>
  </si>
  <si>
    <t>D-14927</t>
  </si>
  <si>
    <t>D-14928</t>
  </si>
  <si>
    <t>D-14929</t>
  </si>
  <si>
    <t>D-14930</t>
  </si>
  <si>
    <t>D-14931</t>
  </si>
  <si>
    <t>D-14932</t>
  </si>
  <si>
    <t>D-14933</t>
  </si>
  <si>
    <t>D-14934</t>
  </si>
  <si>
    <t>D-14935</t>
  </si>
  <si>
    <t>D-14936</t>
  </si>
  <si>
    <t>D-14937</t>
  </si>
  <si>
    <t>D-14938</t>
  </si>
  <si>
    <t>D-14939</t>
  </si>
  <si>
    <t>D-14940</t>
  </si>
  <si>
    <t>D-14941</t>
  </si>
  <si>
    <t>D-14942</t>
  </si>
  <si>
    <t>D-14943</t>
  </si>
  <si>
    <t>D-14944</t>
  </si>
  <si>
    <t>D-14945</t>
  </si>
  <si>
    <t>D-14946</t>
  </si>
  <si>
    <t>D-14947</t>
  </si>
  <si>
    <t>D-14948</t>
  </si>
  <si>
    <t>D-14949</t>
  </si>
  <si>
    <t>D-14950</t>
  </si>
  <si>
    <t>D-14951</t>
  </si>
  <si>
    <t>D-14952</t>
  </si>
  <si>
    <t>D-14953</t>
  </si>
  <si>
    <t>D-14954</t>
  </si>
  <si>
    <t>D-14955</t>
  </si>
  <si>
    <t>D-14956</t>
  </si>
  <si>
    <t>D-14957</t>
  </si>
  <si>
    <t>D-14958</t>
  </si>
  <si>
    <t>D-14959</t>
  </si>
  <si>
    <t>D-14960</t>
  </si>
  <si>
    <t>D-14961</t>
  </si>
  <si>
    <t>D-14962</t>
  </si>
  <si>
    <t>D-14963</t>
  </si>
  <si>
    <t>D-14964</t>
  </si>
  <si>
    <t>D-14965</t>
  </si>
  <si>
    <t>D-14966</t>
  </si>
  <si>
    <t>D-14967</t>
  </si>
  <si>
    <t>D-14968</t>
  </si>
  <si>
    <t>D-14969</t>
  </si>
  <si>
    <t>D-14970</t>
  </si>
  <si>
    <t>D-14971</t>
  </si>
  <si>
    <t>D-14972</t>
  </si>
  <si>
    <t>D-14973</t>
  </si>
  <si>
    <t>D-14974</t>
  </si>
  <si>
    <t>D-14975</t>
  </si>
  <si>
    <t>D-14976</t>
  </si>
  <si>
    <t>D-14977</t>
  </si>
  <si>
    <t>D-14978</t>
  </si>
  <si>
    <t>D-14979</t>
  </si>
  <si>
    <t>D-14980</t>
  </si>
  <si>
    <t>D-14981</t>
  </si>
  <si>
    <t>D-14982</t>
  </si>
  <si>
    <t>D-14983</t>
  </si>
  <si>
    <t>D-14984</t>
  </si>
  <si>
    <t>D-14985</t>
  </si>
  <si>
    <t>D-14986</t>
  </si>
  <si>
    <t>D-14987</t>
  </si>
  <si>
    <t>D-14988</t>
  </si>
  <si>
    <t>D-14989</t>
  </si>
  <si>
    <t>D-14990</t>
  </si>
  <si>
    <t>D-14991</t>
  </si>
  <si>
    <t>D-14992</t>
  </si>
  <si>
    <t>D-14993</t>
  </si>
  <si>
    <t>D-14994</t>
  </si>
  <si>
    <t>D-14995</t>
  </si>
  <si>
    <t>D-14996</t>
  </si>
  <si>
    <t>D-14997</t>
  </si>
  <si>
    <t>D-14998</t>
  </si>
  <si>
    <t>D-14999</t>
  </si>
  <si>
    <t>D-15000</t>
  </si>
  <si>
    <t>D-15001</t>
  </si>
  <si>
    <t>D-15002</t>
  </si>
  <si>
    <t>D-15003</t>
  </si>
  <si>
    <t>D-15004</t>
  </si>
  <si>
    <t>D-15005</t>
  </si>
  <si>
    <t>D-15006</t>
  </si>
  <si>
    <t>D-15007</t>
  </si>
  <si>
    <t>D-15008</t>
  </si>
  <si>
    <t>D-15009</t>
  </si>
  <si>
    <t>D-15010</t>
  </si>
  <si>
    <t>D-15011</t>
  </si>
  <si>
    <t>D-15012</t>
  </si>
  <si>
    <t>D-15013</t>
  </si>
  <si>
    <t>D-15014</t>
  </si>
  <si>
    <t>D-15015</t>
  </si>
  <si>
    <t>D-15016</t>
  </si>
  <si>
    <t>D-15017</t>
  </si>
  <si>
    <t>D-15018</t>
  </si>
  <si>
    <t>D-15019</t>
  </si>
  <si>
    <t>D-15020</t>
  </si>
  <si>
    <t>D-15021</t>
  </si>
  <si>
    <t>D-15022</t>
  </si>
  <si>
    <t>D-15023</t>
  </si>
  <si>
    <t>D-15024</t>
  </si>
  <si>
    <t>D-15025</t>
  </si>
  <si>
    <t>D-15026</t>
  </si>
  <si>
    <t>D-15027</t>
  </si>
  <si>
    <t>D-15028</t>
  </si>
  <si>
    <t>D-15029</t>
  </si>
  <si>
    <t>D-15030</t>
  </si>
  <si>
    <t>D-15031</t>
  </si>
  <si>
    <t>D-15032</t>
  </si>
  <si>
    <t>D-15033</t>
  </si>
  <si>
    <t>D-15034</t>
  </si>
  <si>
    <t>D-15035</t>
  </si>
  <si>
    <t>D-15036</t>
  </si>
  <si>
    <t>D-15037</t>
  </si>
  <si>
    <t>D-15038</t>
  </si>
  <si>
    <t>D-15039</t>
  </si>
  <si>
    <t>D-15040</t>
  </si>
  <si>
    <t>D-15041</t>
  </si>
  <si>
    <t>D-15042</t>
  </si>
  <si>
    <t>D-15043</t>
  </si>
  <si>
    <t>D-15044</t>
  </si>
  <si>
    <t>D-15045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</si>
  <si>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</si>
  <si>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D-15046</t>
  </si>
  <si>
    <t>D-15047</t>
  </si>
  <si>
    <t>D-15048</t>
  </si>
  <si>
    <t>D-15049</t>
  </si>
  <si>
    <t>D-15050</t>
  </si>
  <si>
    <t>D-15051</t>
  </si>
  <si>
    <t>D-15052</t>
  </si>
  <si>
    <t>D-15053</t>
  </si>
  <si>
    <r>
      <t xml:space="preserve">(81)JHONY  IXMATLAHUA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</si>
  <si>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D-15054</t>
  </si>
  <si>
    <r>
      <t xml:space="preserve">(81)JHONY  IXMATLAHUA  </t>
    </r>
    <r>
      <rPr>
        <b/>
        <sz val="12"/>
        <color rgb="FFFF0000"/>
        <rFont val="Calibri"/>
        <family val="2"/>
        <scheme val="minor"/>
      </rPr>
      <t>CANCELADA</t>
    </r>
  </si>
  <si>
    <t>D-15055</t>
  </si>
  <si>
    <t>D-15056</t>
  </si>
  <si>
    <t>D-15057</t>
  </si>
  <si>
    <t>D-15058</t>
  </si>
  <si>
    <t>D-15059</t>
  </si>
  <si>
    <t>D-15060</t>
  </si>
  <si>
    <t>D-15061</t>
  </si>
  <si>
    <t>D-15062</t>
  </si>
  <si>
    <t>D-15063</t>
  </si>
  <si>
    <t>D-15064</t>
  </si>
  <si>
    <t>D-15065</t>
  </si>
  <si>
    <t>D-15066</t>
  </si>
  <si>
    <t>D-15067</t>
  </si>
  <si>
    <t>D-15068</t>
  </si>
  <si>
    <t>D-15069</t>
  </si>
  <si>
    <t>D-15070</t>
  </si>
  <si>
    <t>D-15071</t>
  </si>
  <si>
    <t>D-15072</t>
  </si>
  <si>
    <t>D-15073</t>
  </si>
  <si>
    <t>D-15074</t>
  </si>
  <si>
    <t>D-15075</t>
  </si>
  <si>
    <t>D-15076</t>
  </si>
  <si>
    <t>D-15077</t>
  </si>
  <si>
    <t>D-15078</t>
  </si>
  <si>
    <t>D-15079</t>
  </si>
  <si>
    <t>D-15080</t>
  </si>
  <si>
    <t>D-15081</t>
  </si>
  <si>
    <t>D-15082</t>
  </si>
  <si>
    <t>D-15083</t>
  </si>
  <si>
    <t>D-15084</t>
  </si>
  <si>
    <t>D-15085</t>
  </si>
  <si>
    <t>D-15086</t>
  </si>
  <si>
    <t>D-15087</t>
  </si>
  <si>
    <t>D-15088</t>
  </si>
  <si>
    <t>D-15089</t>
  </si>
  <si>
    <t>D-15090</t>
  </si>
  <si>
    <t>D-15091</t>
  </si>
  <si>
    <t>D-15092</t>
  </si>
  <si>
    <t>D-15093</t>
  </si>
  <si>
    <t>D-15094</t>
  </si>
  <si>
    <t>D-15095</t>
  </si>
  <si>
    <t>D-15096</t>
  </si>
  <si>
    <t>D-15097</t>
  </si>
  <si>
    <t>D-15098</t>
  </si>
  <si>
    <t>D-15099</t>
  </si>
  <si>
    <t>D-15100</t>
  </si>
  <si>
    <t>D-15101</t>
  </si>
  <si>
    <t>D-15102</t>
  </si>
  <si>
    <t>D-15103</t>
  </si>
  <si>
    <t>D-15104</t>
  </si>
  <si>
    <t>D-15105</t>
  </si>
  <si>
    <t>D-15106</t>
  </si>
  <si>
    <t>D-15107</t>
  </si>
  <si>
    <t>D-15108</t>
  </si>
  <si>
    <t>D-15109</t>
  </si>
  <si>
    <t>D-15110</t>
  </si>
  <si>
    <t>D-15111</t>
  </si>
  <si>
    <t>D-15112</t>
  </si>
  <si>
    <t>D-15113</t>
  </si>
  <si>
    <t>D-15114</t>
  </si>
  <si>
    <r>
      <t xml:space="preserve">(306)JAVIER HERRERA   </t>
    </r>
    <r>
      <rPr>
        <b/>
        <sz val="12"/>
        <color rgb="FFFF0000"/>
        <rFont val="Calibri"/>
        <family val="2"/>
        <scheme val="minor"/>
      </rPr>
      <t>CANCELADA</t>
    </r>
  </si>
  <si>
    <t>D-15115</t>
  </si>
  <si>
    <t>D-15116</t>
  </si>
  <si>
    <t>D-15117</t>
  </si>
  <si>
    <t>D-15118</t>
  </si>
  <si>
    <t>D-15119</t>
  </si>
  <si>
    <t>D-15120</t>
  </si>
  <si>
    <t>D-15121</t>
  </si>
  <si>
    <t>D-15122</t>
  </si>
  <si>
    <t>D-15123</t>
  </si>
  <si>
    <t>D-15124</t>
  </si>
  <si>
    <t>D-15125</t>
  </si>
  <si>
    <t>D-15126</t>
  </si>
  <si>
    <t>D-15127</t>
  </si>
  <si>
    <t>D-15128</t>
  </si>
  <si>
    <t>D-15129</t>
  </si>
  <si>
    <t>D-15130</t>
  </si>
  <si>
    <t>D-15131</t>
  </si>
  <si>
    <t>D-15132</t>
  </si>
  <si>
    <t>D-15133</t>
  </si>
  <si>
    <t>D-15134</t>
  </si>
  <si>
    <t>D-15135</t>
  </si>
  <si>
    <t>D-15136</t>
  </si>
  <si>
    <t>D-15137</t>
  </si>
  <si>
    <t>D-15138</t>
  </si>
  <si>
    <t>D-15139</t>
  </si>
  <si>
    <t>28-Oct-22--29-Oct-22</t>
  </si>
  <si>
    <t>D-15140</t>
  </si>
  <si>
    <t>D-15141</t>
  </si>
  <si>
    <t>D-15142</t>
  </si>
  <si>
    <t>D-15143</t>
  </si>
  <si>
    <t>D-15144</t>
  </si>
  <si>
    <t>D-15145</t>
  </si>
  <si>
    <t>D-15146</t>
  </si>
  <si>
    <t>D-15147</t>
  </si>
  <si>
    <t>D-15148</t>
  </si>
  <si>
    <t>D-15149</t>
  </si>
  <si>
    <t>D-15150</t>
  </si>
  <si>
    <t>D-15151</t>
  </si>
  <si>
    <t>D-15152</t>
  </si>
  <si>
    <t>D-15153</t>
  </si>
  <si>
    <t>D-15154</t>
  </si>
  <si>
    <t>D-15155</t>
  </si>
  <si>
    <t>D-15156</t>
  </si>
  <si>
    <t>D-15157</t>
  </si>
  <si>
    <t>D-15158</t>
  </si>
  <si>
    <t>D-15159</t>
  </si>
  <si>
    <t>D-15160</t>
  </si>
  <si>
    <t>D-15161</t>
  </si>
  <si>
    <t>D-15162</t>
  </si>
  <si>
    <t>D-15163</t>
  </si>
  <si>
    <t>D-15164</t>
  </si>
  <si>
    <t>D-15165</t>
  </si>
  <si>
    <t>D-15166</t>
  </si>
  <si>
    <t>D-15167</t>
  </si>
  <si>
    <t>D-15168</t>
  </si>
  <si>
    <t>D-15169</t>
  </si>
  <si>
    <t>D-15170</t>
  </si>
  <si>
    <t>D-15171</t>
  </si>
  <si>
    <t>D-15172</t>
  </si>
  <si>
    <t>D-15173</t>
  </si>
  <si>
    <t>D-15174</t>
  </si>
  <si>
    <t>D-15175</t>
  </si>
  <si>
    <t>D-15176</t>
  </si>
  <si>
    <t>D-15177</t>
  </si>
  <si>
    <t>D-15178</t>
  </si>
  <si>
    <t>D-15179</t>
  </si>
  <si>
    <t>D-15180</t>
  </si>
  <si>
    <t>D-15181</t>
  </si>
  <si>
    <t>D-15182</t>
  </si>
  <si>
    <t>D-15183</t>
  </si>
  <si>
    <t>D-15184</t>
  </si>
  <si>
    <t>D-15185</t>
  </si>
  <si>
    <t>D-15186</t>
  </si>
  <si>
    <t>D-15187</t>
  </si>
  <si>
    <t>D-15188</t>
  </si>
  <si>
    <t>D-15189</t>
  </si>
  <si>
    <t>D-15190</t>
  </si>
  <si>
    <t>D-15191</t>
  </si>
  <si>
    <t>D-15192</t>
  </si>
  <si>
    <t>D-15193</t>
  </si>
  <si>
    <t>D-15194</t>
  </si>
  <si>
    <t>D-15195</t>
  </si>
  <si>
    <t>D-15196</t>
  </si>
  <si>
    <t>D-15197</t>
  </si>
  <si>
    <t>D-15198</t>
  </si>
  <si>
    <t>D-15199</t>
  </si>
  <si>
    <t>D-15200</t>
  </si>
  <si>
    <t>D-15201</t>
  </si>
  <si>
    <t>D-15202</t>
  </si>
  <si>
    <t>D-15203</t>
  </si>
  <si>
    <t>D-15204</t>
  </si>
  <si>
    <t>D-15205</t>
  </si>
  <si>
    <t>D-15206</t>
  </si>
  <si>
    <t>D-15207</t>
  </si>
  <si>
    <t>D-15208</t>
  </si>
  <si>
    <t>D-15209</t>
  </si>
  <si>
    <t>D-15210</t>
  </si>
  <si>
    <t>D-15211</t>
  </si>
  <si>
    <t>D-15212</t>
  </si>
  <si>
    <t>D-15213</t>
  </si>
  <si>
    <t>D-15214</t>
  </si>
  <si>
    <t>D-15215</t>
  </si>
  <si>
    <t>D-15216</t>
  </si>
  <si>
    <t>D-15217</t>
  </si>
  <si>
    <t>D-15218</t>
  </si>
  <si>
    <t>D-15219</t>
  </si>
  <si>
    <t>D-15220</t>
  </si>
  <si>
    <t>D-15221</t>
  </si>
  <si>
    <t>D-15222</t>
  </si>
  <si>
    <t>D-15223</t>
  </si>
  <si>
    <t>D-15224</t>
  </si>
  <si>
    <t>D-15225</t>
  </si>
  <si>
    <t>D-15226</t>
  </si>
  <si>
    <t>D-15227</t>
  </si>
  <si>
    <t>D-15228</t>
  </si>
  <si>
    <t>D-15229</t>
  </si>
  <si>
    <t>D-15230</t>
  </si>
  <si>
    <t>D-15231</t>
  </si>
  <si>
    <t>D-15232</t>
  </si>
  <si>
    <t>D-15233</t>
  </si>
  <si>
    <t>D-15234</t>
  </si>
  <si>
    <t>D-15235</t>
  </si>
  <si>
    <t>D-15236</t>
  </si>
  <si>
    <t>D-15237</t>
  </si>
  <si>
    <t>D-15238</t>
  </si>
  <si>
    <t>D-15239</t>
  </si>
  <si>
    <t>D-15240</t>
  </si>
  <si>
    <t>D-15241</t>
  </si>
  <si>
    <t>D-15242</t>
  </si>
  <si>
    <t>D-15243</t>
  </si>
  <si>
    <t>D-15244</t>
  </si>
  <si>
    <t>D-15245</t>
  </si>
  <si>
    <t>D-15246</t>
  </si>
  <si>
    <t>D-15247</t>
  </si>
  <si>
    <t>D-15248</t>
  </si>
  <si>
    <t>D-15249</t>
  </si>
  <si>
    <t>D-15250</t>
  </si>
  <si>
    <t>29-Oct-22--30-Oct-22</t>
  </si>
  <si>
    <t>D-15251</t>
  </si>
  <si>
    <t>D-15252</t>
  </si>
  <si>
    <t>D-15253</t>
  </si>
  <si>
    <t>D-15254</t>
  </si>
  <si>
    <t>D-15255</t>
  </si>
  <si>
    <t>D-15256</t>
  </si>
  <si>
    <t>D-15257</t>
  </si>
  <si>
    <t>D-15258</t>
  </si>
  <si>
    <t>D-15259</t>
  </si>
  <si>
    <t>D-15260</t>
  </si>
  <si>
    <t>D-15261</t>
  </si>
  <si>
    <t>D-15262</t>
  </si>
  <si>
    <t>D-15263</t>
  </si>
  <si>
    <t>D-15264</t>
  </si>
  <si>
    <t>29-1022</t>
  </si>
  <si>
    <t>D-15265</t>
  </si>
  <si>
    <t>29-Oct-22--31-Oct-22</t>
  </si>
  <si>
    <t>D-15266</t>
  </si>
  <si>
    <t>D-15267</t>
  </si>
  <si>
    <t>D-15268</t>
  </si>
  <si>
    <t>D-15269</t>
  </si>
  <si>
    <t>D-15270</t>
  </si>
  <si>
    <t>D-15271</t>
  </si>
  <si>
    <t>D-15272</t>
  </si>
  <si>
    <t>D-15273</t>
  </si>
  <si>
    <t>D-15274</t>
  </si>
  <si>
    <t>D-15275</t>
  </si>
  <si>
    <t>D-15276</t>
  </si>
  <si>
    <t>D-15277</t>
  </si>
  <si>
    <t>D-15278</t>
  </si>
  <si>
    <t>D-15279</t>
  </si>
  <si>
    <t>D-15280</t>
  </si>
  <si>
    <t>D-15281</t>
  </si>
  <si>
    <t>D-15282</t>
  </si>
  <si>
    <t>D-15283</t>
  </si>
  <si>
    <t>D-15284</t>
  </si>
  <si>
    <t>D-15285</t>
  </si>
  <si>
    <t>D-15286</t>
  </si>
  <si>
    <t>D-15287</t>
  </si>
  <si>
    <t>D-15288</t>
  </si>
  <si>
    <t>D-15289</t>
  </si>
  <si>
    <t>D-15290</t>
  </si>
  <si>
    <t>D-15291</t>
  </si>
  <si>
    <t>D-15292</t>
  </si>
  <si>
    <t>D-15293</t>
  </si>
  <si>
    <t>D-15294</t>
  </si>
  <si>
    <t>D-15295</t>
  </si>
  <si>
    <t>D-15296</t>
  </si>
  <si>
    <t>D-15297</t>
  </si>
  <si>
    <t>D-15298</t>
  </si>
  <si>
    <t>D-15299</t>
  </si>
  <si>
    <t>D-15300</t>
  </si>
  <si>
    <t>D-15301</t>
  </si>
  <si>
    <t>D-15302</t>
  </si>
  <si>
    <t>D-15303</t>
  </si>
  <si>
    <t>D-15304</t>
  </si>
  <si>
    <t>D-15305</t>
  </si>
  <si>
    <t>D-15306</t>
  </si>
  <si>
    <t>D-15307</t>
  </si>
  <si>
    <t>D-15308</t>
  </si>
  <si>
    <t>D-15309</t>
  </si>
  <si>
    <t>D-15310</t>
  </si>
  <si>
    <t>D-15311</t>
  </si>
  <si>
    <t>D-15312</t>
  </si>
  <si>
    <t>D-15313</t>
  </si>
  <si>
    <t>D-15314</t>
  </si>
  <si>
    <t>D-15315</t>
  </si>
  <si>
    <t>D-15316</t>
  </si>
  <si>
    <t>D-15317</t>
  </si>
  <si>
    <t>D-15318</t>
  </si>
  <si>
    <t>D-15319</t>
  </si>
  <si>
    <t>D-15320</t>
  </si>
  <si>
    <t>D-15321</t>
  </si>
  <si>
    <t>D-15322</t>
  </si>
  <si>
    <t>D-15323</t>
  </si>
  <si>
    <t>D-15324</t>
  </si>
  <si>
    <t>D-15325</t>
  </si>
  <si>
    <t>D-15326</t>
  </si>
  <si>
    <t>D-15327</t>
  </si>
  <si>
    <t>D-15328</t>
  </si>
  <si>
    <t>D-15329</t>
  </si>
  <si>
    <t>D-15330</t>
  </si>
  <si>
    <t>D-15331</t>
  </si>
  <si>
    <t>D-15332</t>
  </si>
  <si>
    <t>D-15333</t>
  </si>
  <si>
    <t>D-15334</t>
  </si>
  <si>
    <t>D-15335</t>
  </si>
  <si>
    <t>D-15336</t>
  </si>
  <si>
    <t>D-15337</t>
  </si>
  <si>
    <t>D-15338</t>
  </si>
  <si>
    <t>D-15339</t>
  </si>
  <si>
    <t>D-15340</t>
  </si>
  <si>
    <t>D-15341</t>
  </si>
  <si>
    <t>D-15342</t>
  </si>
  <si>
    <t>D-15343</t>
  </si>
  <si>
    <t>D-15344</t>
  </si>
  <si>
    <t>D-15345</t>
  </si>
  <si>
    <t>D-15346</t>
  </si>
  <si>
    <t>D-15347</t>
  </si>
  <si>
    <t>D-15348</t>
  </si>
  <si>
    <t>D-15349</t>
  </si>
  <si>
    <t>D-15350</t>
  </si>
  <si>
    <t>D-15351</t>
  </si>
  <si>
    <t>D-15352</t>
  </si>
  <si>
    <t>D-15353</t>
  </si>
  <si>
    <t>D-15354</t>
  </si>
  <si>
    <t>D-15355</t>
  </si>
  <si>
    <t>D-15356</t>
  </si>
  <si>
    <t>D-15357</t>
  </si>
  <si>
    <t>D-15358</t>
  </si>
  <si>
    <t>D-15359</t>
  </si>
  <si>
    <t>D-15360</t>
  </si>
  <si>
    <t>D-15361</t>
  </si>
  <si>
    <t>D-15362</t>
  </si>
  <si>
    <t>D-15363</t>
  </si>
  <si>
    <t>D-15364</t>
  </si>
  <si>
    <t>D-15365</t>
  </si>
  <si>
    <t>D-15366</t>
  </si>
  <si>
    <t>D-15367</t>
  </si>
  <si>
    <t>30-Oct-22--31-Oct-22</t>
  </si>
  <si>
    <t>D-15368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</si>
  <si>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</si>
  <si>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D-15369</t>
  </si>
  <si>
    <t>D-15370</t>
  </si>
  <si>
    <t>D-15371</t>
  </si>
  <si>
    <t>D-15372</t>
  </si>
  <si>
    <t>D-15373</t>
  </si>
  <si>
    <t>D-15374</t>
  </si>
  <si>
    <t>D-15375</t>
  </si>
  <si>
    <t>D-15376</t>
  </si>
  <si>
    <t>D-15377</t>
  </si>
  <si>
    <t>D-15378</t>
  </si>
  <si>
    <t>D-15379</t>
  </si>
  <si>
    <t>D-15380</t>
  </si>
  <si>
    <t>D-15381</t>
  </si>
  <si>
    <t>D-15382</t>
  </si>
  <si>
    <t>D-15383</t>
  </si>
  <si>
    <t>D-15384</t>
  </si>
  <si>
    <t>D-15385</t>
  </si>
  <si>
    <t>D-15386</t>
  </si>
  <si>
    <t>D-15387</t>
  </si>
  <si>
    <t>D-15388</t>
  </si>
  <si>
    <t>D-15389</t>
  </si>
  <si>
    <t>D-15390</t>
  </si>
  <si>
    <t>D-15391</t>
  </si>
  <si>
    <t>D-15392</t>
  </si>
  <si>
    <t>D-15393</t>
  </si>
  <si>
    <t>D-15394</t>
  </si>
  <si>
    <t>D-15395</t>
  </si>
  <si>
    <t>D-15396</t>
  </si>
  <si>
    <t>D-15397</t>
  </si>
  <si>
    <t>D-15398</t>
  </si>
  <si>
    <t>D-15399</t>
  </si>
  <si>
    <t>D-15400</t>
  </si>
  <si>
    <t>D-15401</t>
  </si>
  <si>
    <t>D-15402</t>
  </si>
  <si>
    <t>D-15403</t>
  </si>
  <si>
    <t>D-15404</t>
  </si>
  <si>
    <t>D-15405</t>
  </si>
  <si>
    <t>D-15406</t>
  </si>
  <si>
    <t>D-15407</t>
  </si>
  <si>
    <t>D-15408</t>
  </si>
  <si>
    <t>D-15409</t>
  </si>
  <si>
    <t>D-15410</t>
  </si>
  <si>
    <t>D-15411</t>
  </si>
  <si>
    <t>D-15412</t>
  </si>
  <si>
    <t>D-15413</t>
  </si>
  <si>
    <t>D-15414</t>
  </si>
  <si>
    <t>D-15415</t>
  </si>
  <si>
    <t>D-15416</t>
  </si>
  <si>
    <t>D-15417</t>
  </si>
  <si>
    <t>D-15418</t>
  </si>
  <si>
    <t>D-15419</t>
  </si>
  <si>
    <t>D-15420</t>
  </si>
  <si>
    <t>D-15421</t>
  </si>
  <si>
    <t>D-15422</t>
  </si>
  <si>
    <t>D-15423</t>
  </si>
  <si>
    <t>D-15424</t>
  </si>
  <si>
    <t>D-15425</t>
  </si>
  <si>
    <t>D-15426</t>
  </si>
  <si>
    <t>D-15427</t>
  </si>
  <si>
    <t>D-15428</t>
  </si>
  <si>
    <t>D-15429</t>
  </si>
  <si>
    <t>D-15430</t>
  </si>
  <si>
    <t>D-15431</t>
  </si>
  <si>
    <t>D-15432</t>
  </si>
  <si>
    <t>D-15433</t>
  </si>
  <si>
    <t>D-15434</t>
  </si>
  <si>
    <t>D-15435</t>
  </si>
  <si>
    <t>D-15436</t>
  </si>
  <si>
    <t>D-15437</t>
  </si>
  <si>
    <t>D-15438</t>
  </si>
  <si>
    <t>D-15439</t>
  </si>
  <si>
    <t>D-15440</t>
  </si>
  <si>
    <t>D-15441</t>
  </si>
  <si>
    <t>D-15442</t>
  </si>
  <si>
    <t>D-15443</t>
  </si>
  <si>
    <t>D-15444</t>
  </si>
  <si>
    <t>D-15445</t>
  </si>
  <si>
    <t>D-15446</t>
  </si>
  <si>
    <t>D-15447</t>
  </si>
  <si>
    <t>D-15448</t>
  </si>
  <si>
    <t>D-15449</t>
  </si>
  <si>
    <t>D-15450</t>
  </si>
  <si>
    <t>D-15451</t>
  </si>
  <si>
    <t>D-15452</t>
  </si>
  <si>
    <t>D-15453</t>
  </si>
  <si>
    <t>D-15454</t>
  </si>
  <si>
    <t>D-15455</t>
  </si>
  <si>
    <t>D-15456</t>
  </si>
  <si>
    <t>D-15457</t>
  </si>
  <si>
    <t>D-15458</t>
  </si>
  <si>
    <t>D-15459</t>
  </si>
  <si>
    <t>D-15460</t>
  </si>
  <si>
    <t>D-15461</t>
  </si>
  <si>
    <t>D-15462</t>
  </si>
  <si>
    <t>D-15463</t>
  </si>
  <si>
    <t>D-15464</t>
  </si>
  <si>
    <t>D-15465</t>
  </si>
  <si>
    <t>D-15466</t>
  </si>
  <si>
    <t>D-15467</t>
  </si>
  <si>
    <t>D-15468</t>
  </si>
  <si>
    <t>D-15469</t>
  </si>
  <si>
    <t>D-15470</t>
  </si>
  <si>
    <t>D-15471</t>
  </si>
  <si>
    <t>D-15472</t>
  </si>
  <si>
    <t>D-15473</t>
  </si>
  <si>
    <t>D-15474</t>
  </si>
  <si>
    <t>D-15475</t>
  </si>
  <si>
    <t>D-15476</t>
  </si>
  <si>
    <t>D-15477</t>
  </si>
  <si>
    <t>D-15478</t>
  </si>
  <si>
    <t>D-15479</t>
  </si>
  <si>
    <t>D-15480</t>
  </si>
  <si>
    <t>D-15481</t>
  </si>
  <si>
    <t>D-15482</t>
  </si>
  <si>
    <t>D-15483</t>
  </si>
  <si>
    <t>D-15484</t>
  </si>
  <si>
    <t>D-15485</t>
  </si>
  <si>
    <t>D-15486</t>
  </si>
  <si>
    <t>D-15487</t>
  </si>
  <si>
    <t>D-15488</t>
  </si>
  <si>
    <t>D-15489</t>
  </si>
  <si>
    <t>D-15490</t>
  </si>
  <si>
    <t>D-15491</t>
  </si>
  <si>
    <t>D-15492</t>
  </si>
  <si>
    <t>D-15493</t>
  </si>
  <si>
    <t>D-15494</t>
  </si>
  <si>
    <t>D-15495</t>
  </si>
  <si>
    <t>D-15496</t>
  </si>
  <si>
    <t>D-15497</t>
  </si>
  <si>
    <t>D-15498</t>
  </si>
  <si>
    <t>D-15499</t>
  </si>
  <si>
    <t>D-15500</t>
  </si>
  <si>
    <t>D-15501</t>
  </si>
  <si>
    <t>D-15502</t>
  </si>
  <si>
    <t>D-15503</t>
  </si>
  <si>
    <t>D-15504</t>
  </si>
  <si>
    <t>D-15505</t>
  </si>
  <si>
    <t>D-15506</t>
  </si>
  <si>
    <t>D-15507</t>
  </si>
  <si>
    <t>D-15508</t>
  </si>
  <si>
    <t>D-15509</t>
  </si>
  <si>
    <t>D-15510</t>
  </si>
  <si>
    <t>D-15511</t>
  </si>
  <si>
    <t>D-15512</t>
  </si>
  <si>
    <t>D-15513</t>
  </si>
  <si>
    <t>D-15514</t>
  </si>
  <si>
    <t>D-15515</t>
  </si>
  <si>
    <t>D-15516</t>
  </si>
  <si>
    <t>D-15517</t>
  </si>
  <si>
    <t>D-15518</t>
  </si>
  <si>
    <t>D-15519</t>
  </si>
  <si>
    <t>D-15520</t>
  </si>
  <si>
    <t>D-15521</t>
  </si>
  <si>
    <t>D-15522</t>
  </si>
  <si>
    <t>D-15523</t>
  </si>
  <si>
    <t>D-15524</t>
  </si>
  <si>
    <t>D-15525</t>
  </si>
  <si>
    <t>D-15526</t>
  </si>
  <si>
    <t>D-15527</t>
  </si>
  <si>
    <t>D-15528</t>
  </si>
  <si>
    <t>D-15529</t>
  </si>
  <si>
    <t>D-15530</t>
  </si>
  <si>
    <t>D-15531</t>
  </si>
  <si>
    <t>D-15532</t>
  </si>
  <si>
    <t>D-15533</t>
  </si>
  <si>
    <t>D-15534</t>
  </si>
  <si>
    <t>D-15535</t>
  </si>
  <si>
    <t>D-15536</t>
  </si>
  <si>
    <t>D-15537</t>
  </si>
  <si>
    <t>D-15538</t>
  </si>
  <si>
    <t>D-15539</t>
  </si>
  <si>
    <t>D-15540</t>
  </si>
  <si>
    <t>D-15541</t>
  </si>
  <si>
    <t>D-15542</t>
  </si>
  <si>
    <t>D-15543</t>
  </si>
  <si>
    <t>D-15544</t>
  </si>
  <si>
    <t>D-15545</t>
  </si>
  <si>
    <t>D-15546</t>
  </si>
  <si>
    <t>D-15547</t>
  </si>
  <si>
    <t>D-15548</t>
  </si>
  <si>
    <t>D-15549</t>
  </si>
  <si>
    <t>D-15550</t>
  </si>
  <si>
    <t>D-15551</t>
  </si>
  <si>
    <t>D-15552</t>
  </si>
  <si>
    <t>D-15553</t>
  </si>
  <si>
    <t>D-15554</t>
  </si>
  <si>
    <t>D-15555</t>
  </si>
  <si>
    <t>D-15556</t>
  </si>
  <si>
    <t>D-15557</t>
  </si>
  <si>
    <t>D-15558</t>
  </si>
  <si>
    <t>D-15559</t>
  </si>
  <si>
    <t>D-15560</t>
  </si>
  <si>
    <t>D-15561</t>
  </si>
  <si>
    <t>D-15562</t>
  </si>
  <si>
    <t>D-15563</t>
  </si>
  <si>
    <t>D-15564</t>
  </si>
  <si>
    <t>D-15565</t>
  </si>
  <si>
    <t>D-15566</t>
  </si>
  <si>
    <t>D-15567</t>
  </si>
  <si>
    <t>D-15568</t>
  </si>
  <si>
    <t>D-15569</t>
  </si>
  <si>
    <r>
      <t xml:space="preserve">(713)LIBRADO DE JESUS  </t>
    </r>
    <r>
      <rPr>
        <b/>
        <sz val="11"/>
        <color rgb="FFFF0000"/>
        <rFont val="Calibri"/>
        <family val="2"/>
        <scheme val="minor"/>
      </rPr>
      <t>CANCELADA</t>
    </r>
  </si>
  <si>
    <t>D-15570</t>
  </si>
  <si>
    <t>D-15571</t>
  </si>
  <si>
    <t>D-15572</t>
  </si>
  <si>
    <t>D-15573</t>
  </si>
  <si>
    <t>D-15574</t>
  </si>
  <si>
    <t>D-15575</t>
  </si>
  <si>
    <t>D-15576</t>
  </si>
  <si>
    <t>D-15577</t>
  </si>
  <si>
    <t>D-15578</t>
  </si>
  <si>
    <t>D-15579</t>
  </si>
  <si>
    <t>D-15580</t>
  </si>
  <si>
    <t>D-15581</t>
  </si>
  <si>
    <t>D-15582</t>
  </si>
  <si>
    <t>D-15583</t>
  </si>
  <si>
    <t>D-15584</t>
  </si>
  <si>
    <t>D-15585</t>
  </si>
  <si>
    <t>D-15586</t>
  </si>
  <si>
    <t>D-15587</t>
  </si>
  <si>
    <t>D-15588</t>
  </si>
  <si>
    <t>D-15589</t>
  </si>
  <si>
    <t>D-15590</t>
  </si>
  <si>
    <t>D-15591</t>
  </si>
  <si>
    <t>D-15592</t>
  </si>
  <si>
    <t>D-15593</t>
  </si>
  <si>
    <t>D-15594</t>
  </si>
  <si>
    <t>D-15595</t>
  </si>
  <si>
    <t>D-15596</t>
  </si>
  <si>
    <t>D-15597</t>
  </si>
  <si>
    <t>D-15598</t>
  </si>
  <si>
    <t>D-15599</t>
  </si>
  <si>
    <t>D-15600</t>
  </si>
  <si>
    <t>D-15601</t>
  </si>
  <si>
    <t>D-15602</t>
  </si>
  <si>
    <t>D-15603</t>
  </si>
  <si>
    <t>D-15604</t>
  </si>
  <si>
    <t>D-15605</t>
  </si>
  <si>
    <t>D-15606</t>
  </si>
  <si>
    <t>D-15607</t>
  </si>
  <si>
    <t>D-15608</t>
  </si>
  <si>
    <t>D-15609</t>
  </si>
  <si>
    <t>D-15610</t>
  </si>
  <si>
    <t>D-15611</t>
  </si>
  <si>
    <t>D-15612</t>
  </si>
  <si>
    <t>D-15613</t>
  </si>
  <si>
    <t>D-15614</t>
  </si>
  <si>
    <t>D-15615</t>
  </si>
  <si>
    <r>
      <t xml:space="preserve">(678)MAURO LOPEZ XIMELLO  </t>
    </r>
    <r>
      <rPr>
        <b/>
        <sz val="11"/>
        <color rgb="FFFF0000"/>
        <rFont val="Calibri"/>
        <family val="2"/>
        <scheme val="minor"/>
      </rPr>
      <t>CANCELADA</t>
    </r>
  </si>
  <si>
    <t>D-15616</t>
  </si>
  <si>
    <t>D-15617</t>
  </si>
  <si>
    <t>18/11/2022</t>
  </si>
  <si>
    <t>D-15618</t>
  </si>
  <si>
    <t>D-15619</t>
  </si>
  <si>
    <t>D-15620</t>
  </si>
  <si>
    <t>D-15621</t>
  </si>
  <si>
    <t>D-15622</t>
  </si>
  <si>
    <t>D-15623</t>
  </si>
  <si>
    <t>D-15624</t>
  </si>
  <si>
    <t>D-15625</t>
  </si>
  <si>
    <t>D-15626</t>
  </si>
  <si>
    <t>D-15627</t>
  </si>
  <si>
    <t>D-15628</t>
  </si>
  <si>
    <t>D-15629</t>
  </si>
  <si>
    <t>D-15630</t>
  </si>
  <si>
    <t>D-15631</t>
  </si>
  <si>
    <t>D-15632</t>
  </si>
  <si>
    <t>D-15633</t>
  </si>
  <si>
    <t>D-15634</t>
  </si>
  <si>
    <t>D-15635</t>
  </si>
  <si>
    <t>D-15636</t>
  </si>
  <si>
    <t>D-15637</t>
  </si>
  <si>
    <t>D-15638</t>
  </si>
  <si>
    <t>D-15639</t>
  </si>
  <si>
    <t>D-15640</t>
  </si>
  <si>
    <t>D-15641</t>
  </si>
  <si>
    <r>
      <t xml:space="preserve">(264)CRUZ SANCHEZ FIERRO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</si>
  <si>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D-15642</t>
  </si>
  <si>
    <t>D-15643</t>
  </si>
  <si>
    <t>D-15644</t>
  </si>
  <si>
    <t>D-15645</t>
  </si>
  <si>
    <t>D-15646</t>
  </si>
  <si>
    <t>D-15647</t>
  </si>
  <si>
    <t>D-15648</t>
  </si>
  <si>
    <t>D-15649</t>
  </si>
  <si>
    <t>D-15650</t>
  </si>
  <si>
    <t>D-15651</t>
  </si>
  <si>
    <t>D-15652</t>
  </si>
  <si>
    <t>D-15653</t>
  </si>
  <si>
    <t>D-15654</t>
  </si>
  <si>
    <t>D-15655</t>
  </si>
  <si>
    <t>D-15656</t>
  </si>
  <si>
    <t>D-15657</t>
  </si>
  <si>
    <t>D-15658</t>
  </si>
  <si>
    <t>D-15659</t>
  </si>
  <si>
    <t>D-15660</t>
  </si>
  <si>
    <t>D-15661</t>
  </si>
  <si>
    <t>D-15662</t>
  </si>
  <si>
    <t>D-15663</t>
  </si>
  <si>
    <t>D-15664</t>
  </si>
  <si>
    <t xml:space="preserve">T O T A L </t>
  </si>
  <si>
    <t>28-Oct-22---31-Oct-22--01-Nov-22</t>
  </si>
  <si>
    <t>31-Oct-22--1-Nov-22</t>
  </si>
  <si>
    <t>21-Oct-22--26-Oct-22--3-Nov-22</t>
  </si>
  <si>
    <t>1-Nov-22--3-Nov-22</t>
  </si>
  <si>
    <t>30-Oct-22--4-Nov-22</t>
  </si>
  <si>
    <t>1-Nov-22--4-Nov-22</t>
  </si>
  <si>
    <t>3-Nov-22--4-Nov-22</t>
  </si>
  <si>
    <t>1-Nov-22--5-Nov-22</t>
  </si>
  <si>
    <t>11-Nov-22------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</si>
</sst>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01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5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4" fontId="8" fillId="0" borderId="0" xfId="1" applyFont="1" applyAlignment="1">
      <alignment horizontal="center" vertical="center"/>
    </xf>
    <xf numFmtId="44" fontId="15" fillId="0" borderId="0" xfId="1" applyFont="1" applyAlignment="1">
      <alignment horizontal="center" vertical="center"/>
    </xf>
    <xf numFmtId="15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5" borderId="2" xfId="1" applyNumberFormat="1" applyFont="1" applyFill="1" applyBorder="1"/>
    <xf numFmtId="44" fontId="2" fillId="5" borderId="2" xfId="1" applyFont="1" applyFill="1" applyBorder="1"/>
    <xf numFmtId="44" fontId="3" fillId="5" borderId="2" xfId="1" applyFont="1" applyFill="1" applyBorder="1"/>
    <xf numFmtId="49" fontId="2" fillId="5" borderId="2" xfId="0" applyNumberFormat="1" applyFont="1" applyFill="1" applyBorder="1"/>
    <xf numFmtId="15" fontId="2" fillId="0" borderId="1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2" fillId="0" borderId="2" xfId="1" applyNumberFormat="1" applyFont="1" applyBorder="1"/>
    <xf numFmtId="44" fontId="2" fillId="0" borderId="2" xfId="1" applyFont="1" applyBorder="1"/>
    <xf numFmtId="49" fontId="2" fillId="0" borderId="2" xfId="0" applyNumberFormat="1" applyFont="1" applyBorder="1"/>
    <xf numFmtId="44" fontId="7" fillId="0" borderId="0" xfId="1" applyFont="1"/>
    <xf numFmtId="44" fontId="12" fillId="0" borderId="0" xfId="1" applyFont="1"/>
    <xf numFmtId="15" fontId="8" fillId="5" borderId="2" xfId="0" applyNumberFormat="1" applyFont="1" applyFill="1" applyBorder="1" applyAlignment="1"/>
    <xf numFmtId="15" fontId="8" fillId="0" borderId="2" xfId="0" applyNumberFormat="1" applyFont="1" applyBorder="1" applyAlignment="1"/>
    <xf numFmtId="15" fontId="10" fillId="5" borderId="2" xfId="0" applyNumberFormat="1" applyFont="1" applyFill="1" applyBorder="1" applyAlignment="1"/>
    <xf numFmtId="15" fontId="10" fillId="0" borderId="2" xfId="0" applyNumberFormat="1" applyFont="1" applyBorder="1" applyAlignment="1"/>
    <xf numFmtId="15" fontId="2" fillId="5" borderId="2" xfId="1" applyNumberFormat="1" applyFont="1" applyFill="1" applyBorder="1" applyAlignment="1"/>
    <xf numFmtId="15" fontId="2" fillId="0" borderId="2" xfId="1" applyNumberFormat="1" applyFont="1" applyBorder="1" applyAlignment="1"/>
    <xf numFmtId="15" fontId="4" fillId="5" borderId="2" xfId="1" applyNumberFormat="1" applyFont="1" applyFill="1" applyBorder="1" applyAlignment="1"/>
    <xf numFmtId="15" fontId="7" fillId="0" borderId="0" xfId="0" applyNumberFormat="1" applyFont="1" applyAlignment="1"/>
    <xf numFmtId="15" fontId="8" fillId="0" borderId="0" xfId="0" applyNumberFormat="1" applyFont="1" applyAlignment="1"/>
    <xf numFmtId="15" fontId="2" fillId="5" borderId="2" xfId="1" applyNumberFormat="1" applyFont="1" applyFill="1" applyBorder="1" applyAlignment="1">
      <alignment wrapText="1"/>
    </xf>
    <xf numFmtId="15" fontId="2" fillId="0" borderId="2" xfId="1" applyNumberFormat="1" applyFont="1" applyBorder="1" applyAlignment="1">
      <alignment wrapText="1"/>
    </xf>
    <xf numFmtId="44" fontId="2" fillId="0" borderId="25" xfId="1" applyFont="1" applyBorder="1"/>
    <xf numFmtId="15" fontId="2" fillId="0" borderId="25" xfId="1" applyNumberFormat="1" applyFont="1" applyBorder="1" applyAlignment="1"/>
    <xf numFmtId="44" fontId="3" fillId="0" borderId="25" xfId="1" applyFont="1" applyFill="1" applyBorder="1"/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  <xf numFmtId="164" fontId="16" fillId="3" borderId="21" xfId="0" applyNumberFormat="1" applyFont="1" applyFill="1" applyBorder="1" applyAlignment="1">
      <alignment horizontal="center" vertical="center" wrapText="1"/>
    </xf>
    <xf numFmtId="164" fontId="16" fillId="3" borderId="22" xfId="0" applyNumberFormat="1" applyFont="1" applyFill="1" applyBorder="1" applyAlignment="1">
      <alignment horizontal="center" vertical="center" wrapText="1"/>
    </xf>
    <xf numFmtId="164" fontId="16" fillId="3" borderId="23" xfId="0" applyNumberFormat="1" applyFont="1" applyFill="1" applyBorder="1" applyAlignment="1">
      <alignment horizontal="center" vertical="center" wrapText="1"/>
    </xf>
    <xf numFmtId="164" fontId="16" fillId="3" borderId="24" xfId="0" applyNumberFormat="1" applyFont="1" applyFill="1" applyBorder="1" applyAlignment="1">
      <alignment horizontal="center" vertical="center" wrapText="1"/>
    </xf>
    <xf numFmtId="44" fontId="8" fillId="0" borderId="7" xfId="1" applyFont="1" applyBorder="1" applyAlignment="1">
      <alignment horizontal="right" vertical="center"/>
    </xf>
    <xf numFmtId="44" fontId="8" fillId="0" borderId="9" xfId="1" applyFont="1" applyBorder="1" applyAlignment="1">
      <alignment horizontal="right" vertical="center"/>
    </xf>
  </cellXfs>
  <cellStyles count="2">
    <cellStyle name="Moneda" xfId="1" builtinId="4"/>
    <cellStyle name="Normal" xfId="0" builtinId="0"/>
  </cellStyles>
  <dxfs count="15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00FF00"/>
      <color rgb="FF33CC33"/>
      <color rgb="FF990033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1285875</xdr:colOff>
      <xdr:row>3344</xdr:row>
      <xdr:rowOff>38100</xdr:rowOff>
    </xdr:from>
    <xdr:to>
      <xdr:col>6</xdr:col>
      <xdr:colOff>939516</xdr:colOff>
      <xdr:row>3348</xdr:row>
      <xdr:rowOff>36645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4625" y="671903025"/>
          <a:ext cx="4054191" cy="79864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50" dataDxfId="149">
  <autoFilter ref="A1:H3239"/>
  <tableColumns count="8">
    <tableColumn id="1" name="Fecha" dataDxfId="148"/>
    <tableColumn id="2" name="Folio-Serie" dataDxfId="147"/>
    <tableColumn id="4" name="Nombre-Cliente" dataDxfId="146"/>
    <tableColumn id="6" name="Importe" dataDxfId="145" dataCellStyle="Moneda"/>
    <tableColumn id="7" name="Fecha-Pago" dataDxfId="144"/>
    <tableColumn id="8" name="Pagado" dataDxfId="143" dataCellStyle="Moneda"/>
    <tableColumn id="9" name="Saldo" dataDxfId="142" dataCellStyle="Moneda">
      <calculatedColumnFormula>Tabla1[[#This Row],[Importe]]-Tabla1[[#This Row],[Pagado]]</calculatedColumnFormula>
    </tableColumn>
    <tableColumn id="10" name="Estado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40" dataDxfId="139">
  <autoFilter ref="A1:I3171"/>
  <tableColumns count="9">
    <tableColumn id="1" name="Fecha" dataDxfId="138" totalsRowDxfId="137"/>
    <tableColumn id="2" name="Folio-Serie" dataDxfId="136" totalsRowDxfId="135"/>
    <tableColumn id="4" name="Nombre-Cliente" dataDxfId="134" totalsRowDxfId="133"/>
    <tableColumn id="6" name="Importe" totalsRowFunction="sum" dataDxfId="132" totalsRowDxfId="131" dataCellStyle="Moneda"/>
    <tableColumn id="7" name="Fecha-Pago" dataDxfId="130" totalsRowDxfId="129"/>
    <tableColumn id="8" name="Pagado" totalsRowFunction="sum" dataDxfId="128" totalsRowDxfId="127" dataCellStyle="Moneda"/>
    <tableColumn id="9" name="Saldo" totalsRowFunction="sum" dataDxfId="126" totalsRowDxfId="125" dataCellStyle="Moneda">
      <calculatedColumnFormula>Tabla13[[#This Row],[Importe]]-Tabla13[[#This Row],[Pagado]]</calculatedColumnFormula>
    </tableColumn>
    <tableColumn id="10" name="Estado" dataDxfId="124" totalsRowDxfId="123"/>
    <tableColumn id="3" name="Columna1" dataDxfId="122" totalsRowDxfId="1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20" dataDxfId="119">
  <autoFilter ref="A1:H3444"/>
  <tableColumns count="8">
    <tableColumn id="1" name="Fecha" dataDxfId="118"/>
    <tableColumn id="2" name="Folio-Serie" dataDxfId="117"/>
    <tableColumn id="4" name="Nombre-Cliente" dataDxfId="116"/>
    <tableColumn id="6" name="Importe" dataDxfId="115" dataCellStyle="Moneda"/>
    <tableColumn id="7" name="Fecha-Pago" dataDxfId="114"/>
    <tableColumn id="8" name="Pagado" dataDxfId="113" dataCellStyle="Moneda"/>
    <tableColumn id="9" name="Saldo" dataDxfId="112" dataCellStyle="Moneda">
      <calculatedColumnFormula>Tabla14[[#This Row],[Importe]]-Tabla14[[#This Row],[Pagado]]</calculatedColumnFormula>
    </tableColumn>
    <tableColumn id="10" name="Estado" dataDxfId="1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10" dataDxfId="109" totalsRowDxfId="108">
  <autoFilter ref="A1:H3373"/>
  <tableColumns count="8">
    <tableColumn id="1" name="Fecha" dataDxfId="107" totalsRowDxfId="106"/>
    <tableColumn id="2" name="Folio-Serie" dataDxfId="105" totalsRowDxfId="104"/>
    <tableColumn id="4" name="Nombre-Cliente" dataDxfId="103" totalsRowDxfId="102"/>
    <tableColumn id="6" name="Importe" totalsRowFunction="sum" dataDxfId="101" totalsRowDxfId="100" dataCellStyle="Moneda"/>
    <tableColumn id="7" name="Fecha-Pago" dataDxfId="99" totalsRowDxfId="98"/>
    <tableColumn id="8" name="Pagado" totalsRowFunction="sum" dataDxfId="97" totalsRowDxfId="96" dataCellStyle="Moneda"/>
    <tableColumn id="9" name="Saldo" totalsRowFunction="sum" dataDxfId="95" totalsRowDxfId="94" dataCellStyle="Moneda">
      <calculatedColumnFormula>Tabla15[[#This Row],[Importe]]-Tabla15[[#This Row],[Pagado]]</calculatedColumnFormula>
    </tableColumn>
    <tableColumn id="10" name="Estado" dataDxfId="93" totalsRowDxfId="9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91" dataDxfId="90">
  <autoFilter ref="A1:H3555"/>
  <tableColumns count="8">
    <tableColumn id="1" name="Fecha" dataDxfId="89" totalsRowDxfId="88"/>
    <tableColumn id="2" name="Folio-Serie" dataDxfId="87" totalsRowDxfId="86"/>
    <tableColumn id="4" name="Nombre-Cliente" dataDxfId="85" totalsRowDxfId="84"/>
    <tableColumn id="6" name="Importe" totalsRowFunction="sum" dataDxfId="83" totalsRowDxfId="82" dataCellStyle="Moneda"/>
    <tableColumn id="7" name="Fecha-Pago" dataDxfId="81" totalsRowDxfId="80"/>
    <tableColumn id="8" name="Pagado" totalsRowFunction="sum" dataDxfId="79" totalsRowDxfId="78" dataCellStyle="Moneda"/>
    <tableColumn id="9" name="Saldo" totalsRowFunction="sum" dataDxfId="77" totalsRowDxfId="76" dataCellStyle="Moneda">
      <calculatedColumnFormula>Tabla16[[#This Row],[Importe]]-Tabla16[[#This Row],[Pagado]]</calculatedColumnFormula>
    </tableColumn>
    <tableColumn id="10" name="Estado" dataDxfId="75" totalsRowDxfId="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73" dataDxfId="72">
  <autoFilter ref="A1:H3337"/>
  <tableColumns count="8">
    <tableColumn id="1" name="Fecha" dataDxfId="71" totalsRowDxfId="70"/>
    <tableColumn id="2" name="Folio-Serie" dataDxfId="69" totalsRowDxfId="68"/>
    <tableColumn id="4" name="Nombre-Cliente" dataDxfId="67" totalsRowDxfId="66"/>
    <tableColumn id="6" name="Importe" totalsRowFunction="sum" dataDxfId="65" totalsRowDxfId="64" dataCellStyle="Moneda"/>
    <tableColumn id="7" name="Fecha-Pago" dataDxfId="63" totalsRowDxfId="62" dataCellStyle="Moneda"/>
    <tableColumn id="8" name="Pagado" totalsRowFunction="sum" dataDxfId="61" totalsRowDxfId="60" dataCellStyle="Moneda"/>
    <tableColumn id="9" name="Saldo" totalsRowFunction="sum" dataDxfId="59" totalsRowDxfId="58" dataCellStyle="Moneda"/>
    <tableColumn id="10" name="Estado" dataDxfId="57" totalsRowDxfId="5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55" dataDxfId="54">
  <autoFilter ref="A1:H3232"/>
  <tableColumns count="8">
    <tableColumn id="1" name="Fecha" dataDxfId="53"/>
    <tableColumn id="2" name="Folio-Serie" dataDxfId="52"/>
    <tableColumn id="4" name="Nombre-Cliente" dataDxfId="51"/>
    <tableColumn id="6" name="Importe" dataDxfId="50" dataCellStyle="Moneda"/>
    <tableColumn id="7" name="Fecha-Pago" dataDxfId="49"/>
    <tableColumn id="8" name="Pagado" dataDxfId="48" dataCellStyle="Moneda"/>
    <tableColumn id="9" name="Saldo" dataDxfId="47" dataCellStyle="Moneda">
      <calculatedColumnFormula>Tabla18[[#This Row],[Importe]]-Tabla18[[#This Row],[Pagado]]</calculatedColumnFormula>
    </tableColumn>
    <tableColumn id="10" name="Estado" dataDxfId="4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45" dataDxfId="44">
  <autoFilter ref="A1:H3221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Tabla19[[#This Row],[Importe]]-Tabla19[[#This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27" dataDxfId="26">
  <autoFilter ref="A1:H3408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/>
    <tableColumn id="8" name="Pagado" totalsRowFunction="sum" dataDxfId="15" totalsRowDxfId="14" dataCellStyle="Moneda"/>
    <tableColumn id="9" name="Saldo" totalsRowFunction="sum" dataDxfId="13" totalsRowDxfId="12" dataCellStyle="Moneda">
      <calculatedColumnFormula>Tabla110[[#This Row],[Importe]]-Tabla110[[#This Row],[Pagado]]</calculatedColumnFormula>
    </tableColumn>
    <tableColumn id="10" name="Estado" dataDxfId="11" totalsRowDxfId="1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a111" displayName="Tabla111" ref="A1:H3217" totalsRowShown="0" headerRowDxfId="9" dataDxfId="8">
  <autoFilter ref="A1:H3217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Tabla111[[#This Row],[Importe]]-Tabla111[[#This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44">
        <f>D3239-F3239</f>
        <v>2000</v>
      </c>
      <c r="F3245" s="245"/>
    </row>
    <row r="3246" spans="1:8" ht="15.75" thickBot="1" x14ac:dyDescent="0.3">
      <c r="E3246" s="246"/>
      <c r="F3246" s="247"/>
    </row>
    <row r="3247" spans="1:8" x14ac:dyDescent="0.25">
      <c r="E3247" s="248" t="s">
        <v>28010</v>
      </c>
      <c r="F3247" s="248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55" t="s">
        <v>10570</v>
      </c>
      <c r="Q1118" s="253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56"/>
      <c r="Q1119" s="254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49">
        <f>Tabla13[[#Totals],[Importe]]-Tabla13[[#Totals],[Pagado]]</f>
        <v>0</v>
      </c>
      <c r="F3177" s="250"/>
    </row>
    <row r="3178" spans="1:9" ht="16.5" thickBot="1" x14ac:dyDescent="0.3">
      <c r="E3178" s="251"/>
      <c r="F3178" s="252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57">
        <f>D3446-F3446</f>
        <v>0</v>
      </c>
      <c r="F3452" s="258"/>
      <c r="G3452" s="263"/>
    </row>
    <row r="3453" spans="1:8" x14ac:dyDescent="0.25">
      <c r="E3453" s="259"/>
      <c r="F3453" s="260"/>
      <c r="G3453" s="263"/>
    </row>
    <row r="3454" spans="1:8" ht="16.5" thickBot="1" x14ac:dyDescent="0.3">
      <c r="E3454" s="261"/>
      <c r="F3454" s="262"/>
      <c r="G3454" s="263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64">
        <f>Tabla15[[#Totals],[Importe]]-Tabla15[[#Totals],[Pagado]]</f>
        <v>0</v>
      </c>
      <c r="F3381" s="265"/>
    </row>
    <row r="3382" spans="1:6" ht="16.5" thickBot="1" x14ac:dyDescent="0.3">
      <c r="E3382" s="266"/>
      <c r="F3382" s="267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68">
        <f>Tabla16[[#Totals],[Importe]]-Tabla16[[#Totals],[Pagado]]</f>
        <v>55999.999999992549</v>
      </c>
      <c r="F3562" s="269"/>
      <c r="G3562" s="270"/>
    </row>
    <row r="3563" spans="1:8" x14ac:dyDescent="0.25">
      <c r="E3563" s="271"/>
      <c r="F3563" s="272"/>
      <c r="G3563" s="273"/>
    </row>
    <row r="3564" spans="1:8" ht="16.5" thickBot="1" x14ac:dyDescent="0.3">
      <c r="E3564" s="274"/>
      <c r="F3564" s="275"/>
      <c r="G3564" s="276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77" t="s">
        <v>10570</v>
      </c>
      <c r="E3343" s="279">
        <f>Tabla147[[#Totals],[Importe]]-Tabla147[[#Totals],[Pagado]]</f>
        <v>0</v>
      </c>
      <c r="F3343" s="280"/>
    </row>
    <row r="3344" spans="1:9" ht="16.5" thickBot="1" x14ac:dyDescent="0.3">
      <c r="D3344" s="278"/>
      <c r="E3344" s="281"/>
      <c r="F3344" s="282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87" t="s">
        <v>24613</v>
      </c>
      <c r="E3237" s="283">
        <f>D3232-F3232</f>
        <v>164962.93000002205</v>
      </c>
      <c r="F3237" s="284"/>
    </row>
    <row r="3238" spans="4:6" ht="16.5" thickBot="1" x14ac:dyDescent="0.3">
      <c r="D3238" s="288"/>
      <c r="E3238" s="285"/>
      <c r="F3238" s="286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10" activePane="bottomRight" state="frozen"/>
      <selection pane="topRight" activeCell="C1" sqref="C1"/>
      <selection pane="bottomLeft" activeCell="A2" sqref="A2"/>
      <selection pane="bottomRight" activeCell="B3226" sqref="B3226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31543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31544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31546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31548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31550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36484163.279999986</v>
      </c>
      <c r="G3222" s="187">
        <f>SUBTOTAL(109,Tabla19[Saldo])</f>
        <v>158785.98000000001</v>
      </c>
      <c r="H3222" s="184"/>
    </row>
    <row r="3226" spans="1:8" ht="16.5" thickBot="1" x14ac:dyDescent="0.3"/>
    <row r="3227" spans="1:8" x14ac:dyDescent="0.25">
      <c r="D3227" s="293" t="s">
        <v>27995</v>
      </c>
      <c r="E3227" s="289">
        <f>Tabla19[[#Totals],[Importe]]-Tabla19[[#Totals],[Pagado]]</f>
        <v>158785.98000000417</v>
      </c>
      <c r="F3227" s="290"/>
    </row>
    <row r="3228" spans="1:8" ht="16.5" thickBot="1" x14ac:dyDescent="0.3">
      <c r="D3228" s="294"/>
      <c r="E3228" s="291"/>
      <c r="F3228" s="292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zoomScale="115" zoomScaleNormal="115" workbookViewId="0">
      <pane xSplit="2" ySplit="1" topLeftCell="D3399" activePane="bottomRight" state="frozen"/>
      <selection pane="topRight" activeCell="C1" sqref="C1"/>
      <selection pane="bottomLeft" activeCell="A2" sqref="A2"/>
      <selection pane="bottomRight" activeCell="D3409" sqref="D3409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8" t="s">
        <v>31551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31545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8" t="s">
        <v>31554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8" t="s">
        <v>31552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8" t="s">
        <v>31553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ht="47.25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8" t="s">
        <v>34998</v>
      </c>
      <c r="F2579" s="195">
        <f>4151.47+118953.29+326720.06</f>
        <v>449824.82</v>
      </c>
      <c r="G2579" s="197">
        <f>Tabla110[[#This Row],[Importe]]-Tabla110[[#This Row],[Pagado]]</f>
        <v>0</v>
      </c>
      <c r="H2579" s="194" t="s">
        <v>10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31549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>
        <v>44860</v>
      </c>
      <c r="F2868" s="195">
        <v>66227.5</v>
      </c>
      <c r="G2868" s="197">
        <f>Tabla110[[#This Row],[Importe]]-Tabla110[[#This Row],[Pagado]]</f>
        <v>0</v>
      </c>
      <c r="H2868" s="194" t="s">
        <v>10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31547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>
        <v>44860</v>
      </c>
      <c r="F2988" s="195">
        <v>61159.199999999997</v>
      </c>
      <c r="G2988" s="197">
        <f>Tabla110[[#This Row],[Importe]]-Tabla110[[#This Row],[Pagado]]</f>
        <v>0</v>
      </c>
      <c r="H2988" s="194" t="s">
        <v>10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>
        <v>44865</v>
      </c>
      <c r="F3033" s="195">
        <v>3300</v>
      </c>
      <c r="G3033" s="197">
        <f>Tabla110[[#This Row],[Importe]]-Tabla110[[#This Row],[Pagado]]</f>
        <v>0</v>
      </c>
      <c r="H3033" s="194" t="s">
        <v>10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>
        <v>44860</v>
      </c>
      <c r="F3094" s="195">
        <v>90739.06</v>
      </c>
      <c r="G3094" s="197">
        <f>Tabla110[[#This Row],[Importe]]-Tabla110[[#This Row],[Pagado]]</f>
        <v>0</v>
      </c>
      <c r="H3094" s="194" t="s">
        <v>10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>
        <v>44860</v>
      </c>
      <c r="F3216" s="195">
        <v>27945.95</v>
      </c>
      <c r="G3216" s="197">
        <f>Tabla110[[#This Row],[Importe]]-Tabla110[[#This Row],[Pagado]]</f>
        <v>0</v>
      </c>
      <c r="H3216" s="194" t="s">
        <v>10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>
        <v>44868</v>
      </c>
      <c r="F3321" s="195">
        <v>101737.82</v>
      </c>
      <c r="G3321" s="197">
        <f>Tabla110[[#This Row],[Importe]]-Tabla110[[#This Row],[Pagado]]</f>
        <v>0</v>
      </c>
      <c r="H3321" s="194" t="s">
        <v>10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>
        <v>44868</v>
      </c>
      <c r="F3407" s="195">
        <v>5241.6000000000004</v>
      </c>
      <c r="G3407" s="197">
        <f>Tabla110[[#This Row],[Importe]]-Tabla110[[#This Row],[Pagado]]</f>
        <v>0</v>
      </c>
      <c r="H3407" s="194" t="s">
        <v>10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37056306.249999933</v>
      </c>
      <c r="G3409" s="208">
        <f>SUBTOTAL(109,Tabla110[Saldo])</f>
        <v>2171594.4599999995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H3351"/>
  <sheetViews>
    <sheetView tabSelected="1" zoomScale="115" zoomScaleNormal="115" workbookViewId="0">
      <pane xSplit="2" ySplit="1" topLeftCell="D3312" activePane="bottomRight" state="frozen"/>
      <selection pane="topRight" activeCell="C1" sqref="C1"/>
      <selection pane="bottomLeft" activeCell="A2" sqref="A2"/>
      <selection pane="bottomRight" activeCell="E3324" sqref="E3324"/>
    </sheetView>
  </sheetViews>
  <sheetFormatPr baseColWidth="10" defaultRowHeight="15.75" x14ac:dyDescent="0.25"/>
  <cols>
    <col min="1" max="1" width="15.42578125" style="31" customWidth="1"/>
    <col min="2" max="2" width="13" style="32" bestFit="1" customWidth="1"/>
    <col min="3" max="3" width="50.140625" style="33" bestFit="1" customWidth="1"/>
    <col min="4" max="4" width="22" style="34" customWidth="1"/>
    <col min="5" max="5" width="22" style="238" customWidth="1"/>
    <col min="6" max="6" width="22" style="34" customWidth="1"/>
    <col min="7" max="7" width="22" style="36" customWidth="1"/>
    <col min="8" max="8" width="22" style="33" customWidth="1"/>
    <col min="9" max="16384" width="11.42578125" style="33"/>
  </cols>
  <sheetData>
    <row r="1" spans="1:8" s="214" customFormat="1" ht="32.25" customHeight="1" x14ac:dyDescent="0.25">
      <c r="A1" s="213" t="s">
        <v>0</v>
      </c>
      <c r="B1" s="214" t="s">
        <v>1</v>
      </c>
      <c r="C1" s="214" t="s">
        <v>2</v>
      </c>
      <c r="D1" s="215" t="s">
        <v>3</v>
      </c>
      <c r="E1" s="213" t="s">
        <v>4</v>
      </c>
      <c r="F1" s="215" t="s">
        <v>5</v>
      </c>
      <c r="G1" s="216" t="s">
        <v>6</v>
      </c>
      <c r="H1" s="214" t="s">
        <v>7</v>
      </c>
    </row>
    <row r="2" spans="1:8" x14ac:dyDescent="0.25">
      <c r="A2" s="73">
        <v>44835</v>
      </c>
      <c r="B2" s="74" t="s">
        <v>31555</v>
      </c>
      <c r="C2" s="75" t="s">
        <v>887</v>
      </c>
      <c r="D2" s="81">
        <v>25104.9</v>
      </c>
      <c r="E2" s="230" t="s">
        <v>31556</v>
      </c>
      <c r="F2" s="81">
        <f>16000+9104.9</f>
        <v>25104.9</v>
      </c>
      <c r="G2" s="197">
        <f>Tabla111[[#This Row],[Importe]]-Tabla111[[#This Row],[Pagado]]</f>
        <v>0</v>
      </c>
      <c r="H2" s="75" t="s">
        <v>10</v>
      </c>
    </row>
    <row r="3" spans="1:8" x14ac:dyDescent="0.25">
      <c r="A3" s="148">
        <v>44835</v>
      </c>
      <c r="B3" s="149" t="s">
        <v>31557</v>
      </c>
      <c r="C3" s="153" t="s">
        <v>31</v>
      </c>
      <c r="D3" s="154">
        <v>1523.8</v>
      </c>
      <c r="E3" s="231">
        <v>44835</v>
      </c>
      <c r="F3" s="154">
        <v>1523.8</v>
      </c>
      <c r="G3" s="197">
        <f>Tabla111[[#This Row],[Importe]]-Tabla111[[#This Row],[Pagado]]</f>
        <v>0</v>
      </c>
      <c r="H3" s="153" t="s">
        <v>10</v>
      </c>
    </row>
    <row r="4" spans="1:8" x14ac:dyDescent="0.25">
      <c r="A4" s="73">
        <v>44835</v>
      </c>
      <c r="B4" s="74" t="s">
        <v>31558</v>
      </c>
      <c r="C4" s="75" t="s">
        <v>12</v>
      </c>
      <c r="D4" s="81">
        <v>32168.45</v>
      </c>
      <c r="E4" s="230">
        <v>44836</v>
      </c>
      <c r="F4" s="81">
        <v>32168.45</v>
      </c>
      <c r="G4" s="197">
        <f>Tabla111[[#This Row],[Importe]]-Tabla111[[#This Row],[Pagado]]</f>
        <v>0</v>
      </c>
      <c r="H4" s="75" t="s">
        <v>10</v>
      </c>
    </row>
    <row r="5" spans="1:8" x14ac:dyDescent="0.25">
      <c r="A5" s="148">
        <v>44835</v>
      </c>
      <c r="B5" s="149" t="s">
        <v>31559</v>
      </c>
      <c r="C5" s="153" t="s">
        <v>473</v>
      </c>
      <c r="D5" s="154">
        <v>3174.2</v>
      </c>
      <c r="E5" s="231">
        <v>44835</v>
      </c>
      <c r="F5" s="154">
        <v>3174.2</v>
      </c>
      <c r="G5" s="197">
        <f>Tabla111[[#This Row],[Importe]]-Tabla111[[#This Row],[Pagado]]</f>
        <v>0</v>
      </c>
      <c r="H5" s="153" t="s">
        <v>10</v>
      </c>
    </row>
    <row r="6" spans="1:8" x14ac:dyDescent="0.25">
      <c r="A6" s="73">
        <v>44835</v>
      </c>
      <c r="B6" s="74" t="s">
        <v>31560</v>
      </c>
      <c r="C6" s="75" t="s">
        <v>75</v>
      </c>
      <c r="D6" s="81">
        <v>11032.5</v>
      </c>
      <c r="E6" s="230">
        <v>44835</v>
      </c>
      <c r="F6" s="81">
        <v>11032.5</v>
      </c>
      <c r="G6" s="197">
        <f>Tabla111[[#This Row],[Importe]]-Tabla111[[#This Row],[Pagado]]</f>
        <v>0</v>
      </c>
      <c r="H6" s="75" t="s">
        <v>10</v>
      </c>
    </row>
    <row r="7" spans="1:8" x14ac:dyDescent="0.25">
      <c r="A7" s="148">
        <v>44835</v>
      </c>
      <c r="B7" s="149" t="s">
        <v>31561</v>
      </c>
      <c r="C7" s="153" t="s">
        <v>475</v>
      </c>
      <c r="D7" s="154">
        <v>65735.399999999994</v>
      </c>
      <c r="E7" s="231">
        <v>44836</v>
      </c>
      <c r="F7" s="154">
        <v>65735.399999999994</v>
      </c>
      <c r="G7" s="197">
        <f>Tabla111[[#This Row],[Importe]]-Tabla111[[#This Row],[Pagado]]</f>
        <v>0</v>
      </c>
      <c r="H7" s="153" t="s">
        <v>10</v>
      </c>
    </row>
    <row r="8" spans="1:8" x14ac:dyDescent="0.25">
      <c r="A8" s="73">
        <v>44835</v>
      </c>
      <c r="B8" s="74" t="s">
        <v>31562</v>
      </c>
      <c r="C8" s="75" t="s">
        <v>79</v>
      </c>
      <c r="D8" s="81">
        <v>19837.5</v>
      </c>
      <c r="E8" s="230">
        <v>44836</v>
      </c>
      <c r="F8" s="81">
        <v>19837.5</v>
      </c>
      <c r="G8" s="197">
        <f>Tabla111[[#This Row],[Importe]]-Tabla111[[#This Row],[Pagado]]</f>
        <v>0</v>
      </c>
      <c r="H8" s="75" t="s">
        <v>10</v>
      </c>
    </row>
    <row r="9" spans="1:8" x14ac:dyDescent="0.25">
      <c r="A9" s="148">
        <v>44835</v>
      </c>
      <c r="B9" s="149" t="s">
        <v>31563</v>
      </c>
      <c r="C9" s="153" t="s">
        <v>1187</v>
      </c>
      <c r="D9" s="154">
        <v>2706.6</v>
      </c>
      <c r="E9" s="231">
        <v>44835</v>
      </c>
      <c r="F9" s="154">
        <v>2706.6</v>
      </c>
      <c r="G9" s="197">
        <f>Tabla111[[#This Row],[Importe]]-Tabla111[[#This Row],[Pagado]]</f>
        <v>0</v>
      </c>
      <c r="H9" s="153" t="s">
        <v>10</v>
      </c>
    </row>
    <row r="10" spans="1:8" x14ac:dyDescent="0.25">
      <c r="A10" s="73">
        <v>44835</v>
      </c>
      <c r="B10" s="74" t="s">
        <v>31564</v>
      </c>
      <c r="C10" s="75" t="s">
        <v>481</v>
      </c>
      <c r="D10" s="81">
        <v>1158.5999999999999</v>
      </c>
      <c r="E10" s="230">
        <v>44835</v>
      </c>
      <c r="F10" s="81">
        <v>1158.5999999999999</v>
      </c>
      <c r="G10" s="197">
        <f>Tabla111[[#This Row],[Importe]]-Tabla111[[#This Row],[Pagado]]</f>
        <v>0</v>
      </c>
      <c r="H10" s="75" t="s">
        <v>10</v>
      </c>
    </row>
    <row r="11" spans="1:8" x14ac:dyDescent="0.25">
      <c r="A11" s="148">
        <v>44835</v>
      </c>
      <c r="B11" s="149" t="s">
        <v>31565</v>
      </c>
      <c r="C11" s="153" t="s">
        <v>484</v>
      </c>
      <c r="D11" s="154">
        <v>5916.8</v>
      </c>
      <c r="E11" s="231">
        <v>44835</v>
      </c>
      <c r="F11" s="154">
        <v>5916.8</v>
      </c>
      <c r="G11" s="197">
        <f>Tabla111[[#This Row],[Importe]]-Tabla111[[#This Row],[Pagado]]</f>
        <v>0</v>
      </c>
      <c r="H11" s="153" t="s">
        <v>10</v>
      </c>
    </row>
    <row r="12" spans="1:8" x14ac:dyDescent="0.25">
      <c r="A12" s="73">
        <v>44835</v>
      </c>
      <c r="B12" s="74" t="s">
        <v>31566</v>
      </c>
      <c r="C12" s="75" t="s">
        <v>9</v>
      </c>
      <c r="D12" s="81">
        <v>8624.9</v>
      </c>
      <c r="E12" s="230">
        <v>44835</v>
      </c>
      <c r="F12" s="81">
        <v>8624.9</v>
      </c>
      <c r="G12" s="197">
        <f>Tabla111[[#This Row],[Importe]]-Tabla111[[#This Row],[Pagado]]</f>
        <v>0</v>
      </c>
      <c r="H12" s="75" t="s">
        <v>10</v>
      </c>
    </row>
    <row r="13" spans="1:8" x14ac:dyDescent="0.25">
      <c r="A13" s="148">
        <v>44835</v>
      </c>
      <c r="B13" s="149" t="s">
        <v>31567</v>
      </c>
      <c r="C13" s="153" t="s">
        <v>151</v>
      </c>
      <c r="D13" s="154">
        <v>15196.7</v>
      </c>
      <c r="E13" s="231">
        <v>44836</v>
      </c>
      <c r="F13" s="154">
        <v>15196.7</v>
      </c>
      <c r="G13" s="197">
        <f>Tabla111[[#This Row],[Importe]]-Tabla111[[#This Row],[Pagado]]</f>
        <v>0</v>
      </c>
      <c r="H13" s="153" t="s">
        <v>10</v>
      </c>
    </row>
    <row r="14" spans="1:8" x14ac:dyDescent="0.25">
      <c r="A14" s="73">
        <v>44835</v>
      </c>
      <c r="B14" s="74" t="s">
        <v>31568</v>
      </c>
      <c r="C14" s="75" t="s">
        <v>159</v>
      </c>
      <c r="D14" s="81">
        <v>2212</v>
      </c>
      <c r="E14" s="230">
        <v>44836</v>
      </c>
      <c r="F14" s="81">
        <v>2212</v>
      </c>
      <c r="G14" s="197">
        <f>Tabla111[[#This Row],[Importe]]-Tabla111[[#This Row],[Pagado]]</f>
        <v>0</v>
      </c>
      <c r="H14" s="75" t="s">
        <v>10</v>
      </c>
    </row>
    <row r="15" spans="1:8" x14ac:dyDescent="0.25">
      <c r="A15" s="148">
        <v>44835</v>
      </c>
      <c r="B15" s="149" t="s">
        <v>31569</v>
      </c>
      <c r="C15" s="153" t="s">
        <v>109</v>
      </c>
      <c r="D15" s="154">
        <v>5037.5</v>
      </c>
      <c r="E15" s="231">
        <v>44837</v>
      </c>
      <c r="F15" s="154">
        <v>5037.5</v>
      </c>
      <c r="G15" s="197">
        <f>Tabla111[[#This Row],[Importe]]-Tabla111[[#This Row],[Pagado]]</f>
        <v>0</v>
      </c>
      <c r="H15" s="153" t="s">
        <v>10</v>
      </c>
    </row>
    <row r="16" spans="1:8" x14ac:dyDescent="0.25">
      <c r="A16" s="73">
        <v>44835</v>
      </c>
      <c r="B16" s="74" t="s">
        <v>31570</v>
      </c>
      <c r="C16" s="75" t="s">
        <v>2563</v>
      </c>
      <c r="D16" s="81">
        <v>5795.5</v>
      </c>
      <c r="E16" s="230">
        <v>44837</v>
      </c>
      <c r="F16" s="81">
        <v>5795.5</v>
      </c>
      <c r="G16" s="197">
        <f>Tabla111[[#This Row],[Importe]]-Tabla111[[#This Row],[Pagado]]</f>
        <v>0</v>
      </c>
      <c r="H16" s="75" t="s">
        <v>10</v>
      </c>
    </row>
    <row r="17" spans="1:8" x14ac:dyDescent="0.25">
      <c r="A17" s="148">
        <v>44835</v>
      </c>
      <c r="B17" s="149" t="s">
        <v>31571</v>
      </c>
      <c r="C17" s="153" t="s">
        <v>64</v>
      </c>
      <c r="D17" s="154">
        <v>5947.5</v>
      </c>
      <c r="E17" s="231">
        <v>44837</v>
      </c>
      <c r="F17" s="154">
        <v>5947.5</v>
      </c>
      <c r="G17" s="197">
        <f>Tabla111[[#This Row],[Importe]]-Tabla111[[#This Row],[Pagado]]</f>
        <v>0</v>
      </c>
      <c r="H17" s="153" t="s">
        <v>10</v>
      </c>
    </row>
    <row r="18" spans="1:8" x14ac:dyDescent="0.25">
      <c r="A18" s="73">
        <v>44835</v>
      </c>
      <c r="B18" s="74" t="s">
        <v>31572</v>
      </c>
      <c r="C18" s="75" t="s">
        <v>10586</v>
      </c>
      <c r="D18" s="81">
        <v>5980</v>
      </c>
      <c r="E18" s="230" t="s">
        <v>31573</v>
      </c>
      <c r="F18" s="81">
        <f>4000+1980</f>
        <v>5980</v>
      </c>
      <c r="G18" s="197">
        <f>Tabla111[[#This Row],[Importe]]-Tabla111[[#This Row],[Pagado]]</f>
        <v>0</v>
      </c>
      <c r="H18" s="75" t="s">
        <v>10</v>
      </c>
    </row>
    <row r="19" spans="1:8" x14ac:dyDescent="0.25">
      <c r="A19" s="148">
        <v>44835</v>
      </c>
      <c r="B19" s="149" t="s">
        <v>31574</v>
      </c>
      <c r="C19" s="153" t="s">
        <v>60</v>
      </c>
      <c r="D19" s="154">
        <v>5557.5</v>
      </c>
      <c r="E19" s="231">
        <v>44837</v>
      </c>
      <c r="F19" s="154">
        <v>5557.5</v>
      </c>
      <c r="G19" s="197">
        <f>Tabla111[[#This Row],[Importe]]-Tabla111[[#This Row],[Pagado]]</f>
        <v>0</v>
      </c>
      <c r="H19" s="153" t="s">
        <v>10</v>
      </c>
    </row>
    <row r="20" spans="1:8" x14ac:dyDescent="0.25">
      <c r="A20" s="73">
        <v>44835</v>
      </c>
      <c r="B20" s="74" t="s">
        <v>31575</v>
      </c>
      <c r="C20" s="75" t="s">
        <v>5043</v>
      </c>
      <c r="D20" s="81">
        <v>10163.9</v>
      </c>
      <c r="E20" s="230">
        <v>44838</v>
      </c>
      <c r="F20" s="81">
        <v>10163.9</v>
      </c>
      <c r="G20" s="197">
        <f>Tabla111[[#This Row],[Importe]]-Tabla111[[#This Row],[Pagado]]</f>
        <v>0</v>
      </c>
      <c r="H20" s="75" t="s">
        <v>10</v>
      </c>
    </row>
    <row r="21" spans="1:8" x14ac:dyDescent="0.25">
      <c r="A21" s="148">
        <v>44835</v>
      </c>
      <c r="B21" s="149" t="s">
        <v>31576</v>
      </c>
      <c r="C21" s="153" t="s">
        <v>24768</v>
      </c>
      <c r="D21" s="154">
        <v>5317.6</v>
      </c>
      <c r="E21" s="231">
        <v>44835</v>
      </c>
      <c r="F21" s="154">
        <v>5317.6</v>
      </c>
      <c r="G21" s="197">
        <f>Tabla111[[#This Row],[Importe]]-Tabla111[[#This Row],[Pagado]]</f>
        <v>0</v>
      </c>
      <c r="H21" s="153" t="s">
        <v>10</v>
      </c>
    </row>
    <row r="22" spans="1:8" x14ac:dyDescent="0.25">
      <c r="A22" s="73">
        <v>44835</v>
      </c>
      <c r="B22" s="74" t="s">
        <v>31577</v>
      </c>
      <c r="C22" s="75" t="s">
        <v>442</v>
      </c>
      <c r="D22" s="81">
        <v>7840</v>
      </c>
      <c r="E22" s="230">
        <v>44835</v>
      </c>
      <c r="F22" s="81">
        <v>7840</v>
      </c>
      <c r="G22" s="197">
        <f>Tabla111[[#This Row],[Importe]]-Tabla111[[#This Row],[Pagado]]</f>
        <v>0</v>
      </c>
      <c r="H22" s="75" t="s">
        <v>10</v>
      </c>
    </row>
    <row r="23" spans="1:8" x14ac:dyDescent="0.25">
      <c r="A23" s="148">
        <v>44835</v>
      </c>
      <c r="B23" s="149" t="s">
        <v>31578</v>
      </c>
      <c r="C23" s="153" t="s">
        <v>442</v>
      </c>
      <c r="D23" s="154">
        <v>875.6</v>
      </c>
      <c r="E23" s="231">
        <v>44835</v>
      </c>
      <c r="F23" s="154">
        <v>875.6</v>
      </c>
      <c r="G23" s="197">
        <f>Tabla111[[#This Row],[Importe]]-Tabla111[[#This Row],[Pagado]]</f>
        <v>0</v>
      </c>
      <c r="H23" s="153" t="s">
        <v>10</v>
      </c>
    </row>
    <row r="24" spans="1:8" x14ac:dyDescent="0.25">
      <c r="A24" s="73">
        <v>44835</v>
      </c>
      <c r="B24" s="74" t="s">
        <v>31579</v>
      </c>
      <c r="C24" s="75" t="s">
        <v>93</v>
      </c>
      <c r="D24" s="81">
        <v>24493.9</v>
      </c>
      <c r="E24" s="230" t="s">
        <v>31573</v>
      </c>
      <c r="F24" s="81">
        <f>10000+14493.9</f>
        <v>24493.9</v>
      </c>
      <c r="G24" s="197">
        <f>Tabla111[[#This Row],[Importe]]-Tabla111[[#This Row],[Pagado]]</f>
        <v>0</v>
      </c>
      <c r="H24" s="75" t="s">
        <v>10</v>
      </c>
    </row>
    <row r="25" spans="1:8" x14ac:dyDescent="0.25">
      <c r="A25" s="148">
        <v>44835</v>
      </c>
      <c r="B25" s="149" t="s">
        <v>31580</v>
      </c>
      <c r="C25" s="153" t="s">
        <v>16</v>
      </c>
      <c r="D25" s="154">
        <v>6903.5</v>
      </c>
      <c r="E25" s="231">
        <v>44835</v>
      </c>
      <c r="F25" s="154">
        <v>6903.5</v>
      </c>
      <c r="G25" s="197">
        <f>Tabla111[[#This Row],[Importe]]-Tabla111[[#This Row],[Pagado]]</f>
        <v>0</v>
      </c>
      <c r="H25" s="153" t="s">
        <v>10</v>
      </c>
    </row>
    <row r="26" spans="1:8" x14ac:dyDescent="0.25">
      <c r="A26" s="73">
        <v>44835</v>
      </c>
      <c r="B26" s="74" t="s">
        <v>31581</v>
      </c>
      <c r="C26" s="75" t="s">
        <v>289</v>
      </c>
      <c r="D26" s="81">
        <v>16831.900000000001</v>
      </c>
      <c r="E26" s="230">
        <v>44835</v>
      </c>
      <c r="F26" s="81">
        <v>16831.900000000001</v>
      </c>
      <c r="G26" s="197">
        <f>Tabla111[[#This Row],[Importe]]-Tabla111[[#This Row],[Pagado]]</f>
        <v>0</v>
      </c>
      <c r="H26" s="75" t="s">
        <v>10</v>
      </c>
    </row>
    <row r="27" spans="1:8" x14ac:dyDescent="0.25">
      <c r="A27" s="148">
        <v>44835</v>
      </c>
      <c r="B27" s="149" t="s">
        <v>31582</v>
      </c>
      <c r="C27" s="153" t="s">
        <v>114</v>
      </c>
      <c r="D27" s="154">
        <v>16235</v>
      </c>
      <c r="E27" s="231">
        <v>44837</v>
      </c>
      <c r="F27" s="154">
        <v>16235</v>
      </c>
      <c r="G27" s="197">
        <f>Tabla111[[#This Row],[Importe]]-Tabla111[[#This Row],[Pagado]]</f>
        <v>0</v>
      </c>
      <c r="H27" s="153" t="s">
        <v>10</v>
      </c>
    </row>
    <row r="28" spans="1:8" x14ac:dyDescent="0.25">
      <c r="A28" s="73">
        <v>44835</v>
      </c>
      <c r="B28" s="74" t="s">
        <v>31583</v>
      </c>
      <c r="C28" s="75" t="s">
        <v>326</v>
      </c>
      <c r="D28" s="81">
        <v>16384.5</v>
      </c>
      <c r="E28" s="230">
        <v>44837</v>
      </c>
      <c r="F28" s="81">
        <v>16384.5</v>
      </c>
      <c r="G28" s="197">
        <f>Tabla111[[#This Row],[Importe]]-Tabla111[[#This Row],[Pagado]]</f>
        <v>0</v>
      </c>
      <c r="H28" s="75" t="s">
        <v>10</v>
      </c>
    </row>
    <row r="29" spans="1:8" x14ac:dyDescent="0.25">
      <c r="A29" s="148">
        <v>44835</v>
      </c>
      <c r="B29" s="149" t="s">
        <v>31584</v>
      </c>
      <c r="C29" s="153" t="s">
        <v>111</v>
      </c>
      <c r="D29" s="154">
        <v>15119</v>
      </c>
      <c r="E29" s="231">
        <v>44837</v>
      </c>
      <c r="F29" s="154">
        <v>15119</v>
      </c>
      <c r="G29" s="197">
        <f>Tabla111[[#This Row],[Importe]]-Tabla111[[#This Row],[Pagado]]</f>
        <v>0</v>
      </c>
      <c r="H29" s="153" t="s">
        <v>10</v>
      </c>
    </row>
    <row r="30" spans="1:8" x14ac:dyDescent="0.25">
      <c r="A30" s="73">
        <v>44835</v>
      </c>
      <c r="B30" s="74" t="s">
        <v>31585</v>
      </c>
      <c r="C30" s="75" t="s">
        <v>97</v>
      </c>
      <c r="D30" s="81">
        <v>12496.4</v>
      </c>
      <c r="E30" s="230">
        <v>44837</v>
      </c>
      <c r="F30" s="81">
        <v>12496.4</v>
      </c>
      <c r="G30" s="197">
        <f>Tabla111[[#This Row],[Importe]]-Tabla111[[#This Row],[Pagado]]</f>
        <v>0</v>
      </c>
      <c r="H30" s="75" t="s">
        <v>10</v>
      </c>
    </row>
    <row r="31" spans="1:8" x14ac:dyDescent="0.25">
      <c r="A31" s="148">
        <v>44835</v>
      </c>
      <c r="B31" s="149" t="s">
        <v>31586</v>
      </c>
      <c r="C31" s="153" t="s">
        <v>39</v>
      </c>
      <c r="D31" s="154">
        <v>13195.1</v>
      </c>
      <c r="E31" s="231">
        <v>44837</v>
      </c>
      <c r="F31" s="154">
        <v>13195.1</v>
      </c>
      <c r="G31" s="197">
        <f>Tabla111[[#This Row],[Importe]]-Tabla111[[#This Row],[Pagado]]</f>
        <v>0</v>
      </c>
      <c r="H31" s="153" t="s">
        <v>10</v>
      </c>
    </row>
    <row r="32" spans="1:8" x14ac:dyDescent="0.25">
      <c r="A32" s="73">
        <v>44835</v>
      </c>
      <c r="B32" s="74" t="s">
        <v>31587</v>
      </c>
      <c r="C32" s="75" t="s">
        <v>105</v>
      </c>
      <c r="D32" s="81">
        <v>19221.3</v>
      </c>
      <c r="E32" s="230">
        <v>44838</v>
      </c>
      <c r="F32" s="81">
        <v>19221.3</v>
      </c>
      <c r="G32" s="197">
        <f>Tabla111[[#This Row],[Importe]]-Tabla111[[#This Row],[Pagado]]</f>
        <v>0</v>
      </c>
      <c r="H32" s="75" t="s">
        <v>10</v>
      </c>
    </row>
    <row r="33" spans="1:8" x14ac:dyDescent="0.25">
      <c r="A33" s="148">
        <v>44835</v>
      </c>
      <c r="B33" s="149" t="s">
        <v>31588</v>
      </c>
      <c r="C33" s="153" t="s">
        <v>2151</v>
      </c>
      <c r="D33" s="154">
        <v>27139.4</v>
      </c>
      <c r="E33" s="231">
        <v>44835</v>
      </c>
      <c r="F33" s="154">
        <v>27139.4</v>
      </c>
      <c r="G33" s="197">
        <f>Tabla111[[#This Row],[Importe]]-Tabla111[[#This Row],[Pagado]]</f>
        <v>0</v>
      </c>
      <c r="H33" s="153" t="s">
        <v>10</v>
      </c>
    </row>
    <row r="34" spans="1:8" x14ac:dyDescent="0.25">
      <c r="A34" s="73">
        <v>44835</v>
      </c>
      <c r="B34" s="74" t="s">
        <v>31589</v>
      </c>
      <c r="C34" s="75" t="s">
        <v>10190</v>
      </c>
      <c r="D34" s="81">
        <v>28675.200000000001</v>
      </c>
      <c r="E34" s="230">
        <v>44835</v>
      </c>
      <c r="F34" s="81">
        <v>28675.200000000001</v>
      </c>
      <c r="G34" s="197">
        <f>Tabla111[[#This Row],[Importe]]-Tabla111[[#This Row],[Pagado]]</f>
        <v>0</v>
      </c>
      <c r="H34" s="75" t="s">
        <v>10</v>
      </c>
    </row>
    <row r="35" spans="1:8" x14ac:dyDescent="0.25">
      <c r="A35" s="148">
        <v>44835</v>
      </c>
      <c r="B35" s="149" t="s">
        <v>31590</v>
      </c>
      <c r="C35" s="153" t="s">
        <v>348</v>
      </c>
      <c r="D35" s="154">
        <v>11394.8</v>
      </c>
      <c r="E35" s="231">
        <v>44835</v>
      </c>
      <c r="F35" s="154">
        <v>11394.8</v>
      </c>
      <c r="G35" s="197">
        <f>Tabla111[[#This Row],[Importe]]-Tabla111[[#This Row],[Pagado]]</f>
        <v>0</v>
      </c>
      <c r="H35" s="153" t="s">
        <v>10</v>
      </c>
    </row>
    <row r="36" spans="1:8" x14ac:dyDescent="0.25">
      <c r="A36" s="73">
        <v>44835</v>
      </c>
      <c r="B36" s="74" t="s">
        <v>31591</v>
      </c>
      <c r="C36" s="75" t="s">
        <v>31</v>
      </c>
      <c r="D36" s="81">
        <v>2672.5</v>
      </c>
      <c r="E36" s="230">
        <v>44835</v>
      </c>
      <c r="F36" s="81">
        <v>2672.5</v>
      </c>
      <c r="G36" s="197">
        <f>Tabla111[[#This Row],[Importe]]-Tabla111[[#This Row],[Pagado]]</f>
        <v>0</v>
      </c>
      <c r="H36" s="75" t="s">
        <v>10</v>
      </c>
    </row>
    <row r="37" spans="1:8" x14ac:dyDescent="0.25">
      <c r="A37" s="148">
        <v>44835</v>
      </c>
      <c r="B37" s="149" t="s">
        <v>31592</v>
      </c>
      <c r="C37" s="153" t="s">
        <v>87</v>
      </c>
      <c r="D37" s="154">
        <v>5057.6000000000004</v>
      </c>
      <c r="E37" s="231">
        <v>44835</v>
      </c>
      <c r="F37" s="154">
        <v>5057.6000000000004</v>
      </c>
      <c r="G37" s="197">
        <f>Tabla111[[#This Row],[Importe]]-Tabla111[[#This Row],[Pagado]]</f>
        <v>0</v>
      </c>
      <c r="H37" s="153" t="s">
        <v>10</v>
      </c>
    </row>
    <row r="38" spans="1:8" x14ac:dyDescent="0.25">
      <c r="A38" s="73">
        <v>44835</v>
      </c>
      <c r="B38" s="74" t="s">
        <v>31593</v>
      </c>
      <c r="C38" s="75" t="s">
        <v>89</v>
      </c>
      <c r="D38" s="81">
        <v>11805.9</v>
      </c>
      <c r="E38" s="230">
        <v>44837</v>
      </c>
      <c r="F38" s="81">
        <v>11805.9</v>
      </c>
      <c r="G38" s="197">
        <f>Tabla111[[#This Row],[Importe]]-Tabla111[[#This Row],[Pagado]]</f>
        <v>0</v>
      </c>
      <c r="H38" s="75" t="s">
        <v>10</v>
      </c>
    </row>
    <row r="39" spans="1:8" x14ac:dyDescent="0.25">
      <c r="A39" s="148">
        <v>44835</v>
      </c>
      <c r="B39" s="149" t="s">
        <v>31594</v>
      </c>
      <c r="C39" s="153" t="s">
        <v>31</v>
      </c>
      <c r="D39" s="154">
        <v>1359.3</v>
      </c>
      <c r="E39" s="231">
        <v>44835</v>
      </c>
      <c r="F39" s="154">
        <v>1359.3</v>
      </c>
      <c r="G39" s="197">
        <f>Tabla111[[#This Row],[Importe]]-Tabla111[[#This Row],[Pagado]]</f>
        <v>0</v>
      </c>
      <c r="H39" s="153" t="s">
        <v>10</v>
      </c>
    </row>
    <row r="40" spans="1:8" x14ac:dyDescent="0.25">
      <c r="A40" s="73">
        <v>44835</v>
      </c>
      <c r="B40" s="74" t="s">
        <v>31595</v>
      </c>
      <c r="C40" s="75" t="s">
        <v>314</v>
      </c>
      <c r="D40" s="81">
        <v>6798</v>
      </c>
      <c r="E40" s="230">
        <v>44835</v>
      </c>
      <c r="F40" s="81">
        <v>6798</v>
      </c>
      <c r="G40" s="197">
        <f>Tabla111[[#This Row],[Importe]]-Tabla111[[#This Row],[Pagado]]</f>
        <v>0</v>
      </c>
      <c r="H40" s="75" t="s">
        <v>10</v>
      </c>
    </row>
    <row r="41" spans="1:8" x14ac:dyDescent="0.25">
      <c r="A41" s="148">
        <v>44835</v>
      </c>
      <c r="B41" s="149" t="s">
        <v>31596</v>
      </c>
      <c r="C41" s="153" t="s">
        <v>2151</v>
      </c>
      <c r="D41" s="154">
        <v>470.4</v>
      </c>
      <c r="E41" s="231">
        <v>44835</v>
      </c>
      <c r="F41" s="154">
        <v>470.4</v>
      </c>
      <c r="G41" s="197">
        <f>Tabla111[[#This Row],[Importe]]-Tabla111[[#This Row],[Pagado]]</f>
        <v>0</v>
      </c>
      <c r="H41" s="153" t="s">
        <v>10</v>
      </c>
    </row>
    <row r="42" spans="1:8" x14ac:dyDescent="0.25">
      <c r="A42" s="73">
        <v>44835</v>
      </c>
      <c r="B42" s="74" t="s">
        <v>31597</v>
      </c>
      <c r="C42" s="75" t="s">
        <v>30030</v>
      </c>
      <c r="D42" s="81">
        <v>5707</v>
      </c>
      <c r="E42" s="230">
        <v>44837</v>
      </c>
      <c r="F42" s="81">
        <v>5707</v>
      </c>
      <c r="G42" s="197">
        <f>Tabla111[[#This Row],[Importe]]-Tabla111[[#This Row],[Pagado]]</f>
        <v>0</v>
      </c>
      <c r="H42" s="75" t="s">
        <v>10</v>
      </c>
    </row>
    <row r="43" spans="1:8" x14ac:dyDescent="0.25">
      <c r="A43" s="148">
        <v>44835</v>
      </c>
      <c r="B43" s="149" t="s">
        <v>31598</v>
      </c>
      <c r="C43" s="153" t="s">
        <v>29</v>
      </c>
      <c r="D43" s="154">
        <v>9007.5</v>
      </c>
      <c r="E43" s="231">
        <v>44835</v>
      </c>
      <c r="F43" s="154">
        <v>9007.5</v>
      </c>
      <c r="G43" s="197">
        <f>Tabla111[[#This Row],[Importe]]-Tabla111[[#This Row],[Pagado]]</f>
        <v>0</v>
      </c>
      <c r="H43" s="153" t="s">
        <v>10</v>
      </c>
    </row>
    <row r="44" spans="1:8" x14ac:dyDescent="0.25">
      <c r="A44" s="73">
        <v>44835</v>
      </c>
      <c r="B44" s="74" t="s">
        <v>31599</v>
      </c>
      <c r="C44" s="75" t="s">
        <v>345</v>
      </c>
      <c r="D44" s="81">
        <v>424.8</v>
      </c>
      <c r="E44" s="230">
        <v>44835</v>
      </c>
      <c r="F44" s="81">
        <v>424.8</v>
      </c>
      <c r="G44" s="197">
        <f>Tabla111[[#This Row],[Importe]]-Tabla111[[#This Row],[Pagado]]</f>
        <v>0</v>
      </c>
      <c r="H44" s="75" t="s">
        <v>10</v>
      </c>
    </row>
    <row r="45" spans="1:8" x14ac:dyDescent="0.25">
      <c r="A45" s="148">
        <v>44835</v>
      </c>
      <c r="B45" s="149" t="s">
        <v>31600</v>
      </c>
      <c r="C45" s="153" t="s">
        <v>22</v>
      </c>
      <c r="D45" s="154">
        <v>45193.5</v>
      </c>
      <c r="E45" s="231">
        <v>44836</v>
      </c>
      <c r="F45" s="154">
        <v>45193.5</v>
      </c>
      <c r="G45" s="197">
        <f>Tabla111[[#This Row],[Importe]]-Tabla111[[#This Row],[Pagado]]</f>
        <v>0</v>
      </c>
      <c r="H45" s="153" t="s">
        <v>10</v>
      </c>
    </row>
    <row r="46" spans="1:8" x14ac:dyDescent="0.25">
      <c r="A46" s="73">
        <v>44835</v>
      </c>
      <c r="B46" s="74" t="s">
        <v>31601</v>
      </c>
      <c r="C46" s="75" t="s">
        <v>17556</v>
      </c>
      <c r="D46" s="81">
        <v>5144.3</v>
      </c>
      <c r="E46" s="230">
        <v>44835</v>
      </c>
      <c r="F46" s="81">
        <v>5144.3</v>
      </c>
      <c r="G46" s="197">
        <f>Tabla111[[#This Row],[Importe]]-Tabla111[[#This Row],[Pagado]]</f>
        <v>0</v>
      </c>
      <c r="H46" s="75" t="s">
        <v>10</v>
      </c>
    </row>
    <row r="47" spans="1:8" x14ac:dyDescent="0.25">
      <c r="A47" s="148">
        <v>44835</v>
      </c>
      <c r="B47" s="149" t="s">
        <v>31602</v>
      </c>
      <c r="C47" s="153" t="s">
        <v>520</v>
      </c>
      <c r="D47" s="154">
        <v>8549.6</v>
      </c>
      <c r="E47" s="231">
        <v>44836</v>
      </c>
      <c r="F47" s="154">
        <v>8549.6</v>
      </c>
      <c r="G47" s="197">
        <f>Tabla111[[#This Row],[Importe]]-Tabla111[[#This Row],[Pagado]]</f>
        <v>0</v>
      </c>
      <c r="H47" s="153" t="s">
        <v>10</v>
      </c>
    </row>
    <row r="48" spans="1:8" x14ac:dyDescent="0.25">
      <c r="A48" s="73">
        <v>44835</v>
      </c>
      <c r="B48" s="74" t="s">
        <v>31603</v>
      </c>
      <c r="C48" s="75" t="s">
        <v>157</v>
      </c>
      <c r="D48" s="81">
        <v>7688.2</v>
      </c>
      <c r="E48" s="230">
        <v>44836</v>
      </c>
      <c r="F48" s="81">
        <v>7688.2</v>
      </c>
      <c r="G48" s="197">
        <f>Tabla111[[#This Row],[Importe]]-Tabla111[[#This Row],[Pagado]]</f>
        <v>0</v>
      </c>
      <c r="H48" s="75" t="s">
        <v>10</v>
      </c>
    </row>
    <row r="49" spans="1:8" x14ac:dyDescent="0.25">
      <c r="A49" s="148">
        <v>44835</v>
      </c>
      <c r="B49" s="149" t="s">
        <v>31604</v>
      </c>
      <c r="C49" s="153" t="s">
        <v>146</v>
      </c>
      <c r="D49" s="154">
        <v>10332</v>
      </c>
      <c r="E49" s="231">
        <v>44835</v>
      </c>
      <c r="F49" s="154">
        <v>10332</v>
      </c>
      <c r="G49" s="197">
        <f>Tabla111[[#This Row],[Importe]]-Tabla111[[#This Row],[Pagado]]</f>
        <v>0</v>
      </c>
      <c r="H49" s="153" t="s">
        <v>10</v>
      </c>
    </row>
    <row r="50" spans="1:8" x14ac:dyDescent="0.25">
      <c r="A50" s="73">
        <v>44835</v>
      </c>
      <c r="B50" s="74" t="s">
        <v>31605</v>
      </c>
      <c r="C50" s="75" t="s">
        <v>319</v>
      </c>
      <c r="D50" s="81">
        <v>7218.5</v>
      </c>
      <c r="E50" s="230">
        <v>44836</v>
      </c>
      <c r="F50" s="81">
        <v>7218.5</v>
      </c>
      <c r="G50" s="197">
        <f>Tabla111[[#This Row],[Importe]]-Tabla111[[#This Row],[Pagado]]</f>
        <v>0</v>
      </c>
      <c r="H50" s="75" t="s">
        <v>10</v>
      </c>
    </row>
    <row r="51" spans="1:8" x14ac:dyDescent="0.25">
      <c r="A51" s="148">
        <v>44835</v>
      </c>
      <c r="B51" s="149" t="s">
        <v>31606</v>
      </c>
      <c r="C51" s="153" t="s">
        <v>33</v>
      </c>
      <c r="D51" s="154">
        <v>16138.3</v>
      </c>
      <c r="E51" s="231">
        <v>44835</v>
      </c>
      <c r="F51" s="154">
        <v>16138.3</v>
      </c>
      <c r="G51" s="197">
        <f>Tabla111[[#This Row],[Importe]]-Tabla111[[#This Row],[Pagado]]</f>
        <v>0</v>
      </c>
      <c r="H51" s="153" t="s">
        <v>10</v>
      </c>
    </row>
    <row r="52" spans="1:8" x14ac:dyDescent="0.25">
      <c r="A52" s="73">
        <v>44835</v>
      </c>
      <c r="B52" s="74" t="s">
        <v>31607</v>
      </c>
      <c r="C52" s="75" t="s">
        <v>35</v>
      </c>
      <c r="D52" s="81">
        <v>1934.4</v>
      </c>
      <c r="E52" s="230">
        <v>44836</v>
      </c>
      <c r="F52" s="81">
        <v>1934.4</v>
      </c>
      <c r="G52" s="197">
        <f>Tabla111[[#This Row],[Importe]]-Tabla111[[#This Row],[Pagado]]</f>
        <v>0</v>
      </c>
      <c r="H52" s="75" t="s">
        <v>10</v>
      </c>
    </row>
    <row r="53" spans="1:8" x14ac:dyDescent="0.25">
      <c r="A53" s="148">
        <v>44835</v>
      </c>
      <c r="B53" s="149" t="s">
        <v>31608</v>
      </c>
      <c r="C53" s="153" t="s">
        <v>33</v>
      </c>
      <c r="D53" s="154">
        <v>1248</v>
      </c>
      <c r="E53" s="231">
        <v>44835</v>
      </c>
      <c r="F53" s="154">
        <v>1248</v>
      </c>
      <c r="G53" s="197">
        <f>Tabla111[[#This Row],[Importe]]-Tabla111[[#This Row],[Pagado]]</f>
        <v>0</v>
      </c>
      <c r="H53" s="153" t="s">
        <v>10</v>
      </c>
    </row>
    <row r="54" spans="1:8" x14ac:dyDescent="0.25">
      <c r="A54" s="73">
        <v>44835</v>
      </c>
      <c r="B54" s="74" t="s">
        <v>31609</v>
      </c>
      <c r="C54" s="75" t="s">
        <v>555</v>
      </c>
      <c r="D54" s="81">
        <v>26600</v>
      </c>
      <c r="E54" s="230">
        <v>44836</v>
      </c>
      <c r="F54" s="81">
        <v>26600</v>
      </c>
      <c r="G54" s="197">
        <f>Tabla111[[#This Row],[Importe]]-Tabla111[[#This Row],[Pagado]]</f>
        <v>0</v>
      </c>
      <c r="H54" s="75" t="s">
        <v>10</v>
      </c>
    </row>
    <row r="55" spans="1:8" x14ac:dyDescent="0.25">
      <c r="A55" s="148">
        <v>44835</v>
      </c>
      <c r="B55" s="149" t="s">
        <v>31610</v>
      </c>
      <c r="C55" s="153" t="s">
        <v>51</v>
      </c>
      <c r="D55" s="154">
        <v>4362.3999999999996</v>
      </c>
      <c r="E55" s="231">
        <v>44835</v>
      </c>
      <c r="F55" s="154">
        <v>4362.3999999999996</v>
      </c>
      <c r="G55" s="197">
        <f>Tabla111[[#This Row],[Importe]]-Tabla111[[#This Row],[Pagado]]</f>
        <v>0</v>
      </c>
      <c r="H55" s="153" t="s">
        <v>10</v>
      </c>
    </row>
    <row r="56" spans="1:8" x14ac:dyDescent="0.25">
      <c r="A56" s="73">
        <v>44835</v>
      </c>
      <c r="B56" s="74" t="s">
        <v>31611</v>
      </c>
      <c r="C56" s="75" t="s">
        <v>5906</v>
      </c>
      <c r="D56" s="81">
        <v>1698.4</v>
      </c>
      <c r="E56" s="230">
        <v>44836</v>
      </c>
      <c r="F56" s="81">
        <v>1698.4</v>
      </c>
      <c r="G56" s="197">
        <f>Tabla111[[#This Row],[Importe]]-Tabla111[[#This Row],[Pagado]]</f>
        <v>0</v>
      </c>
      <c r="H56" s="75" t="s">
        <v>10</v>
      </c>
    </row>
    <row r="57" spans="1:8" x14ac:dyDescent="0.25">
      <c r="A57" s="148">
        <v>44835</v>
      </c>
      <c r="B57" s="149" t="s">
        <v>31612</v>
      </c>
      <c r="C57" s="153" t="s">
        <v>520</v>
      </c>
      <c r="D57" s="154">
        <v>5207</v>
      </c>
      <c r="E57" s="231">
        <v>44836</v>
      </c>
      <c r="F57" s="154">
        <v>5207</v>
      </c>
      <c r="G57" s="197">
        <f>Tabla111[[#This Row],[Importe]]-Tabla111[[#This Row],[Pagado]]</f>
        <v>0</v>
      </c>
      <c r="H57" s="153" t="s">
        <v>10</v>
      </c>
    </row>
    <row r="58" spans="1:8" x14ac:dyDescent="0.25">
      <c r="A58" s="73">
        <v>44835</v>
      </c>
      <c r="B58" s="74" t="s">
        <v>31613</v>
      </c>
      <c r="C58" s="75" t="s">
        <v>333</v>
      </c>
      <c r="D58" s="81">
        <v>594</v>
      </c>
      <c r="E58" s="230">
        <v>44835</v>
      </c>
      <c r="F58" s="81">
        <v>594</v>
      </c>
      <c r="G58" s="197">
        <f>Tabla111[[#This Row],[Importe]]-Tabla111[[#This Row],[Pagado]]</f>
        <v>0</v>
      </c>
      <c r="H58" s="75" t="s">
        <v>10</v>
      </c>
    </row>
    <row r="59" spans="1:8" x14ac:dyDescent="0.25">
      <c r="A59" s="148">
        <v>44835</v>
      </c>
      <c r="B59" s="149" t="s">
        <v>31614</v>
      </c>
      <c r="C59" s="153" t="s">
        <v>924</v>
      </c>
      <c r="D59" s="154">
        <v>2295</v>
      </c>
      <c r="E59" s="231">
        <v>44835</v>
      </c>
      <c r="F59" s="154">
        <v>2295</v>
      </c>
      <c r="G59" s="197">
        <f>Tabla111[[#This Row],[Importe]]-Tabla111[[#This Row],[Pagado]]</f>
        <v>0</v>
      </c>
      <c r="H59" s="153" t="s">
        <v>10</v>
      </c>
    </row>
    <row r="60" spans="1:8" x14ac:dyDescent="0.25">
      <c r="A60" s="73">
        <v>44835</v>
      </c>
      <c r="B60" s="74" t="s">
        <v>31615</v>
      </c>
      <c r="C60" s="75" t="s">
        <v>49</v>
      </c>
      <c r="D60" s="81">
        <v>3686.3</v>
      </c>
      <c r="E60" s="230">
        <v>44835</v>
      </c>
      <c r="F60" s="81">
        <v>3686.3</v>
      </c>
      <c r="G60" s="197">
        <f>Tabla111[[#This Row],[Importe]]-Tabla111[[#This Row],[Pagado]]</f>
        <v>0</v>
      </c>
      <c r="H60" s="75" t="s">
        <v>10</v>
      </c>
    </row>
    <row r="61" spans="1:8" x14ac:dyDescent="0.25">
      <c r="A61" s="148">
        <v>44835</v>
      </c>
      <c r="B61" s="149" t="s">
        <v>31616</v>
      </c>
      <c r="C61" s="153" t="s">
        <v>804</v>
      </c>
      <c r="D61" s="154">
        <v>19450.5</v>
      </c>
      <c r="E61" s="231">
        <v>44835</v>
      </c>
      <c r="F61" s="154">
        <v>19450.5</v>
      </c>
      <c r="G61" s="197">
        <f>Tabla111[[#This Row],[Importe]]-Tabla111[[#This Row],[Pagado]]</f>
        <v>0</v>
      </c>
      <c r="H61" s="153" t="s">
        <v>10</v>
      </c>
    </row>
    <row r="62" spans="1:8" x14ac:dyDescent="0.25">
      <c r="A62" s="73">
        <v>44835</v>
      </c>
      <c r="B62" s="74" t="s">
        <v>31617</v>
      </c>
      <c r="C62" s="75" t="s">
        <v>27</v>
      </c>
      <c r="D62" s="81">
        <v>1348.5</v>
      </c>
      <c r="E62" s="230">
        <v>44835</v>
      </c>
      <c r="F62" s="81">
        <v>1348.5</v>
      </c>
      <c r="G62" s="197">
        <f>Tabla111[[#This Row],[Importe]]-Tabla111[[#This Row],[Pagado]]</f>
        <v>0</v>
      </c>
      <c r="H62" s="75" t="s">
        <v>10</v>
      </c>
    </row>
    <row r="63" spans="1:8" x14ac:dyDescent="0.25">
      <c r="A63" s="148">
        <v>44835</v>
      </c>
      <c r="B63" s="149" t="s">
        <v>31618</v>
      </c>
      <c r="C63" s="153" t="s">
        <v>142</v>
      </c>
      <c r="D63" s="154">
        <v>29303.81</v>
      </c>
      <c r="E63" s="231">
        <v>44868</v>
      </c>
      <c r="F63" s="154">
        <v>29303.81</v>
      </c>
      <c r="G63" s="197">
        <f>Tabla111[[#This Row],[Importe]]-Tabla111[[#This Row],[Pagado]]</f>
        <v>0</v>
      </c>
      <c r="H63" s="153" t="s">
        <v>10</v>
      </c>
    </row>
    <row r="64" spans="1:8" x14ac:dyDescent="0.25">
      <c r="A64" s="73">
        <v>44835</v>
      </c>
      <c r="B64" s="74" t="s">
        <v>31619</v>
      </c>
      <c r="C64" s="75" t="s">
        <v>107</v>
      </c>
      <c r="D64" s="81">
        <v>31994.5</v>
      </c>
      <c r="E64" s="230">
        <v>44835</v>
      </c>
      <c r="F64" s="81">
        <v>31994.5</v>
      </c>
      <c r="G64" s="197">
        <f>Tabla111[[#This Row],[Importe]]-Tabla111[[#This Row],[Pagado]]</f>
        <v>0</v>
      </c>
      <c r="H64" s="75" t="s">
        <v>10</v>
      </c>
    </row>
    <row r="65" spans="1:8" x14ac:dyDescent="0.25">
      <c r="A65" s="148">
        <v>44835</v>
      </c>
      <c r="B65" s="149" t="s">
        <v>31620</v>
      </c>
      <c r="C65" s="153" t="s">
        <v>140</v>
      </c>
      <c r="D65" s="154">
        <v>6080.6</v>
      </c>
      <c r="E65" s="231">
        <v>44835</v>
      </c>
      <c r="F65" s="154">
        <v>6080.6</v>
      </c>
      <c r="G65" s="197">
        <f>Tabla111[[#This Row],[Importe]]-Tabla111[[#This Row],[Pagado]]</f>
        <v>0</v>
      </c>
      <c r="H65" s="153" t="s">
        <v>10</v>
      </c>
    </row>
    <row r="66" spans="1:8" x14ac:dyDescent="0.25">
      <c r="A66" s="73">
        <v>44835</v>
      </c>
      <c r="B66" s="74" t="s">
        <v>31621</v>
      </c>
      <c r="C66" s="75" t="s">
        <v>127</v>
      </c>
      <c r="D66" s="81">
        <v>6646.1</v>
      </c>
      <c r="E66" s="230">
        <v>44835</v>
      </c>
      <c r="F66" s="81">
        <v>6646.1</v>
      </c>
      <c r="G66" s="197">
        <f>Tabla111[[#This Row],[Importe]]-Tabla111[[#This Row],[Pagado]]</f>
        <v>0</v>
      </c>
      <c r="H66" s="75" t="s">
        <v>10</v>
      </c>
    </row>
    <row r="67" spans="1:8" x14ac:dyDescent="0.25">
      <c r="A67" s="148">
        <v>44835</v>
      </c>
      <c r="B67" s="149" t="s">
        <v>31622</v>
      </c>
      <c r="C67" s="153" t="s">
        <v>200</v>
      </c>
      <c r="D67" s="154">
        <v>1995</v>
      </c>
      <c r="E67" s="231">
        <v>44835</v>
      </c>
      <c r="F67" s="154">
        <v>1995</v>
      </c>
      <c r="G67" s="197">
        <f>Tabla111[[#This Row],[Importe]]-Tabla111[[#This Row],[Pagado]]</f>
        <v>0</v>
      </c>
      <c r="H67" s="153" t="s">
        <v>10</v>
      </c>
    </row>
    <row r="68" spans="1:8" x14ac:dyDescent="0.25">
      <c r="A68" s="73">
        <v>44835</v>
      </c>
      <c r="B68" s="74" t="s">
        <v>31623</v>
      </c>
      <c r="C68" s="75" t="s">
        <v>12010</v>
      </c>
      <c r="D68" s="81">
        <v>0</v>
      </c>
      <c r="E68" s="232" t="s">
        <v>189</v>
      </c>
      <c r="F68" s="81">
        <v>0</v>
      </c>
      <c r="G68" s="197">
        <f>Tabla111[[#This Row],[Importe]]-Tabla111[[#This Row],[Pagado]]</f>
        <v>0</v>
      </c>
      <c r="H68" s="161" t="s">
        <v>31624</v>
      </c>
    </row>
    <row r="69" spans="1:8" x14ac:dyDescent="0.25">
      <c r="A69" s="148">
        <v>44835</v>
      </c>
      <c r="B69" s="149" t="s">
        <v>31625</v>
      </c>
      <c r="C69" s="153" t="s">
        <v>31626</v>
      </c>
      <c r="D69" s="154">
        <v>0</v>
      </c>
      <c r="E69" s="233" t="s">
        <v>189</v>
      </c>
      <c r="F69" s="154">
        <v>0</v>
      </c>
      <c r="G69" s="197">
        <f>Tabla111[[#This Row],[Importe]]-Tabla111[[#This Row],[Pagado]]</f>
        <v>0</v>
      </c>
      <c r="H69" s="153" t="s">
        <v>189</v>
      </c>
    </row>
    <row r="70" spans="1:8" x14ac:dyDescent="0.25">
      <c r="A70" s="73">
        <v>44835</v>
      </c>
      <c r="B70" s="74" t="s">
        <v>31627</v>
      </c>
      <c r="C70" s="75" t="s">
        <v>181</v>
      </c>
      <c r="D70" s="81">
        <v>13242.6</v>
      </c>
      <c r="E70" s="230">
        <v>44835</v>
      </c>
      <c r="F70" s="81">
        <v>13242.6</v>
      </c>
      <c r="G70" s="197">
        <f>Tabla111[[#This Row],[Importe]]-Tabla111[[#This Row],[Pagado]]</f>
        <v>0</v>
      </c>
      <c r="H70" s="75" t="s">
        <v>10</v>
      </c>
    </row>
    <row r="71" spans="1:8" x14ac:dyDescent="0.25">
      <c r="A71" s="148">
        <v>44835</v>
      </c>
      <c r="B71" s="149" t="s">
        <v>31628</v>
      </c>
      <c r="C71" s="153" t="s">
        <v>230</v>
      </c>
      <c r="D71" s="154">
        <v>11221</v>
      </c>
      <c r="E71" s="231">
        <v>44835</v>
      </c>
      <c r="F71" s="154">
        <v>11221</v>
      </c>
      <c r="G71" s="197">
        <f>Tabla111[[#This Row],[Importe]]-Tabla111[[#This Row],[Pagado]]</f>
        <v>0</v>
      </c>
      <c r="H71" s="153" t="s">
        <v>10</v>
      </c>
    </row>
    <row r="72" spans="1:8" x14ac:dyDescent="0.25">
      <c r="A72" s="73">
        <v>44835</v>
      </c>
      <c r="B72" s="74" t="s">
        <v>31629</v>
      </c>
      <c r="C72" s="75" t="s">
        <v>359</v>
      </c>
      <c r="D72" s="81">
        <v>1875.4</v>
      </c>
      <c r="E72" s="230">
        <v>44835</v>
      </c>
      <c r="F72" s="81">
        <v>1875.4</v>
      </c>
      <c r="G72" s="197">
        <f>Tabla111[[#This Row],[Importe]]-Tabla111[[#This Row],[Pagado]]</f>
        <v>0</v>
      </c>
      <c r="H72" s="75" t="s">
        <v>10</v>
      </c>
    </row>
    <row r="73" spans="1:8" x14ac:dyDescent="0.25">
      <c r="A73" s="148">
        <v>44835</v>
      </c>
      <c r="B73" s="149" t="s">
        <v>31630</v>
      </c>
      <c r="C73" s="153" t="s">
        <v>135</v>
      </c>
      <c r="D73" s="154">
        <v>1504.5</v>
      </c>
      <c r="E73" s="231">
        <v>44835</v>
      </c>
      <c r="F73" s="154">
        <v>1504.5</v>
      </c>
      <c r="G73" s="197">
        <f>Tabla111[[#This Row],[Importe]]-Tabla111[[#This Row],[Pagado]]</f>
        <v>0</v>
      </c>
      <c r="H73" s="153" t="s">
        <v>10</v>
      </c>
    </row>
    <row r="74" spans="1:8" x14ac:dyDescent="0.25">
      <c r="A74" s="73">
        <v>44835</v>
      </c>
      <c r="B74" s="74" t="s">
        <v>31631</v>
      </c>
      <c r="C74" s="75" t="s">
        <v>196</v>
      </c>
      <c r="D74" s="81">
        <v>120954.27</v>
      </c>
      <c r="E74" s="230">
        <v>44841</v>
      </c>
      <c r="F74" s="81">
        <v>120954.27</v>
      </c>
      <c r="G74" s="197">
        <f>Tabla111[[#This Row],[Importe]]-Tabla111[[#This Row],[Pagado]]</f>
        <v>0</v>
      </c>
      <c r="H74" s="75" t="s">
        <v>10</v>
      </c>
    </row>
    <row r="75" spans="1:8" x14ac:dyDescent="0.25">
      <c r="A75" s="148">
        <v>44835</v>
      </c>
      <c r="B75" s="149" t="s">
        <v>31632</v>
      </c>
      <c r="C75" s="153" t="s">
        <v>1362</v>
      </c>
      <c r="D75" s="154">
        <v>4843.8</v>
      </c>
      <c r="E75" s="231">
        <v>44835</v>
      </c>
      <c r="F75" s="154">
        <v>4843.8</v>
      </c>
      <c r="G75" s="197">
        <f>Tabla111[[#This Row],[Importe]]-Tabla111[[#This Row],[Pagado]]</f>
        <v>0</v>
      </c>
      <c r="H75" s="153" t="s">
        <v>10</v>
      </c>
    </row>
    <row r="76" spans="1:8" x14ac:dyDescent="0.25">
      <c r="A76" s="73">
        <v>44835</v>
      </c>
      <c r="B76" s="74" t="s">
        <v>31633</v>
      </c>
      <c r="C76" s="75" t="s">
        <v>45</v>
      </c>
      <c r="D76" s="81">
        <v>10516.5</v>
      </c>
      <c r="E76" s="230">
        <v>44835</v>
      </c>
      <c r="F76" s="81">
        <v>10516.5</v>
      </c>
      <c r="G76" s="197">
        <f>Tabla111[[#This Row],[Importe]]-Tabla111[[#This Row],[Pagado]]</f>
        <v>0</v>
      </c>
      <c r="H76" s="75" t="s">
        <v>10</v>
      </c>
    </row>
    <row r="77" spans="1:8" x14ac:dyDescent="0.25">
      <c r="A77" s="148">
        <v>44835</v>
      </c>
      <c r="B77" s="149" t="s">
        <v>31634</v>
      </c>
      <c r="C77" s="153" t="s">
        <v>11383</v>
      </c>
      <c r="D77" s="154">
        <v>28304</v>
      </c>
      <c r="E77" s="231">
        <v>44835</v>
      </c>
      <c r="F77" s="154">
        <v>28304</v>
      </c>
      <c r="G77" s="197">
        <f>Tabla111[[#This Row],[Importe]]-Tabla111[[#This Row],[Pagado]]</f>
        <v>0</v>
      </c>
      <c r="H77" s="153" t="s">
        <v>10</v>
      </c>
    </row>
    <row r="78" spans="1:8" x14ac:dyDescent="0.25">
      <c r="A78" s="73">
        <v>44835</v>
      </c>
      <c r="B78" s="74" t="s">
        <v>31635</v>
      </c>
      <c r="C78" s="75" t="s">
        <v>216</v>
      </c>
      <c r="D78" s="81">
        <v>1500</v>
      </c>
      <c r="E78" s="230">
        <v>44835</v>
      </c>
      <c r="F78" s="81">
        <v>1500</v>
      </c>
      <c r="G78" s="197">
        <f>Tabla111[[#This Row],[Importe]]-Tabla111[[#This Row],[Pagado]]</f>
        <v>0</v>
      </c>
      <c r="H78" s="75" t="s">
        <v>10</v>
      </c>
    </row>
    <row r="79" spans="1:8" x14ac:dyDescent="0.25">
      <c r="A79" s="148">
        <v>44835</v>
      </c>
      <c r="B79" s="149" t="s">
        <v>31636</v>
      </c>
      <c r="C79" s="153" t="s">
        <v>1003</v>
      </c>
      <c r="D79" s="154">
        <v>7050.2</v>
      </c>
      <c r="E79" s="231">
        <v>44836</v>
      </c>
      <c r="F79" s="154">
        <v>7050.2</v>
      </c>
      <c r="G79" s="197">
        <f>Tabla111[[#This Row],[Importe]]-Tabla111[[#This Row],[Pagado]]</f>
        <v>0</v>
      </c>
      <c r="H79" s="153" t="s">
        <v>10</v>
      </c>
    </row>
    <row r="80" spans="1:8" x14ac:dyDescent="0.25">
      <c r="A80" s="73">
        <v>44835</v>
      </c>
      <c r="B80" s="74" t="s">
        <v>31637</v>
      </c>
      <c r="C80" s="75" t="s">
        <v>31</v>
      </c>
      <c r="D80" s="81">
        <v>712.5</v>
      </c>
      <c r="E80" s="230">
        <v>44835</v>
      </c>
      <c r="F80" s="81">
        <v>712.5</v>
      </c>
      <c r="G80" s="197">
        <f>Tabla111[[#This Row],[Importe]]-Tabla111[[#This Row],[Pagado]]</f>
        <v>0</v>
      </c>
      <c r="H80" s="75" t="s">
        <v>10</v>
      </c>
    </row>
    <row r="81" spans="1:8" x14ac:dyDescent="0.25">
      <c r="A81" s="148">
        <v>44835</v>
      </c>
      <c r="B81" s="149" t="s">
        <v>31638</v>
      </c>
      <c r="C81" s="153" t="s">
        <v>4136</v>
      </c>
      <c r="D81" s="154">
        <v>1340.9</v>
      </c>
      <c r="E81" s="231">
        <v>44835</v>
      </c>
      <c r="F81" s="154">
        <v>1340.9</v>
      </c>
      <c r="G81" s="197">
        <f>Tabla111[[#This Row],[Importe]]-Tabla111[[#This Row],[Pagado]]</f>
        <v>0</v>
      </c>
      <c r="H81" s="153" t="s">
        <v>10</v>
      </c>
    </row>
    <row r="82" spans="1:8" x14ac:dyDescent="0.25">
      <c r="A82" s="73">
        <v>44835</v>
      </c>
      <c r="B82" s="74" t="s">
        <v>31639</v>
      </c>
      <c r="C82" s="75" t="s">
        <v>69</v>
      </c>
      <c r="D82" s="81">
        <v>2572.5</v>
      </c>
      <c r="E82" s="230">
        <v>44835</v>
      </c>
      <c r="F82" s="81">
        <v>2572.5</v>
      </c>
      <c r="G82" s="197">
        <f>Tabla111[[#This Row],[Importe]]-Tabla111[[#This Row],[Pagado]]</f>
        <v>0</v>
      </c>
      <c r="H82" s="75" t="s">
        <v>10</v>
      </c>
    </row>
    <row r="83" spans="1:8" x14ac:dyDescent="0.25">
      <c r="A83" s="148">
        <v>44835</v>
      </c>
      <c r="B83" s="149" t="s">
        <v>31640</v>
      </c>
      <c r="C83" s="153" t="s">
        <v>31</v>
      </c>
      <c r="D83" s="154">
        <v>752</v>
      </c>
      <c r="E83" s="231">
        <v>44835</v>
      </c>
      <c r="F83" s="154">
        <v>752</v>
      </c>
      <c r="G83" s="197">
        <f>Tabla111[[#This Row],[Importe]]-Tabla111[[#This Row],[Pagado]]</f>
        <v>0</v>
      </c>
      <c r="H83" s="153" t="s">
        <v>10</v>
      </c>
    </row>
    <row r="84" spans="1:8" x14ac:dyDescent="0.25">
      <c r="A84" s="73">
        <v>44835</v>
      </c>
      <c r="B84" s="74" t="s">
        <v>31641</v>
      </c>
      <c r="C84" s="75" t="s">
        <v>8190</v>
      </c>
      <c r="D84" s="81">
        <v>4354.8</v>
      </c>
      <c r="E84" s="230">
        <v>44835</v>
      </c>
      <c r="F84" s="81">
        <v>4354.8</v>
      </c>
      <c r="G84" s="197">
        <f>Tabla111[[#This Row],[Importe]]-Tabla111[[#This Row],[Pagado]]</f>
        <v>0</v>
      </c>
      <c r="H84" s="75" t="s">
        <v>10</v>
      </c>
    </row>
    <row r="85" spans="1:8" x14ac:dyDescent="0.25">
      <c r="A85" s="148">
        <v>44835</v>
      </c>
      <c r="B85" s="149" t="s">
        <v>31642</v>
      </c>
      <c r="C85" s="153" t="s">
        <v>28087</v>
      </c>
      <c r="D85" s="154">
        <v>193335.18</v>
      </c>
      <c r="E85" s="231">
        <v>44837</v>
      </c>
      <c r="F85" s="154">
        <v>193335.18</v>
      </c>
      <c r="G85" s="197">
        <f>Tabla111[[#This Row],[Importe]]-Tabla111[[#This Row],[Pagado]]</f>
        <v>0</v>
      </c>
      <c r="H85" s="153" t="s">
        <v>10</v>
      </c>
    </row>
    <row r="86" spans="1:8" x14ac:dyDescent="0.25">
      <c r="A86" s="73">
        <v>44835</v>
      </c>
      <c r="B86" s="74" t="s">
        <v>31643</v>
      </c>
      <c r="C86" s="75" t="s">
        <v>1362</v>
      </c>
      <c r="D86" s="81">
        <v>4758</v>
      </c>
      <c r="E86" s="230">
        <v>44835</v>
      </c>
      <c r="F86" s="81">
        <v>4758</v>
      </c>
      <c r="G86" s="197">
        <f>Tabla111[[#This Row],[Importe]]-Tabla111[[#This Row],[Pagado]]</f>
        <v>0</v>
      </c>
      <c r="H86" s="75" t="s">
        <v>10</v>
      </c>
    </row>
    <row r="87" spans="1:8" x14ac:dyDescent="0.25">
      <c r="A87" s="148">
        <v>44835</v>
      </c>
      <c r="B87" s="149" t="s">
        <v>31644</v>
      </c>
      <c r="C87" s="153" t="s">
        <v>31</v>
      </c>
      <c r="D87" s="154">
        <v>5156.2</v>
      </c>
      <c r="E87" s="231">
        <v>44835</v>
      </c>
      <c r="F87" s="154">
        <v>5156.2</v>
      </c>
      <c r="G87" s="197">
        <f>Tabla111[[#This Row],[Importe]]-Tabla111[[#This Row],[Pagado]]</f>
        <v>0</v>
      </c>
      <c r="H87" s="153" t="s">
        <v>10</v>
      </c>
    </row>
    <row r="88" spans="1:8" x14ac:dyDescent="0.25">
      <c r="A88" s="73">
        <v>44835</v>
      </c>
      <c r="B88" s="74" t="s">
        <v>31645</v>
      </c>
      <c r="C88" s="75" t="s">
        <v>56</v>
      </c>
      <c r="D88" s="81">
        <v>4247.6000000000004</v>
      </c>
      <c r="E88" s="230">
        <v>44835</v>
      </c>
      <c r="F88" s="81">
        <v>4247.6000000000004</v>
      </c>
      <c r="G88" s="197">
        <f>Tabla111[[#This Row],[Importe]]-Tabla111[[#This Row],[Pagado]]</f>
        <v>0</v>
      </c>
      <c r="H88" s="75" t="s">
        <v>10</v>
      </c>
    </row>
    <row r="89" spans="1:8" x14ac:dyDescent="0.25">
      <c r="A89" s="148">
        <v>44835</v>
      </c>
      <c r="B89" s="149" t="s">
        <v>31646</v>
      </c>
      <c r="C89" s="153" t="s">
        <v>31</v>
      </c>
      <c r="D89" s="154">
        <v>1267.5</v>
      </c>
      <c r="E89" s="231">
        <v>44835</v>
      </c>
      <c r="F89" s="154">
        <v>1267.5</v>
      </c>
      <c r="G89" s="197">
        <f>Tabla111[[#This Row],[Importe]]-Tabla111[[#This Row],[Pagado]]</f>
        <v>0</v>
      </c>
      <c r="H89" s="153" t="s">
        <v>10</v>
      </c>
    </row>
    <row r="90" spans="1:8" x14ac:dyDescent="0.25">
      <c r="A90" s="73">
        <v>44835</v>
      </c>
      <c r="B90" s="74" t="s">
        <v>31647</v>
      </c>
      <c r="C90" s="75" t="s">
        <v>31</v>
      </c>
      <c r="D90" s="81">
        <v>1238.8</v>
      </c>
      <c r="E90" s="230">
        <v>44835</v>
      </c>
      <c r="F90" s="81">
        <v>1238.8</v>
      </c>
      <c r="G90" s="197">
        <f>Tabla111[[#This Row],[Importe]]-Tabla111[[#This Row],[Pagado]]</f>
        <v>0</v>
      </c>
      <c r="H90" s="75" t="s">
        <v>10</v>
      </c>
    </row>
    <row r="91" spans="1:8" x14ac:dyDescent="0.25">
      <c r="A91" s="148">
        <v>44835</v>
      </c>
      <c r="B91" s="149" t="s">
        <v>31648</v>
      </c>
      <c r="C91" s="153" t="s">
        <v>31</v>
      </c>
      <c r="D91" s="154">
        <v>680</v>
      </c>
      <c r="E91" s="231">
        <v>44835</v>
      </c>
      <c r="F91" s="154">
        <v>680</v>
      </c>
      <c r="G91" s="197">
        <f>Tabla111[[#This Row],[Importe]]-Tabla111[[#This Row],[Pagado]]</f>
        <v>0</v>
      </c>
      <c r="H91" s="153" t="s">
        <v>10</v>
      </c>
    </row>
    <row r="92" spans="1:8" x14ac:dyDescent="0.25">
      <c r="A92" s="73">
        <v>44835</v>
      </c>
      <c r="B92" s="74" t="s">
        <v>31649</v>
      </c>
      <c r="C92" s="75" t="s">
        <v>421</v>
      </c>
      <c r="D92" s="81">
        <v>10647.8</v>
      </c>
      <c r="E92" s="230">
        <v>44835</v>
      </c>
      <c r="F92" s="81">
        <v>10647.8</v>
      </c>
      <c r="G92" s="197">
        <f>Tabla111[[#This Row],[Importe]]-Tabla111[[#This Row],[Pagado]]</f>
        <v>0</v>
      </c>
      <c r="H92" s="75" t="s">
        <v>10</v>
      </c>
    </row>
    <row r="93" spans="1:8" x14ac:dyDescent="0.25">
      <c r="A93" s="148">
        <v>44835</v>
      </c>
      <c r="B93" s="149" t="s">
        <v>31650</v>
      </c>
      <c r="C93" s="153" t="s">
        <v>857</v>
      </c>
      <c r="D93" s="154">
        <v>666.7</v>
      </c>
      <c r="E93" s="231">
        <v>44835</v>
      </c>
      <c r="F93" s="154">
        <v>666.7</v>
      </c>
      <c r="G93" s="197">
        <f>Tabla111[[#This Row],[Importe]]-Tabla111[[#This Row],[Pagado]]</f>
        <v>0</v>
      </c>
      <c r="H93" s="153" t="s">
        <v>10</v>
      </c>
    </row>
    <row r="94" spans="1:8" x14ac:dyDescent="0.25">
      <c r="A94" s="73">
        <v>44835</v>
      </c>
      <c r="B94" s="74" t="s">
        <v>31651</v>
      </c>
      <c r="C94" s="75" t="s">
        <v>31</v>
      </c>
      <c r="D94" s="81">
        <v>1260</v>
      </c>
      <c r="E94" s="230">
        <v>44835</v>
      </c>
      <c r="F94" s="81">
        <v>1260</v>
      </c>
      <c r="G94" s="197">
        <f>Tabla111[[#This Row],[Importe]]-Tabla111[[#This Row],[Pagado]]</f>
        <v>0</v>
      </c>
      <c r="H94" s="75" t="s">
        <v>10</v>
      </c>
    </row>
    <row r="95" spans="1:8" x14ac:dyDescent="0.25">
      <c r="A95" s="148">
        <v>44835</v>
      </c>
      <c r="B95" s="149" t="s">
        <v>31652</v>
      </c>
      <c r="C95" s="153" t="s">
        <v>58</v>
      </c>
      <c r="D95" s="154">
        <v>4939.3999999999996</v>
      </c>
      <c r="E95" s="231">
        <v>44835</v>
      </c>
      <c r="F95" s="154">
        <v>4939.3999999999996</v>
      </c>
      <c r="G95" s="197">
        <f>Tabla111[[#This Row],[Importe]]-Tabla111[[#This Row],[Pagado]]</f>
        <v>0</v>
      </c>
      <c r="H95" s="153" t="s">
        <v>10</v>
      </c>
    </row>
    <row r="96" spans="1:8" x14ac:dyDescent="0.25">
      <c r="A96" s="73">
        <v>44835</v>
      </c>
      <c r="B96" s="74" t="s">
        <v>31653</v>
      </c>
      <c r="C96" s="75" t="s">
        <v>214</v>
      </c>
      <c r="D96" s="81">
        <v>2107.5</v>
      </c>
      <c r="E96" s="230">
        <v>44835</v>
      </c>
      <c r="F96" s="81">
        <v>2107.5</v>
      </c>
      <c r="G96" s="197">
        <f>Tabla111[[#This Row],[Importe]]-Tabla111[[#This Row],[Pagado]]</f>
        <v>0</v>
      </c>
      <c r="H96" s="75" t="s">
        <v>10</v>
      </c>
    </row>
    <row r="97" spans="1:8" x14ac:dyDescent="0.25">
      <c r="A97" s="148">
        <v>44835</v>
      </c>
      <c r="B97" s="149" t="s">
        <v>31654</v>
      </c>
      <c r="C97" s="153" t="s">
        <v>67</v>
      </c>
      <c r="D97" s="154">
        <v>4400</v>
      </c>
      <c r="E97" s="231">
        <v>44835</v>
      </c>
      <c r="F97" s="154">
        <v>4400</v>
      </c>
      <c r="G97" s="197">
        <f>Tabla111[[#This Row],[Importe]]-Tabla111[[#This Row],[Pagado]]</f>
        <v>0</v>
      </c>
      <c r="H97" s="153" t="s">
        <v>10</v>
      </c>
    </row>
    <row r="98" spans="1:8" x14ac:dyDescent="0.25">
      <c r="A98" s="73">
        <v>44835</v>
      </c>
      <c r="B98" s="74" t="s">
        <v>31655</v>
      </c>
      <c r="C98" s="75" t="s">
        <v>53</v>
      </c>
      <c r="D98" s="81">
        <v>2948.3</v>
      </c>
      <c r="E98" s="230">
        <v>44835</v>
      </c>
      <c r="F98" s="81">
        <v>2948.3</v>
      </c>
      <c r="G98" s="197">
        <f>Tabla111[[#This Row],[Importe]]-Tabla111[[#This Row],[Pagado]]</f>
        <v>0</v>
      </c>
      <c r="H98" s="75" t="s">
        <v>10</v>
      </c>
    </row>
    <row r="99" spans="1:8" x14ac:dyDescent="0.25">
      <c r="A99" s="148">
        <v>44835</v>
      </c>
      <c r="B99" s="149" t="s">
        <v>31656</v>
      </c>
      <c r="C99" s="153" t="s">
        <v>62</v>
      </c>
      <c r="D99" s="154">
        <v>5912.8</v>
      </c>
      <c r="E99" s="231">
        <v>44835</v>
      </c>
      <c r="F99" s="154">
        <v>5912.8</v>
      </c>
      <c r="G99" s="197">
        <f>Tabla111[[#This Row],[Importe]]-Tabla111[[#This Row],[Pagado]]</f>
        <v>0</v>
      </c>
      <c r="H99" s="153" t="s">
        <v>10</v>
      </c>
    </row>
    <row r="100" spans="1:8" x14ac:dyDescent="0.25">
      <c r="A100" s="73">
        <v>44835</v>
      </c>
      <c r="B100" s="74" t="s">
        <v>31657</v>
      </c>
      <c r="C100" s="75" t="s">
        <v>681</v>
      </c>
      <c r="D100" s="81">
        <v>2.41</v>
      </c>
      <c r="E100" s="230">
        <v>44839</v>
      </c>
      <c r="F100" s="81">
        <v>2.41</v>
      </c>
      <c r="G100" s="197">
        <f>Tabla111[[#This Row],[Importe]]-Tabla111[[#This Row],[Pagado]]</f>
        <v>0</v>
      </c>
      <c r="H100" s="75" t="s">
        <v>10</v>
      </c>
    </row>
    <row r="101" spans="1:8" x14ac:dyDescent="0.25">
      <c r="A101" s="148">
        <v>44835</v>
      </c>
      <c r="B101" s="149" t="s">
        <v>31658</v>
      </c>
      <c r="C101" s="153" t="s">
        <v>296</v>
      </c>
      <c r="D101" s="154">
        <v>3726.8</v>
      </c>
      <c r="E101" s="231">
        <v>44835</v>
      </c>
      <c r="F101" s="154">
        <v>3726.8</v>
      </c>
      <c r="G101" s="197">
        <f>Tabla111[[#This Row],[Importe]]-Tabla111[[#This Row],[Pagado]]</f>
        <v>0</v>
      </c>
      <c r="H101" s="153" t="s">
        <v>10</v>
      </c>
    </row>
    <row r="102" spans="1:8" x14ac:dyDescent="0.25">
      <c r="A102" s="73">
        <v>44835</v>
      </c>
      <c r="B102" s="74" t="s">
        <v>31659</v>
      </c>
      <c r="C102" s="75" t="s">
        <v>244</v>
      </c>
      <c r="D102" s="81">
        <v>1278</v>
      </c>
      <c r="E102" s="230">
        <v>44835</v>
      </c>
      <c r="F102" s="81">
        <v>1278</v>
      </c>
      <c r="G102" s="197">
        <f>Tabla111[[#This Row],[Importe]]-Tabla111[[#This Row],[Pagado]]</f>
        <v>0</v>
      </c>
      <c r="H102" s="75" t="s">
        <v>10</v>
      </c>
    </row>
    <row r="103" spans="1:8" x14ac:dyDescent="0.25">
      <c r="A103" s="148">
        <v>44835</v>
      </c>
      <c r="B103" s="149" t="s">
        <v>31660</v>
      </c>
      <c r="C103" s="153" t="s">
        <v>62</v>
      </c>
      <c r="D103" s="154">
        <v>2804.4</v>
      </c>
      <c r="E103" s="231">
        <v>44835</v>
      </c>
      <c r="F103" s="154">
        <v>2804.4</v>
      </c>
      <c r="G103" s="197">
        <f>Tabla111[[#This Row],[Importe]]-Tabla111[[#This Row],[Pagado]]</f>
        <v>0</v>
      </c>
      <c r="H103" s="153" t="s">
        <v>10</v>
      </c>
    </row>
    <row r="104" spans="1:8" x14ac:dyDescent="0.25">
      <c r="A104" s="73">
        <v>44835</v>
      </c>
      <c r="B104" s="74" t="s">
        <v>31661</v>
      </c>
      <c r="C104" s="75" t="s">
        <v>9827</v>
      </c>
      <c r="D104" s="81">
        <v>5617.5</v>
      </c>
      <c r="E104" s="230">
        <v>44835</v>
      </c>
      <c r="F104" s="81">
        <v>5617.5</v>
      </c>
      <c r="G104" s="197">
        <f>Tabla111[[#This Row],[Importe]]-Tabla111[[#This Row],[Pagado]]</f>
        <v>0</v>
      </c>
      <c r="H104" s="75" t="s">
        <v>10</v>
      </c>
    </row>
    <row r="105" spans="1:8" x14ac:dyDescent="0.25">
      <c r="A105" s="148">
        <v>44835</v>
      </c>
      <c r="B105" s="149" t="s">
        <v>31662</v>
      </c>
      <c r="C105" s="153" t="s">
        <v>31</v>
      </c>
      <c r="D105" s="154">
        <v>304</v>
      </c>
      <c r="E105" s="231">
        <v>44835</v>
      </c>
      <c r="F105" s="154">
        <v>304</v>
      </c>
      <c r="G105" s="197">
        <f>Tabla111[[#This Row],[Importe]]-Tabla111[[#This Row],[Pagado]]</f>
        <v>0</v>
      </c>
      <c r="H105" s="153" t="s">
        <v>10</v>
      </c>
    </row>
    <row r="106" spans="1:8" x14ac:dyDescent="0.25">
      <c r="A106" s="73">
        <v>44835</v>
      </c>
      <c r="B106" s="74" t="s">
        <v>31663</v>
      </c>
      <c r="C106" s="75" t="s">
        <v>452</v>
      </c>
      <c r="D106" s="81">
        <v>3990</v>
      </c>
      <c r="E106" s="230">
        <v>44835</v>
      </c>
      <c r="F106" s="81">
        <v>3990</v>
      </c>
      <c r="G106" s="197">
        <f>Tabla111[[#This Row],[Importe]]-Tabla111[[#This Row],[Pagado]]</f>
        <v>0</v>
      </c>
      <c r="H106" s="75" t="s">
        <v>10</v>
      </c>
    </row>
    <row r="107" spans="1:8" x14ac:dyDescent="0.25">
      <c r="A107" s="148">
        <v>44835</v>
      </c>
      <c r="B107" s="149" t="s">
        <v>31664</v>
      </c>
      <c r="C107" s="153" t="s">
        <v>452</v>
      </c>
      <c r="D107" s="154">
        <v>1159</v>
      </c>
      <c r="E107" s="231">
        <v>44835</v>
      </c>
      <c r="F107" s="154">
        <v>1159</v>
      </c>
      <c r="G107" s="197">
        <f>Tabla111[[#This Row],[Importe]]-Tabla111[[#This Row],[Pagado]]</f>
        <v>0</v>
      </c>
      <c r="H107" s="153" t="s">
        <v>10</v>
      </c>
    </row>
    <row r="108" spans="1:8" x14ac:dyDescent="0.25">
      <c r="A108" s="73">
        <v>44835</v>
      </c>
      <c r="B108" s="74" t="s">
        <v>31665</v>
      </c>
      <c r="C108" s="75" t="s">
        <v>28087</v>
      </c>
      <c r="D108" s="81">
        <v>2000</v>
      </c>
      <c r="E108" s="230">
        <v>44838</v>
      </c>
      <c r="F108" s="81">
        <v>2000</v>
      </c>
      <c r="G108" s="197">
        <f>Tabla111[[#This Row],[Importe]]-Tabla111[[#This Row],[Pagado]]</f>
        <v>0</v>
      </c>
      <c r="H108" s="75" t="s">
        <v>10</v>
      </c>
    </row>
    <row r="109" spans="1:8" x14ac:dyDescent="0.25">
      <c r="A109" s="148">
        <v>44835</v>
      </c>
      <c r="B109" s="149" t="s">
        <v>31666</v>
      </c>
      <c r="C109" s="153" t="s">
        <v>670</v>
      </c>
      <c r="D109" s="154">
        <v>1994.3</v>
      </c>
      <c r="E109" s="231">
        <v>44835</v>
      </c>
      <c r="F109" s="154">
        <v>1994.3</v>
      </c>
      <c r="G109" s="197">
        <f>Tabla111[[#This Row],[Importe]]-Tabla111[[#This Row],[Pagado]]</f>
        <v>0</v>
      </c>
      <c r="H109" s="153" t="s">
        <v>10</v>
      </c>
    </row>
    <row r="110" spans="1:8" x14ac:dyDescent="0.25">
      <c r="A110" s="73">
        <v>44835</v>
      </c>
      <c r="B110" s="74" t="s">
        <v>31667</v>
      </c>
      <c r="C110" s="75" t="s">
        <v>670</v>
      </c>
      <c r="D110" s="81">
        <v>615.6</v>
      </c>
      <c r="E110" s="230">
        <v>44835</v>
      </c>
      <c r="F110" s="81">
        <v>615.6</v>
      </c>
      <c r="G110" s="197">
        <f>Tabla111[[#This Row],[Importe]]-Tabla111[[#This Row],[Pagado]]</f>
        <v>0</v>
      </c>
      <c r="H110" s="75" t="s">
        <v>10</v>
      </c>
    </row>
    <row r="111" spans="1:8" x14ac:dyDescent="0.25">
      <c r="A111" s="148">
        <v>44835</v>
      </c>
      <c r="B111" s="149" t="s">
        <v>31668</v>
      </c>
      <c r="C111" s="153" t="s">
        <v>12</v>
      </c>
      <c r="D111" s="154">
        <v>4402.5</v>
      </c>
      <c r="E111" s="231">
        <v>44836</v>
      </c>
      <c r="F111" s="154">
        <v>4402.5</v>
      </c>
      <c r="G111" s="197">
        <f>Tabla111[[#This Row],[Importe]]-Tabla111[[#This Row],[Pagado]]</f>
        <v>0</v>
      </c>
      <c r="H111" s="153" t="s">
        <v>10</v>
      </c>
    </row>
    <row r="112" spans="1:8" x14ac:dyDescent="0.25">
      <c r="A112" s="73">
        <v>44835</v>
      </c>
      <c r="B112" s="74" t="s">
        <v>31669</v>
      </c>
      <c r="C112" s="75" t="s">
        <v>51</v>
      </c>
      <c r="D112" s="81">
        <v>2473.94</v>
      </c>
      <c r="E112" s="230">
        <v>44835</v>
      </c>
      <c r="F112" s="81">
        <v>2473.94</v>
      </c>
      <c r="G112" s="197">
        <f>Tabla111[[#This Row],[Importe]]-Tabla111[[#This Row],[Pagado]]</f>
        <v>0</v>
      </c>
      <c r="H112" s="75" t="s">
        <v>10</v>
      </c>
    </row>
    <row r="113" spans="1:8" x14ac:dyDescent="0.25">
      <c r="A113" s="148">
        <v>44835</v>
      </c>
      <c r="B113" s="149" t="s">
        <v>31670</v>
      </c>
      <c r="C113" s="153" t="s">
        <v>31</v>
      </c>
      <c r="D113" s="154">
        <v>5700</v>
      </c>
      <c r="E113" s="231">
        <v>44835</v>
      </c>
      <c r="F113" s="154">
        <v>5700</v>
      </c>
      <c r="G113" s="197">
        <f>Tabla111[[#This Row],[Importe]]-Tabla111[[#This Row],[Pagado]]</f>
        <v>0</v>
      </c>
      <c r="H113" s="153" t="s">
        <v>10</v>
      </c>
    </row>
    <row r="114" spans="1:8" x14ac:dyDescent="0.25">
      <c r="A114" s="73">
        <v>44835</v>
      </c>
      <c r="B114" s="74" t="s">
        <v>31671</v>
      </c>
      <c r="C114" s="75" t="s">
        <v>14375</v>
      </c>
      <c r="D114" s="81">
        <v>0</v>
      </c>
      <c r="E114" s="232" t="s">
        <v>189</v>
      </c>
      <c r="F114" s="81">
        <v>0</v>
      </c>
      <c r="G114" s="197">
        <f>Tabla111[[#This Row],[Importe]]-Tabla111[[#This Row],[Pagado]]</f>
        <v>0</v>
      </c>
      <c r="H114" s="75" t="s">
        <v>189</v>
      </c>
    </row>
    <row r="115" spans="1:8" x14ac:dyDescent="0.25">
      <c r="A115" s="148">
        <v>44835</v>
      </c>
      <c r="B115" s="149" t="s">
        <v>31672</v>
      </c>
      <c r="C115" s="153" t="s">
        <v>14375</v>
      </c>
      <c r="D115" s="154">
        <v>0</v>
      </c>
      <c r="E115" s="233" t="s">
        <v>189</v>
      </c>
      <c r="F115" s="154">
        <v>0</v>
      </c>
      <c r="G115" s="197">
        <f>Tabla111[[#This Row],[Importe]]-Tabla111[[#This Row],[Pagado]]</f>
        <v>0</v>
      </c>
      <c r="H115" s="153" t="s">
        <v>189</v>
      </c>
    </row>
    <row r="116" spans="1:8" x14ac:dyDescent="0.25">
      <c r="A116" s="73">
        <v>44835</v>
      </c>
      <c r="B116" s="74" t="s">
        <v>31673</v>
      </c>
      <c r="C116" s="75" t="s">
        <v>1421</v>
      </c>
      <c r="D116" s="81">
        <v>64171.8</v>
      </c>
      <c r="E116" s="230">
        <v>44835</v>
      </c>
      <c r="F116" s="81">
        <v>64171.8</v>
      </c>
      <c r="G116" s="197">
        <f>Tabla111[[#This Row],[Importe]]-Tabla111[[#This Row],[Pagado]]</f>
        <v>0</v>
      </c>
      <c r="H116" s="75" t="s">
        <v>10</v>
      </c>
    </row>
    <row r="117" spans="1:8" x14ac:dyDescent="0.25">
      <c r="A117" s="148">
        <v>44835</v>
      </c>
      <c r="B117" s="149" t="s">
        <v>31674</v>
      </c>
      <c r="C117" s="153" t="s">
        <v>450</v>
      </c>
      <c r="D117" s="154">
        <v>1286.2</v>
      </c>
      <c r="E117" s="231">
        <v>44835</v>
      </c>
      <c r="F117" s="154">
        <v>1286.2</v>
      </c>
      <c r="G117" s="197">
        <f>Tabla111[[#This Row],[Importe]]-Tabla111[[#This Row],[Pagado]]</f>
        <v>0</v>
      </c>
      <c r="H117" s="153" t="s">
        <v>10</v>
      </c>
    </row>
    <row r="118" spans="1:8" x14ac:dyDescent="0.25">
      <c r="A118" s="73">
        <v>44835</v>
      </c>
      <c r="B118" s="74" t="s">
        <v>31675</v>
      </c>
      <c r="C118" s="75" t="s">
        <v>461</v>
      </c>
      <c r="D118" s="81">
        <v>394</v>
      </c>
      <c r="E118" s="230">
        <v>44835</v>
      </c>
      <c r="F118" s="81">
        <v>394</v>
      </c>
      <c r="G118" s="197">
        <f>Tabla111[[#This Row],[Importe]]-Tabla111[[#This Row],[Pagado]]</f>
        <v>0</v>
      </c>
      <c r="H118" s="75" t="s">
        <v>10</v>
      </c>
    </row>
    <row r="119" spans="1:8" x14ac:dyDescent="0.25">
      <c r="A119" s="148">
        <v>44835</v>
      </c>
      <c r="B119" s="149" t="s">
        <v>31676</v>
      </c>
      <c r="C119" s="153" t="s">
        <v>31</v>
      </c>
      <c r="D119" s="154">
        <v>2166</v>
      </c>
      <c r="E119" s="231">
        <v>44835</v>
      </c>
      <c r="F119" s="154">
        <v>2166</v>
      </c>
      <c r="G119" s="197">
        <f>Tabla111[[#This Row],[Importe]]-Tabla111[[#This Row],[Pagado]]</f>
        <v>0</v>
      </c>
      <c r="H119" s="153" t="s">
        <v>10</v>
      </c>
    </row>
    <row r="120" spans="1:8" x14ac:dyDescent="0.25">
      <c r="A120" s="73">
        <v>44835</v>
      </c>
      <c r="B120" s="74" t="s">
        <v>31677</v>
      </c>
      <c r="C120" s="75" t="s">
        <v>53</v>
      </c>
      <c r="D120" s="81">
        <v>663</v>
      </c>
      <c r="E120" s="230">
        <v>44835</v>
      </c>
      <c r="F120" s="81">
        <v>663</v>
      </c>
      <c r="G120" s="197">
        <f>Tabla111[[#This Row],[Importe]]-Tabla111[[#This Row],[Pagado]]</f>
        <v>0</v>
      </c>
      <c r="H120" s="75" t="s">
        <v>10</v>
      </c>
    </row>
    <row r="121" spans="1:8" x14ac:dyDescent="0.25">
      <c r="A121" s="148">
        <v>44835</v>
      </c>
      <c r="B121" s="149" t="s">
        <v>31678</v>
      </c>
      <c r="C121" s="153" t="s">
        <v>1008</v>
      </c>
      <c r="D121" s="154">
        <v>660</v>
      </c>
      <c r="E121" s="231">
        <v>44835</v>
      </c>
      <c r="F121" s="154">
        <v>660</v>
      </c>
      <c r="G121" s="197">
        <f>Tabla111[[#This Row],[Importe]]-Tabla111[[#This Row],[Pagado]]</f>
        <v>0</v>
      </c>
      <c r="H121" s="153" t="s">
        <v>10</v>
      </c>
    </row>
    <row r="122" spans="1:8" x14ac:dyDescent="0.25">
      <c r="A122" s="73">
        <v>44835</v>
      </c>
      <c r="B122" s="74" t="s">
        <v>31679</v>
      </c>
      <c r="C122" s="75" t="s">
        <v>24</v>
      </c>
      <c r="D122" s="81">
        <v>6080.8</v>
      </c>
      <c r="E122" s="230">
        <v>44835</v>
      </c>
      <c r="F122" s="81">
        <v>6080.8</v>
      </c>
      <c r="G122" s="197">
        <f>Tabla111[[#This Row],[Importe]]-Tabla111[[#This Row],[Pagado]]</f>
        <v>0</v>
      </c>
      <c r="H122" s="75" t="s">
        <v>10</v>
      </c>
    </row>
    <row r="123" spans="1:8" x14ac:dyDescent="0.25">
      <c r="A123" s="148">
        <v>44835</v>
      </c>
      <c r="B123" s="149" t="s">
        <v>31680</v>
      </c>
      <c r="C123" s="153" t="s">
        <v>296</v>
      </c>
      <c r="D123" s="154">
        <v>593.6</v>
      </c>
      <c r="E123" s="231">
        <v>44835</v>
      </c>
      <c r="F123" s="154">
        <v>593.6</v>
      </c>
      <c r="G123" s="197">
        <f>Tabla111[[#This Row],[Importe]]-Tabla111[[#This Row],[Pagado]]</f>
        <v>0</v>
      </c>
      <c r="H123" s="153" t="s">
        <v>10</v>
      </c>
    </row>
    <row r="124" spans="1:8" x14ac:dyDescent="0.25">
      <c r="A124" s="73">
        <v>44835</v>
      </c>
      <c r="B124" s="74" t="s">
        <v>31681</v>
      </c>
      <c r="C124" s="75" t="s">
        <v>296</v>
      </c>
      <c r="D124" s="81">
        <v>3891.2</v>
      </c>
      <c r="E124" s="230">
        <v>44835</v>
      </c>
      <c r="F124" s="81">
        <v>3891.2</v>
      </c>
      <c r="G124" s="197">
        <f>Tabla111[[#This Row],[Importe]]-Tabla111[[#This Row],[Pagado]]</f>
        <v>0</v>
      </c>
      <c r="H124" s="75" t="s">
        <v>10</v>
      </c>
    </row>
    <row r="125" spans="1:8" x14ac:dyDescent="0.25">
      <c r="A125" s="148">
        <v>44835</v>
      </c>
      <c r="B125" s="149" t="s">
        <v>31682</v>
      </c>
      <c r="C125" s="153" t="s">
        <v>284</v>
      </c>
      <c r="D125" s="154">
        <v>15142.5</v>
      </c>
      <c r="E125" s="231">
        <v>44836</v>
      </c>
      <c r="F125" s="154">
        <v>15142.5</v>
      </c>
      <c r="G125" s="197">
        <f>Tabla111[[#This Row],[Importe]]-Tabla111[[#This Row],[Pagado]]</f>
        <v>0</v>
      </c>
      <c r="H125" s="153" t="s">
        <v>10</v>
      </c>
    </row>
    <row r="126" spans="1:8" x14ac:dyDescent="0.25">
      <c r="A126" s="73">
        <v>44835</v>
      </c>
      <c r="B126" s="74" t="s">
        <v>31683</v>
      </c>
      <c r="C126" s="75" t="s">
        <v>31</v>
      </c>
      <c r="D126" s="81">
        <v>121.5</v>
      </c>
      <c r="E126" s="230">
        <v>44835</v>
      </c>
      <c r="F126" s="81">
        <v>121.5</v>
      </c>
      <c r="G126" s="197">
        <f>Tabla111[[#This Row],[Importe]]-Tabla111[[#This Row],[Pagado]]</f>
        <v>0</v>
      </c>
      <c r="H126" s="75" t="s">
        <v>10</v>
      </c>
    </row>
    <row r="127" spans="1:8" x14ac:dyDescent="0.25">
      <c r="A127" s="148">
        <v>44835</v>
      </c>
      <c r="B127" s="149" t="s">
        <v>31684</v>
      </c>
      <c r="C127" s="153" t="s">
        <v>5345</v>
      </c>
      <c r="D127" s="154">
        <v>3045</v>
      </c>
      <c r="E127" s="231">
        <v>44836</v>
      </c>
      <c r="F127" s="154">
        <v>3045</v>
      </c>
      <c r="G127" s="197">
        <f>Tabla111[[#This Row],[Importe]]-Tabla111[[#This Row],[Pagado]]</f>
        <v>0</v>
      </c>
      <c r="H127" s="153" t="s">
        <v>10</v>
      </c>
    </row>
    <row r="128" spans="1:8" x14ac:dyDescent="0.25">
      <c r="A128" s="73">
        <v>44835</v>
      </c>
      <c r="B128" s="74" t="s">
        <v>31685</v>
      </c>
      <c r="C128" s="75" t="s">
        <v>282</v>
      </c>
      <c r="D128" s="81">
        <v>2437.5</v>
      </c>
      <c r="E128" s="230">
        <v>44836</v>
      </c>
      <c r="F128" s="81">
        <v>2437.5</v>
      </c>
      <c r="G128" s="197">
        <f>Tabla111[[#This Row],[Importe]]-Tabla111[[#This Row],[Pagado]]</f>
        <v>0</v>
      </c>
      <c r="H128" s="75" t="s">
        <v>10</v>
      </c>
    </row>
    <row r="129" spans="1:8" x14ac:dyDescent="0.25">
      <c r="A129" s="148">
        <v>44835</v>
      </c>
      <c r="B129" s="149" t="s">
        <v>31686</v>
      </c>
      <c r="C129" s="153" t="s">
        <v>463</v>
      </c>
      <c r="D129" s="154">
        <v>550</v>
      </c>
      <c r="E129" s="231">
        <v>44837</v>
      </c>
      <c r="F129" s="154">
        <v>550</v>
      </c>
      <c r="G129" s="197">
        <f>Tabla111[[#This Row],[Importe]]-Tabla111[[#This Row],[Pagado]]</f>
        <v>0</v>
      </c>
      <c r="H129" s="153" t="s">
        <v>10</v>
      </c>
    </row>
    <row r="130" spans="1:8" x14ac:dyDescent="0.25">
      <c r="A130" s="73">
        <v>44835</v>
      </c>
      <c r="B130" s="74" t="s">
        <v>31687</v>
      </c>
      <c r="C130" s="75" t="s">
        <v>459</v>
      </c>
      <c r="D130" s="81">
        <v>213</v>
      </c>
      <c r="E130" s="230">
        <v>44835</v>
      </c>
      <c r="F130" s="81">
        <v>213</v>
      </c>
      <c r="G130" s="197">
        <f>Tabla111[[#This Row],[Importe]]-Tabla111[[#This Row],[Pagado]]</f>
        <v>0</v>
      </c>
      <c r="H130" s="75" t="s">
        <v>10</v>
      </c>
    </row>
    <row r="131" spans="1:8" x14ac:dyDescent="0.25">
      <c r="A131" s="148">
        <v>44835</v>
      </c>
      <c r="B131" s="149" t="s">
        <v>31688</v>
      </c>
      <c r="C131" s="153" t="s">
        <v>457</v>
      </c>
      <c r="D131" s="154">
        <v>248</v>
      </c>
      <c r="E131" s="231">
        <v>44835</v>
      </c>
      <c r="F131" s="154">
        <v>248</v>
      </c>
      <c r="G131" s="197">
        <f>Tabla111[[#This Row],[Importe]]-Tabla111[[#This Row],[Pagado]]</f>
        <v>0</v>
      </c>
      <c r="H131" s="153" t="s">
        <v>10</v>
      </c>
    </row>
    <row r="132" spans="1:8" x14ac:dyDescent="0.25">
      <c r="A132" s="73">
        <v>44835</v>
      </c>
      <c r="B132" s="74" t="s">
        <v>31689</v>
      </c>
      <c r="C132" s="75" t="s">
        <v>280</v>
      </c>
      <c r="D132" s="81">
        <v>1882.5</v>
      </c>
      <c r="E132" s="230">
        <v>44836</v>
      </c>
      <c r="F132" s="81">
        <v>1882.5</v>
      </c>
      <c r="G132" s="197">
        <f>Tabla111[[#This Row],[Importe]]-Tabla111[[#This Row],[Pagado]]</f>
        <v>0</v>
      </c>
      <c r="H132" s="75" t="s">
        <v>10</v>
      </c>
    </row>
    <row r="133" spans="1:8" x14ac:dyDescent="0.25">
      <c r="A133" s="148">
        <v>44835</v>
      </c>
      <c r="B133" s="149" t="s">
        <v>31690</v>
      </c>
      <c r="C133" s="153" t="s">
        <v>31</v>
      </c>
      <c r="D133" s="154">
        <v>292.5</v>
      </c>
      <c r="E133" s="231">
        <v>44835</v>
      </c>
      <c r="F133" s="154">
        <v>292.5</v>
      </c>
      <c r="G133" s="197">
        <f>Tabla111[[#This Row],[Importe]]-Tabla111[[#This Row],[Pagado]]</f>
        <v>0</v>
      </c>
      <c r="H133" s="153" t="s">
        <v>10</v>
      </c>
    </row>
    <row r="134" spans="1:8" x14ac:dyDescent="0.25">
      <c r="A134" s="73">
        <v>44835</v>
      </c>
      <c r="B134" s="74" t="s">
        <v>31691</v>
      </c>
      <c r="C134" s="75" t="s">
        <v>31</v>
      </c>
      <c r="D134" s="81">
        <v>202.4</v>
      </c>
      <c r="E134" s="230">
        <v>44837</v>
      </c>
      <c r="F134" s="81">
        <v>202.4</v>
      </c>
      <c r="G134" s="197">
        <f>Tabla111[[#This Row],[Importe]]-Tabla111[[#This Row],[Pagado]]</f>
        <v>0</v>
      </c>
      <c r="H134" s="75" t="s">
        <v>10</v>
      </c>
    </row>
    <row r="135" spans="1:8" x14ac:dyDescent="0.25">
      <c r="A135" s="148">
        <v>44835</v>
      </c>
      <c r="B135" s="149" t="s">
        <v>31692</v>
      </c>
      <c r="C135" s="153" t="s">
        <v>31</v>
      </c>
      <c r="D135" s="154">
        <v>2763</v>
      </c>
      <c r="E135" s="231">
        <v>44835</v>
      </c>
      <c r="F135" s="154">
        <v>2763</v>
      </c>
      <c r="G135" s="197">
        <f>Tabla111[[#This Row],[Importe]]-Tabla111[[#This Row],[Pagado]]</f>
        <v>0</v>
      </c>
      <c r="H135" s="153" t="s">
        <v>10</v>
      </c>
    </row>
    <row r="136" spans="1:8" x14ac:dyDescent="0.25">
      <c r="A136" s="73">
        <v>44835</v>
      </c>
      <c r="B136" s="74" t="s">
        <v>31693</v>
      </c>
      <c r="C136" s="75" t="s">
        <v>31</v>
      </c>
      <c r="D136" s="81">
        <v>1734.8</v>
      </c>
      <c r="E136" s="230">
        <v>44835</v>
      </c>
      <c r="F136" s="81">
        <v>1734.8</v>
      </c>
      <c r="G136" s="197">
        <f>Tabla111[[#This Row],[Importe]]-Tabla111[[#This Row],[Pagado]]</f>
        <v>0</v>
      </c>
      <c r="H136" s="75" t="s">
        <v>10</v>
      </c>
    </row>
    <row r="137" spans="1:8" x14ac:dyDescent="0.25">
      <c r="A137" s="148">
        <v>44835</v>
      </c>
      <c r="B137" s="149" t="s">
        <v>31694</v>
      </c>
      <c r="C137" s="153" t="s">
        <v>224</v>
      </c>
      <c r="D137" s="154">
        <v>1995.8</v>
      </c>
      <c r="E137" s="231">
        <v>44835</v>
      </c>
      <c r="F137" s="154">
        <v>1995.8</v>
      </c>
      <c r="G137" s="197">
        <f>Tabla111[[#This Row],[Importe]]-Tabla111[[#This Row],[Pagado]]</f>
        <v>0</v>
      </c>
      <c r="H137" s="153" t="s">
        <v>10</v>
      </c>
    </row>
    <row r="138" spans="1:8" x14ac:dyDescent="0.25">
      <c r="A138" s="73">
        <v>44835</v>
      </c>
      <c r="B138" s="74" t="s">
        <v>31695</v>
      </c>
      <c r="C138" s="75" t="s">
        <v>31</v>
      </c>
      <c r="D138" s="81">
        <v>7554.4</v>
      </c>
      <c r="E138" s="230">
        <v>44836</v>
      </c>
      <c r="F138" s="81">
        <v>7554.4</v>
      </c>
      <c r="G138" s="197">
        <f>Tabla111[[#This Row],[Importe]]-Tabla111[[#This Row],[Pagado]]</f>
        <v>0</v>
      </c>
      <c r="H138" s="75" t="s">
        <v>10</v>
      </c>
    </row>
    <row r="139" spans="1:8" x14ac:dyDescent="0.25">
      <c r="A139" s="148">
        <v>44835</v>
      </c>
      <c r="B139" s="149" t="s">
        <v>31696</v>
      </c>
      <c r="C139" s="153" t="s">
        <v>35</v>
      </c>
      <c r="D139" s="154">
        <v>3829.1</v>
      </c>
      <c r="E139" s="231">
        <v>44835</v>
      </c>
      <c r="F139" s="154">
        <v>3829.1</v>
      </c>
      <c r="G139" s="197">
        <f>Tabla111[[#This Row],[Importe]]-Tabla111[[#This Row],[Pagado]]</f>
        <v>0</v>
      </c>
      <c r="H139" s="153" t="s">
        <v>10</v>
      </c>
    </row>
    <row r="140" spans="1:8" x14ac:dyDescent="0.25">
      <c r="A140" s="73">
        <v>44835</v>
      </c>
      <c r="B140" s="74" t="s">
        <v>31697</v>
      </c>
      <c r="C140" s="75" t="s">
        <v>31</v>
      </c>
      <c r="D140" s="81">
        <v>1383.5</v>
      </c>
      <c r="E140" s="230">
        <v>44835</v>
      </c>
      <c r="F140" s="81">
        <v>1383.5</v>
      </c>
      <c r="G140" s="197">
        <f>Tabla111[[#This Row],[Importe]]-Tabla111[[#This Row],[Pagado]]</f>
        <v>0</v>
      </c>
      <c r="H140" s="75" t="s">
        <v>10</v>
      </c>
    </row>
    <row r="141" spans="1:8" x14ac:dyDescent="0.25">
      <c r="A141" s="148">
        <v>44835</v>
      </c>
      <c r="B141" s="149" t="s">
        <v>31698</v>
      </c>
      <c r="C141" s="153" t="s">
        <v>16</v>
      </c>
      <c r="D141" s="154">
        <v>696.2</v>
      </c>
      <c r="E141" s="231">
        <v>44835</v>
      </c>
      <c r="F141" s="154">
        <v>696.2</v>
      </c>
      <c r="G141" s="197">
        <f>Tabla111[[#This Row],[Importe]]-Tabla111[[#This Row],[Pagado]]</f>
        <v>0</v>
      </c>
      <c r="H141" s="153" t="s">
        <v>10</v>
      </c>
    </row>
    <row r="142" spans="1:8" x14ac:dyDescent="0.25">
      <c r="A142" s="73">
        <v>44835</v>
      </c>
      <c r="B142" s="74" t="s">
        <v>31699</v>
      </c>
      <c r="C142" s="75" t="s">
        <v>31700</v>
      </c>
      <c r="D142" s="81">
        <v>0</v>
      </c>
      <c r="E142" s="232" t="s">
        <v>189</v>
      </c>
      <c r="F142" s="81">
        <v>0</v>
      </c>
      <c r="G142" s="197">
        <f>Tabla111[[#This Row],[Importe]]-Tabla111[[#This Row],[Pagado]]</f>
        <v>0</v>
      </c>
      <c r="H142" s="75" t="s">
        <v>189</v>
      </c>
    </row>
    <row r="143" spans="1:8" x14ac:dyDescent="0.25">
      <c r="A143" s="148">
        <v>44835</v>
      </c>
      <c r="B143" s="149" t="s">
        <v>31701</v>
      </c>
      <c r="C143" s="153" t="s">
        <v>14</v>
      </c>
      <c r="D143" s="154">
        <v>22459</v>
      </c>
      <c r="E143" s="231">
        <v>44836</v>
      </c>
      <c r="F143" s="154">
        <v>22459</v>
      </c>
      <c r="G143" s="197">
        <f>Tabla111[[#This Row],[Importe]]-Tabla111[[#This Row],[Pagado]]</f>
        <v>0</v>
      </c>
      <c r="H143" s="153" t="s">
        <v>10</v>
      </c>
    </row>
    <row r="144" spans="1:8" x14ac:dyDescent="0.25">
      <c r="A144" s="73">
        <v>44836</v>
      </c>
      <c r="B144" s="74" t="s">
        <v>31702</v>
      </c>
      <c r="C144" s="75" t="s">
        <v>28087</v>
      </c>
      <c r="D144" s="81">
        <v>58674.3</v>
      </c>
      <c r="E144" s="230">
        <v>44837</v>
      </c>
      <c r="F144" s="81">
        <v>58674.3</v>
      </c>
      <c r="G144" s="197">
        <f>Tabla111[[#This Row],[Importe]]-Tabla111[[#This Row],[Pagado]]</f>
        <v>0</v>
      </c>
      <c r="H144" s="75" t="s">
        <v>10</v>
      </c>
    </row>
    <row r="145" spans="1:8" x14ac:dyDescent="0.25">
      <c r="A145" s="148">
        <v>44836</v>
      </c>
      <c r="B145" s="149" t="s">
        <v>31703</v>
      </c>
      <c r="C145" s="153" t="s">
        <v>20</v>
      </c>
      <c r="D145" s="154">
        <v>12462</v>
      </c>
      <c r="E145" s="231">
        <v>44836</v>
      </c>
      <c r="F145" s="154">
        <v>12462</v>
      </c>
      <c r="G145" s="197">
        <f>Tabla111[[#This Row],[Importe]]-Tabla111[[#This Row],[Pagado]]</f>
        <v>0</v>
      </c>
      <c r="H145" s="153" t="s">
        <v>10</v>
      </c>
    </row>
    <row r="146" spans="1:8" x14ac:dyDescent="0.25">
      <c r="A146" s="73">
        <v>44836</v>
      </c>
      <c r="B146" s="74" t="s">
        <v>31704</v>
      </c>
      <c r="C146" s="75" t="s">
        <v>20</v>
      </c>
      <c r="D146" s="81">
        <v>4015.4</v>
      </c>
      <c r="E146" s="230">
        <v>44836</v>
      </c>
      <c r="F146" s="81">
        <v>4015.4</v>
      </c>
      <c r="G146" s="197">
        <f>Tabla111[[#This Row],[Importe]]-Tabla111[[#This Row],[Pagado]]</f>
        <v>0</v>
      </c>
      <c r="H146" s="75" t="s">
        <v>10</v>
      </c>
    </row>
    <row r="147" spans="1:8" x14ac:dyDescent="0.25">
      <c r="A147" s="148">
        <v>44836</v>
      </c>
      <c r="B147" s="149" t="s">
        <v>31705</v>
      </c>
      <c r="C147" s="153" t="s">
        <v>12</v>
      </c>
      <c r="D147" s="154">
        <v>45235.7</v>
      </c>
      <c r="E147" s="231">
        <v>44837</v>
      </c>
      <c r="F147" s="154">
        <v>45235.7</v>
      </c>
      <c r="G147" s="197">
        <f>Tabla111[[#This Row],[Importe]]-Tabla111[[#This Row],[Pagado]]</f>
        <v>0</v>
      </c>
      <c r="H147" s="153" t="s">
        <v>10</v>
      </c>
    </row>
    <row r="148" spans="1:8" x14ac:dyDescent="0.25">
      <c r="A148" s="73">
        <v>44836</v>
      </c>
      <c r="B148" s="74" t="s">
        <v>31706</v>
      </c>
      <c r="C148" s="75" t="s">
        <v>9</v>
      </c>
      <c r="D148" s="81">
        <v>10844.1</v>
      </c>
      <c r="E148" s="230">
        <v>44836</v>
      </c>
      <c r="F148" s="81">
        <v>10844.1</v>
      </c>
      <c r="G148" s="197">
        <f>Tabla111[[#This Row],[Importe]]-Tabla111[[#This Row],[Pagado]]</f>
        <v>0</v>
      </c>
      <c r="H148" s="75" t="s">
        <v>10</v>
      </c>
    </row>
    <row r="149" spans="1:8" x14ac:dyDescent="0.25">
      <c r="A149" s="148">
        <v>44836</v>
      </c>
      <c r="B149" s="149" t="s">
        <v>31707</v>
      </c>
      <c r="C149" s="153" t="s">
        <v>29</v>
      </c>
      <c r="D149" s="154">
        <v>11745</v>
      </c>
      <c r="E149" s="231">
        <v>44836</v>
      </c>
      <c r="F149" s="154">
        <v>11745</v>
      </c>
      <c r="G149" s="197">
        <f>Tabla111[[#This Row],[Importe]]-Tabla111[[#This Row],[Pagado]]</f>
        <v>0</v>
      </c>
      <c r="H149" s="153" t="s">
        <v>10</v>
      </c>
    </row>
    <row r="150" spans="1:8" x14ac:dyDescent="0.25">
      <c r="A150" s="73">
        <v>44836</v>
      </c>
      <c r="B150" s="74" t="s">
        <v>31708</v>
      </c>
      <c r="C150" s="75" t="s">
        <v>475</v>
      </c>
      <c r="D150" s="81">
        <v>75236</v>
      </c>
      <c r="E150" s="230">
        <v>44837</v>
      </c>
      <c r="F150" s="81">
        <v>75236</v>
      </c>
      <c r="G150" s="197">
        <f>Tabla111[[#This Row],[Importe]]-Tabla111[[#This Row],[Pagado]]</f>
        <v>0</v>
      </c>
      <c r="H150" s="75" t="s">
        <v>10</v>
      </c>
    </row>
    <row r="151" spans="1:8" x14ac:dyDescent="0.25">
      <c r="A151" s="148">
        <v>44836</v>
      </c>
      <c r="B151" s="149" t="s">
        <v>31709</v>
      </c>
      <c r="C151" s="153" t="s">
        <v>1187</v>
      </c>
      <c r="D151" s="154">
        <v>2152.1999999999998</v>
      </c>
      <c r="E151" s="231">
        <v>44836</v>
      </c>
      <c r="F151" s="154">
        <v>2152.1999999999998</v>
      </c>
      <c r="G151" s="197">
        <f>Tabla111[[#This Row],[Importe]]-Tabla111[[#This Row],[Pagado]]</f>
        <v>0</v>
      </c>
      <c r="H151" s="153" t="s">
        <v>10</v>
      </c>
    </row>
    <row r="152" spans="1:8" x14ac:dyDescent="0.25">
      <c r="A152" s="73">
        <v>44836</v>
      </c>
      <c r="B152" s="74" t="s">
        <v>31710</v>
      </c>
      <c r="C152" s="75" t="s">
        <v>22</v>
      </c>
      <c r="D152" s="81">
        <v>39437.5</v>
      </c>
      <c r="E152" s="230">
        <v>44837</v>
      </c>
      <c r="F152" s="81">
        <v>39437.5</v>
      </c>
      <c r="G152" s="197">
        <f>Tabla111[[#This Row],[Importe]]-Tabla111[[#This Row],[Pagado]]</f>
        <v>0</v>
      </c>
      <c r="H152" s="75" t="s">
        <v>10</v>
      </c>
    </row>
    <row r="153" spans="1:8" x14ac:dyDescent="0.25">
      <c r="A153" s="148">
        <v>44836</v>
      </c>
      <c r="B153" s="149" t="s">
        <v>31711</v>
      </c>
      <c r="C153" s="153" t="s">
        <v>222</v>
      </c>
      <c r="D153" s="154">
        <v>3433.8</v>
      </c>
      <c r="E153" s="231">
        <v>44836</v>
      </c>
      <c r="F153" s="154">
        <v>3433.8</v>
      </c>
      <c r="G153" s="197">
        <f>Tabla111[[#This Row],[Importe]]-Tabla111[[#This Row],[Pagado]]</f>
        <v>0</v>
      </c>
      <c r="H153" s="153" t="s">
        <v>10</v>
      </c>
    </row>
    <row r="154" spans="1:8" x14ac:dyDescent="0.25">
      <c r="A154" s="73">
        <v>44836</v>
      </c>
      <c r="B154" s="74" t="s">
        <v>31712</v>
      </c>
      <c r="C154" s="75" t="s">
        <v>31</v>
      </c>
      <c r="D154" s="81">
        <v>884.4</v>
      </c>
      <c r="E154" s="230">
        <v>44836</v>
      </c>
      <c r="F154" s="81">
        <v>884.4</v>
      </c>
      <c r="G154" s="197">
        <f>Tabla111[[#This Row],[Importe]]-Tabla111[[#This Row],[Pagado]]</f>
        <v>0</v>
      </c>
      <c r="H154" s="75" t="s">
        <v>10</v>
      </c>
    </row>
    <row r="155" spans="1:8" x14ac:dyDescent="0.25">
      <c r="A155" s="148">
        <v>44836</v>
      </c>
      <c r="B155" s="149" t="s">
        <v>31713</v>
      </c>
      <c r="C155" s="153" t="s">
        <v>348</v>
      </c>
      <c r="D155" s="154">
        <v>1656.8</v>
      </c>
      <c r="E155" s="231">
        <v>44836</v>
      </c>
      <c r="F155" s="154">
        <v>1656.8</v>
      </c>
      <c r="G155" s="197">
        <f>Tabla111[[#This Row],[Importe]]-Tabla111[[#This Row],[Pagado]]</f>
        <v>0</v>
      </c>
      <c r="H155" s="153" t="s">
        <v>10</v>
      </c>
    </row>
    <row r="156" spans="1:8" x14ac:dyDescent="0.25">
      <c r="A156" s="73">
        <v>44836</v>
      </c>
      <c r="B156" s="74" t="s">
        <v>31714</v>
      </c>
      <c r="C156" s="75" t="s">
        <v>56</v>
      </c>
      <c r="D156" s="81">
        <v>7166.8</v>
      </c>
      <c r="E156" s="230">
        <v>44836</v>
      </c>
      <c r="F156" s="81">
        <v>7166.8</v>
      </c>
      <c r="G156" s="197">
        <f>Tabla111[[#This Row],[Importe]]-Tabla111[[#This Row],[Pagado]]</f>
        <v>0</v>
      </c>
      <c r="H156" s="75" t="s">
        <v>10</v>
      </c>
    </row>
    <row r="157" spans="1:8" x14ac:dyDescent="0.25">
      <c r="A157" s="148">
        <v>44836</v>
      </c>
      <c r="B157" s="149" t="s">
        <v>31715</v>
      </c>
      <c r="C157" s="153" t="s">
        <v>2780</v>
      </c>
      <c r="D157" s="154">
        <v>12818.7</v>
      </c>
      <c r="E157" s="231">
        <v>44836</v>
      </c>
      <c r="F157" s="154">
        <v>12818.7</v>
      </c>
      <c r="G157" s="197">
        <f>Tabla111[[#This Row],[Importe]]-Tabla111[[#This Row],[Pagado]]</f>
        <v>0</v>
      </c>
      <c r="H157" s="153" t="s">
        <v>10</v>
      </c>
    </row>
    <row r="158" spans="1:8" x14ac:dyDescent="0.25">
      <c r="A158" s="73">
        <v>44836</v>
      </c>
      <c r="B158" s="74" t="s">
        <v>31716</v>
      </c>
      <c r="C158" s="75" t="s">
        <v>9415</v>
      </c>
      <c r="D158" s="81">
        <v>32282.400000000001</v>
      </c>
      <c r="E158" s="230">
        <v>44839</v>
      </c>
      <c r="F158" s="81">
        <v>32282.400000000001</v>
      </c>
      <c r="G158" s="197">
        <f>Tabla111[[#This Row],[Importe]]-Tabla111[[#This Row],[Pagado]]</f>
        <v>0</v>
      </c>
      <c r="H158" s="75" t="s">
        <v>10</v>
      </c>
    </row>
    <row r="159" spans="1:8" x14ac:dyDescent="0.25">
      <c r="A159" s="148">
        <v>44836</v>
      </c>
      <c r="B159" s="149" t="s">
        <v>31717</v>
      </c>
      <c r="C159" s="153" t="s">
        <v>16</v>
      </c>
      <c r="D159" s="154">
        <v>11634.1</v>
      </c>
      <c r="E159" s="231">
        <v>44836</v>
      </c>
      <c r="F159" s="154">
        <v>11634.1</v>
      </c>
      <c r="G159" s="197">
        <f>Tabla111[[#This Row],[Importe]]-Tabla111[[#This Row],[Pagado]]</f>
        <v>0</v>
      </c>
      <c r="H159" s="153" t="s">
        <v>10</v>
      </c>
    </row>
    <row r="160" spans="1:8" x14ac:dyDescent="0.25">
      <c r="A160" s="73">
        <v>44836</v>
      </c>
      <c r="B160" s="74" t="s">
        <v>31718</v>
      </c>
      <c r="C160" s="75" t="s">
        <v>49</v>
      </c>
      <c r="D160" s="81">
        <v>3953</v>
      </c>
      <c r="E160" s="230">
        <v>44836</v>
      </c>
      <c r="F160" s="81">
        <v>3953</v>
      </c>
      <c r="G160" s="197">
        <f>Tabla111[[#This Row],[Importe]]-Tabla111[[#This Row],[Pagado]]</f>
        <v>0</v>
      </c>
      <c r="H160" s="75" t="s">
        <v>10</v>
      </c>
    </row>
    <row r="161" spans="1:8" x14ac:dyDescent="0.25">
      <c r="A161" s="148">
        <v>44836</v>
      </c>
      <c r="B161" s="149" t="s">
        <v>31719</v>
      </c>
      <c r="C161" s="153" t="s">
        <v>16</v>
      </c>
      <c r="D161" s="154">
        <v>1292.0999999999999</v>
      </c>
      <c r="E161" s="231">
        <v>44836</v>
      </c>
      <c r="F161" s="154">
        <v>1292.0999999999999</v>
      </c>
      <c r="G161" s="197">
        <f>Tabla111[[#This Row],[Importe]]-Tabla111[[#This Row],[Pagado]]</f>
        <v>0</v>
      </c>
      <c r="H161" s="153" t="s">
        <v>10</v>
      </c>
    </row>
    <row r="162" spans="1:8" x14ac:dyDescent="0.25">
      <c r="A162" s="73">
        <v>44836</v>
      </c>
      <c r="B162" s="74" t="s">
        <v>31720</v>
      </c>
      <c r="C162" s="75" t="s">
        <v>97</v>
      </c>
      <c r="D162" s="81">
        <v>4308.2</v>
      </c>
      <c r="E162" s="230">
        <v>44836</v>
      </c>
      <c r="F162" s="81">
        <v>4308.2</v>
      </c>
      <c r="G162" s="197">
        <f>Tabla111[[#This Row],[Importe]]-Tabla111[[#This Row],[Pagado]]</f>
        <v>0</v>
      </c>
      <c r="H162" s="75" t="s">
        <v>10</v>
      </c>
    </row>
    <row r="163" spans="1:8" x14ac:dyDescent="0.25">
      <c r="A163" s="148">
        <v>44836</v>
      </c>
      <c r="B163" s="149" t="s">
        <v>31721</v>
      </c>
      <c r="C163" s="153" t="s">
        <v>35</v>
      </c>
      <c r="D163" s="154">
        <v>1303.2</v>
      </c>
      <c r="E163" s="231">
        <v>44836</v>
      </c>
      <c r="F163" s="154">
        <v>1303.2</v>
      </c>
      <c r="G163" s="197">
        <f>Tabla111[[#This Row],[Importe]]-Tabla111[[#This Row],[Pagado]]</f>
        <v>0</v>
      </c>
      <c r="H163" s="153" t="s">
        <v>10</v>
      </c>
    </row>
    <row r="164" spans="1:8" x14ac:dyDescent="0.25">
      <c r="A164" s="73">
        <v>44836</v>
      </c>
      <c r="B164" s="74" t="s">
        <v>31722</v>
      </c>
      <c r="C164" s="75" t="s">
        <v>49</v>
      </c>
      <c r="D164" s="81">
        <v>637.20000000000005</v>
      </c>
      <c r="E164" s="230">
        <v>44836</v>
      </c>
      <c r="F164" s="81">
        <v>637.20000000000005</v>
      </c>
      <c r="G164" s="197">
        <f>Tabla111[[#This Row],[Importe]]-Tabla111[[#This Row],[Pagado]]</f>
        <v>0</v>
      </c>
      <c r="H164" s="75" t="s">
        <v>10</v>
      </c>
    </row>
    <row r="165" spans="1:8" x14ac:dyDescent="0.25">
      <c r="A165" s="148">
        <v>44836</v>
      </c>
      <c r="B165" s="149" t="s">
        <v>31723</v>
      </c>
      <c r="C165" s="153" t="s">
        <v>1003</v>
      </c>
      <c r="D165" s="154">
        <v>16790.400000000001</v>
      </c>
      <c r="E165" s="231">
        <v>44840</v>
      </c>
      <c r="F165" s="154">
        <v>16790.400000000001</v>
      </c>
      <c r="G165" s="197">
        <f>Tabla111[[#This Row],[Importe]]-Tabla111[[#This Row],[Pagado]]</f>
        <v>0</v>
      </c>
      <c r="H165" s="153" t="s">
        <v>10</v>
      </c>
    </row>
    <row r="166" spans="1:8" x14ac:dyDescent="0.25">
      <c r="A166" s="73">
        <v>44836</v>
      </c>
      <c r="B166" s="74" t="s">
        <v>31724</v>
      </c>
      <c r="C166" s="75" t="s">
        <v>224</v>
      </c>
      <c r="D166" s="81">
        <v>3556</v>
      </c>
      <c r="E166" s="230">
        <v>44836</v>
      </c>
      <c r="F166" s="81">
        <v>3556</v>
      </c>
      <c r="G166" s="197">
        <f>Tabla111[[#This Row],[Importe]]-Tabla111[[#This Row],[Pagado]]</f>
        <v>0</v>
      </c>
      <c r="H166" s="75" t="s">
        <v>10</v>
      </c>
    </row>
    <row r="167" spans="1:8" x14ac:dyDescent="0.25">
      <c r="A167" s="148">
        <v>44836</v>
      </c>
      <c r="B167" s="149" t="s">
        <v>31725</v>
      </c>
      <c r="C167" s="153" t="s">
        <v>31</v>
      </c>
      <c r="D167" s="154">
        <v>1230</v>
      </c>
      <c r="E167" s="231">
        <v>44836</v>
      </c>
      <c r="F167" s="154">
        <v>1230</v>
      </c>
      <c r="G167" s="197">
        <f>Tabla111[[#This Row],[Importe]]-Tabla111[[#This Row],[Pagado]]</f>
        <v>0</v>
      </c>
      <c r="H167" s="153" t="s">
        <v>10</v>
      </c>
    </row>
    <row r="168" spans="1:8" x14ac:dyDescent="0.25">
      <c r="A168" s="73">
        <v>44836</v>
      </c>
      <c r="B168" s="74" t="s">
        <v>31726</v>
      </c>
      <c r="C168" s="75" t="s">
        <v>45</v>
      </c>
      <c r="D168" s="81">
        <v>7363.2</v>
      </c>
      <c r="E168" s="230">
        <v>44836</v>
      </c>
      <c r="F168" s="81">
        <v>7363.2</v>
      </c>
      <c r="G168" s="197">
        <f>Tabla111[[#This Row],[Importe]]-Tabla111[[#This Row],[Pagado]]</f>
        <v>0</v>
      </c>
      <c r="H168" s="75" t="s">
        <v>10</v>
      </c>
    </row>
    <row r="169" spans="1:8" x14ac:dyDescent="0.25">
      <c r="A169" s="148">
        <v>44836</v>
      </c>
      <c r="B169" s="149" t="s">
        <v>31727</v>
      </c>
      <c r="C169" s="153" t="s">
        <v>1003</v>
      </c>
      <c r="D169" s="154">
        <v>5280</v>
      </c>
      <c r="E169" s="231">
        <v>44840</v>
      </c>
      <c r="F169" s="154">
        <v>5280</v>
      </c>
      <c r="G169" s="197">
        <f>Tabla111[[#This Row],[Importe]]-Tabla111[[#This Row],[Pagado]]</f>
        <v>0</v>
      </c>
      <c r="H169" s="153" t="s">
        <v>10</v>
      </c>
    </row>
    <row r="170" spans="1:8" x14ac:dyDescent="0.25">
      <c r="A170" s="73">
        <v>44836</v>
      </c>
      <c r="B170" s="74" t="s">
        <v>31728</v>
      </c>
      <c r="C170" s="75" t="s">
        <v>382</v>
      </c>
      <c r="D170" s="81">
        <v>7736.8</v>
      </c>
      <c r="E170" s="230">
        <v>44836</v>
      </c>
      <c r="F170" s="81">
        <v>7736.8</v>
      </c>
      <c r="G170" s="197">
        <f>Tabla111[[#This Row],[Importe]]-Tabla111[[#This Row],[Pagado]]</f>
        <v>0</v>
      </c>
      <c r="H170" s="75" t="s">
        <v>10</v>
      </c>
    </row>
    <row r="171" spans="1:8" x14ac:dyDescent="0.25">
      <c r="A171" s="148">
        <v>44836</v>
      </c>
      <c r="B171" s="149" t="s">
        <v>31729</v>
      </c>
      <c r="C171" s="153" t="s">
        <v>216</v>
      </c>
      <c r="D171" s="154">
        <v>2437.5</v>
      </c>
      <c r="E171" s="231">
        <v>44836</v>
      </c>
      <c r="F171" s="154">
        <v>2437.5</v>
      </c>
      <c r="G171" s="197">
        <f>Tabla111[[#This Row],[Importe]]-Tabla111[[#This Row],[Pagado]]</f>
        <v>0</v>
      </c>
      <c r="H171" s="153" t="s">
        <v>10</v>
      </c>
    </row>
    <row r="172" spans="1:8" x14ac:dyDescent="0.25">
      <c r="A172" s="73">
        <v>44836</v>
      </c>
      <c r="B172" s="74" t="s">
        <v>31730</v>
      </c>
      <c r="C172" s="75" t="s">
        <v>442</v>
      </c>
      <c r="D172" s="81">
        <v>70</v>
      </c>
      <c r="E172" s="230">
        <v>44836</v>
      </c>
      <c r="F172" s="81">
        <v>70</v>
      </c>
      <c r="G172" s="197">
        <f>Tabla111[[#This Row],[Importe]]-Tabla111[[#This Row],[Pagado]]</f>
        <v>0</v>
      </c>
      <c r="H172" s="75" t="s">
        <v>10</v>
      </c>
    </row>
    <row r="173" spans="1:8" x14ac:dyDescent="0.25">
      <c r="A173" s="148">
        <v>44836</v>
      </c>
      <c r="B173" s="149" t="s">
        <v>31731</v>
      </c>
      <c r="C173" s="153" t="s">
        <v>26388</v>
      </c>
      <c r="D173" s="154">
        <v>0</v>
      </c>
      <c r="E173" s="233" t="s">
        <v>189</v>
      </c>
      <c r="F173" s="154">
        <v>0</v>
      </c>
      <c r="G173" s="197">
        <f>Tabla111[[#This Row],[Importe]]-Tabla111[[#This Row],[Pagado]]</f>
        <v>0</v>
      </c>
      <c r="H173" s="153" t="s">
        <v>189</v>
      </c>
    </row>
    <row r="174" spans="1:8" x14ac:dyDescent="0.25">
      <c r="A174" s="73">
        <v>44836</v>
      </c>
      <c r="B174" s="74" t="s">
        <v>31732</v>
      </c>
      <c r="C174" s="75" t="s">
        <v>24</v>
      </c>
      <c r="D174" s="81">
        <v>3650</v>
      </c>
      <c r="E174" s="230">
        <v>44836</v>
      </c>
      <c r="F174" s="81">
        <v>3650</v>
      </c>
      <c r="G174" s="197">
        <f>Tabla111[[#This Row],[Importe]]-Tabla111[[#This Row],[Pagado]]</f>
        <v>0</v>
      </c>
      <c r="H174" s="75" t="s">
        <v>10</v>
      </c>
    </row>
    <row r="175" spans="1:8" x14ac:dyDescent="0.25">
      <c r="A175" s="148">
        <v>44836</v>
      </c>
      <c r="B175" s="149" t="s">
        <v>31733</v>
      </c>
      <c r="C175" s="153" t="s">
        <v>1676</v>
      </c>
      <c r="D175" s="154">
        <v>4942.5</v>
      </c>
      <c r="E175" s="231">
        <v>44836</v>
      </c>
      <c r="F175" s="154">
        <v>4942.5</v>
      </c>
      <c r="G175" s="197">
        <f>Tabla111[[#This Row],[Importe]]-Tabla111[[#This Row],[Pagado]]</f>
        <v>0</v>
      </c>
      <c r="H175" s="153" t="s">
        <v>10</v>
      </c>
    </row>
    <row r="176" spans="1:8" x14ac:dyDescent="0.25">
      <c r="A176" s="73">
        <v>44836</v>
      </c>
      <c r="B176" s="74" t="s">
        <v>31734</v>
      </c>
      <c r="C176" s="75" t="s">
        <v>9827</v>
      </c>
      <c r="D176" s="81">
        <v>5032.5</v>
      </c>
      <c r="E176" s="230">
        <v>44836</v>
      </c>
      <c r="F176" s="81">
        <v>5032.5</v>
      </c>
      <c r="G176" s="197">
        <f>Tabla111[[#This Row],[Importe]]-Tabla111[[#This Row],[Pagado]]</f>
        <v>0</v>
      </c>
      <c r="H176" s="75" t="s">
        <v>10</v>
      </c>
    </row>
    <row r="177" spans="1:8" x14ac:dyDescent="0.25">
      <c r="A177" s="148">
        <v>44836</v>
      </c>
      <c r="B177" s="149" t="s">
        <v>31735</v>
      </c>
      <c r="C177" s="153" t="s">
        <v>8721</v>
      </c>
      <c r="D177" s="154">
        <v>0</v>
      </c>
      <c r="E177" s="233" t="s">
        <v>189</v>
      </c>
      <c r="F177" s="154">
        <v>0</v>
      </c>
      <c r="G177" s="197">
        <f>Tabla111[[#This Row],[Importe]]-Tabla111[[#This Row],[Pagado]]</f>
        <v>0</v>
      </c>
      <c r="H177" s="153" t="s">
        <v>189</v>
      </c>
    </row>
    <row r="178" spans="1:8" x14ac:dyDescent="0.25">
      <c r="A178" s="73">
        <v>44836</v>
      </c>
      <c r="B178" s="74" t="s">
        <v>31736</v>
      </c>
      <c r="C178" s="75" t="s">
        <v>53</v>
      </c>
      <c r="D178" s="81">
        <v>2310.9</v>
      </c>
      <c r="E178" s="230">
        <v>44836</v>
      </c>
      <c r="F178" s="81">
        <v>2310.9</v>
      </c>
      <c r="G178" s="197">
        <f>Tabla111[[#This Row],[Importe]]-Tabla111[[#This Row],[Pagado]]</f>
        <v>0</v>
      </c>
      <c r="H178" s="75" t="s">
        <v>10</v>
      </c>
    </row>
    <row r="179" spans="1:8" x14ac:dyDescent="0.25">
      <c r="A179" s="148">
        <v>44836</v>
      </c>
      <c r="B179" s="149" t="s">
        <v>31737</v>
      </c>
      <c r="C179" s="153" t="s">
        <v>296</v>
      </c>
      <c r="D179" s="154">
        <v>4591.2</v>
      </c>
      <c r="E179" s="231">
        <v>44836</v>
      </c>
      <c r="F179" s="154">
        <v>4591.2</v>
      </c>
      <c r="G179" s="197">
        <f>Tabla111[[#This Row],[Importe]]-Tabla111[[#This Row],[Pagado]]</f>
        <v>0</v>
      </c>
      <c r="H179" s="153" t="s">
        <v>10</v>
      </c>
    </row>
    <row r="180" spans="1:8" x14ac:dyDescent="0.25">
      <c r="A180" s="73">
        <v>44836</v>
      </c>
      <c r="B180" s="74" t="s">
        <v>31738</v>
      </c>
      <c r="C180" s="75" t="s">
        <v>244</v>
      </c>
      <c r="D180" s="81">
        <v>2101.1999999999998</v>
      </c>
      <c r="E180" s="230">
        <v>44836</v>
      </c>
      <c r="F180" s="81">
        <v>2101.1999999999998</v>
      </c>
      <c r="G180" s="197">
        <f>Tabla111[[#This Row],[Importe]]-Tabla111[[#This Row],[Pagado]]</f>
        <v>0</v>
      </c>
      <c r="H180" s="75" t="s">
        <v>10</v>
      </c>
    </row>
    <row r="181" spans="1:8" x14ac:dyDescent="0.25">
      <c r="A181" s="148">
        <v>44836</v>
      </c>
      <c r="B181" s="149" t="s">
        <v>31739</v>
      </c>
      <c r="C181" s="153" t="s">
        <v>1421</v>
      </c>
      <c r="D181" s="154">
        <v>31350</v>
      </c>
      <c r="E181" s="231">
        <v>44836</v>
      </c>
      <c r="F181" s="154">
        <v>31350</v>
      </c>
      <c r="G181" s="197">
        <f>Tabla111[[#This Row],[Importe]]-Tabla111[[#This Row],[Pagado]]</f>
        <v>0</v>
      </c>
      <c r="H181" s="153" t="s">
        <v>10</v>
      </c>
    </row>
    <row r="182" spans="1:8" x14ac:dyDescent="0.25">
      <c r="A182" s="73">
        <v>44836</v>
      </c>
      <c r="B182" s="74" t="s">
        <v>31740</v>
      </c>
      <c r="C182" s="75" t="s">
        <v>31</v>
      </c>
      <c r="D182" s="81">
        <v>7500</v>
      </c>
      <c r="E182" s="230">
        <v>44836</v>
      </c>
      <c r="F182" s="81">
        <v>7500</v>
      </c>
      <c r="G182" s="197">
        <f>Tabla111[[#This Row],[Importe]]-Tabla111[[#This Row],[Pagado]]</f>
        <v>0</v>
      </c>
      <c r="H182" s="75" t="s">
        <v>10</v>
      </c>
    </row>
    <row r="183" spans="1:8" x14ac:dyDescent="0.25">
      <c r="A183" s="148">
        <v>44836</v>
      </c>
      <c r="B183" s="149" t="s">
        <v>31741</v>
      </c>
      <c r="C183" s="153" t="s">
        <v>31</v>
      </c>
      <c r="D183" s="154">
        <v>585</v>
      </c>
      <c r="E183" s="231">
        <v>44836</v>
      </c>
      <c r="F183" s="154">
        <v>585</v>
      </c>
      <c r="G183" s="197">
        <f>Tabla111[[#This Row],[Importe]]-Tabla111[[#This Row],[Pagado]]</f>
        <v>0</v>
      </c>
      <c r="H183" s="153" t="s">
        <v>10</v>
      </c>
    </row>
    <row r="184" spans="1:8" x14ac:dyDescent="0.25">
      <c r="A184" s="73">
        <v>44836</v>
      </c>
      <c r="B184" s="74" t="s">
        <v>31742</v>
      </c>
      <c r="C184" s="75" t="s">
        <v>67</v>
      </c>
      <c r="D184" s="81">
        <v>2617.5</v>
      </c>
      <c r="E184" s="230">
        <v>44836</v>
      </c>
      <c r="F184" s="81">
        <v>2617.5</v>
      </c>
      <c r="G184" s="197">
        <f>Tabla111[[#This Row],[Importe]]-Tabla111[[#This Row],[Pagado]]</f>
        <v>0</v>
      </c>
      <c r="H184" s="75" t="s">
        <v>10</v>
      </c>
    </row>
    <row r="185" spans="1:8" x14ac:dyDescent="0.25">
      <c r="A185" s="148">
        <v>44836</v>
      </c>
      <c r="B185" s="149" t="s">
        <v>31743</v>
      </c>
      <c r="C185" s="153" t="s">
        <v>214</v>
      </c>
      <c r="D185" s="154">
        <v>2475</v>
      </c>
      <c r="E185" s="231">
        <v>44836</v>
      </c>
      <c r="F185" s="154">
        <v>2475</v>
      </c>
      <c r="G185" s="197">
        <f>Tabla111[[#This Row],[Importe]]-Tabla111[[#This Row],[Pagado]]</f>
        <v>0</v>
      </c>
      <c r="H185" s="153" t="s">
        <v>10</v>
      </c>
    </row>
    <row r="186" spans="1:8" x14ac:dyDescent="0.25">
      <c r="A186" s="73">
        <v>44836</v>
      </c>
      <c r="B186" s="74" t="s">
        <v>31744</v>
      </c>
      <c r="C186" s="75" t="s">
        <v>67</v>
      </c>
      <c r="D186" s="81">
        <v>286</v>
      </c>
      <c r="E186" s="230">
        <v>44836</v>
      </c>
      <c r="F186" s="81">
        <v>286</v>
      </c>
      <c r="G186" s="197">
        <f>Tabla111[[#This Row],[Importe]]-Tabla111[[#This Row],[Pagado]]</f>
        <v>0</v>
      </c>
      <c r="H186" s="75" t="s">
        <v>10</v>
      </c>
    </row>
    <row r="187" spans="1:8" x14ac:dyDescent="0.25">
      <c r="A187" s="148">
        <v>44836</v>
      </c>
      <c r="B187" s="149" t="s">
        <v>31745</v>
      </c>
      <c r="C187" s="153" t="s">
        <v>31</v>
      </c>
      <c r="D187" s="154">
        <v>630</v>
      </c>
      <c r="E187" s="231">
        <v>44836</v>
      </c>
      <c r="F187" s="154">
        <v>630</v>
      </c>
      <c r="G187" s="197">
        <f>Tabla111[[#This Row],[Importe]]-Tabla111[[#This Row],[Pagado]]</f>
        <v>0</v>
      </c>
      <c r="H187" s="153" t="s">
        <v>10</v>
      </c>
    </row>
    <row r="188" spans="1:8" x14ac:dyDescent="0.25">
      <c r="A188" s="73">
        <v>44836</v>
      </c>
      <c r="B188" s="74" t="s">
        <v>31746</v>
      </c>
      <c r="C188" s="75" t="s">
        <v>71</v>
      </c>
      <c r="D188" s="81">
        <v>2378.6999999999998</v>
      </c>
      <c r="E188" s="230">
        <v>44836</v>
      </c>
      <c r="F188" s="81">
        <v>2378.6999999999998</v>
      </c>
      <c r="G188" s="197">
        <f>Tabla111[[#This Row],[Importe]]-Tabla111[[#This Row],[Pagado]]</f>
        <v>0</v>
      </c>
      <c r="H188" s="75" t="s">
        <v>10</v>
      </c>
    </row>
    <row r="189" spans="1:8" x14ac:dyDescent="0.25">
      <c r="A189" s="148">
        <v>44836</v>
      </c>
      <c r="B189" s="149" t="s">
        <v>31747</v>
      </c>
      <c r="C189" s="153" t="s">
        <v>226</v>
      </c>
      <c r="D189" s="154">
        <v>13452</v>
      </c>
      <c r="E189" s="231">
        <v>44836</v>
      </c>
      <c r="F189" s="154">
        <v>13452</v>
      </c>
      <c r="G189" s="197">
        <f>Tabla111[[#This Row],[Importe]]-Tabla111[[#This Row],[Pagado]]</f>
        <v>0</v>
      </c>
      <c r="H189" s="153" t="s">
        <v>10</v>
      </c>
    </row>
    <row r="190" spans="1:8" x14ac:dyDescent="0.25">
      <c r="A190" s="73">
        <v>44836</v>
      </c>
      <c r="B190" s="74" t="s">
        <v>31748</v>
      </c>
      <c r="C190" s="75" t="s">
        <v>149</v>
      </c>
      <c r="D190" s="81">
        <v>840</v>
      </c>
      <c r="E190" s="230">
        <v>44836</v>
      </c>
      <c r="F190" s="81">
        <v>840</v>
      </c>
      <c r="G190" s="197">
        <f>Tabla111[[#This Row],[Importe]]-Tabla111[[#This Row],[Pagado]]</f>
        <v>0</v>
      </c>
      <c r="H190" s="75" t="s">
        <v>10</v>
      </c>
    </row>
    <row r="191" spans="1:8" x14ac:dyDescent="0.25">
      <c r="A191" s="148">
        <v>44836</v>
      </c>
      <c r="B191" s="149" t="s">
        <v>31749</v>
      </c>
      <c r="C191" s="153" t="s">
        <v>31</v>
      </c>
      <c r="D191" s="154">
        <v>2301</v>
      </c>
      <c r="E191" s="231">
        <v>44836</v>
      </c>
      <c r="F191" s="154">
        <v>2301</v>
      </c>
      <c r="G191" s="197">
        <f>Tabla111[[#This Row],[Importe]]-Tabla111[[#This Row],[Pagado]]</f>
        <v>0</v>
      </c>
      <c r="H191" s="153" t="s">
        <v>10</v>
      </c>
    </row>
    <row r="192" spans="1:8" x14ac:dyDescent="0.25">
      <c r="A192" s="73">
        <v>44836</v>
      </c>
      <c r="B192" s="74" t="s">
        <v>31750</v>
      </c>
      <c r="C192" s="75" t="s">
        <v>56</v>
      </c>
      <c r="D192" s="81">
        <v>4616.6000000000004</v>
      </c>
      <c r="E192" s="230">
        <v>44836</v>
      </c>
      <c r="F192" s="81">
        <v>4616.6000000000004</v>
      </c>
      <c r="G192" s="197">
        <f>Tabla111[[#This Row],[Importe]]-Tabla111[[#This Row],[Pagado]]</f>
        <v>0</v>
      </c>
      <c r="H192" s="75" t="s">
        <v>10</v>
      </c>
    </row>
    <row r="193" spans="1:8" x14ac:dyDescent="0.25">
      <c r="A193" s="148">
        <v>44836</v>
      </c>
      <c r="B193" s="149" t="s">
        <v>31751</v>
      </c>
      <c r="C193" s="153" t="s">
        <v>75</v>
      </c>
      <c r="D193" s="154">
        <v>11160</v>
      </c>
      <c r="E193" s="231">
        <v>44836</v>
      </c>
      <c r="F193" s="154">
        <v>11160</v>
      </c>
      <c r="G193" s="197">
        <f>Tabla111[[#This Row],[Importe]]-Tabla111[[#This Row],[Pagado]]</f>
        <v>0</v>
      </c>
      <c r="H193" s="153" t="s">
        <v>10</v>
      </c>
    </row>
    <row r="194" spans="1:8" x14ac:dyDescent="0.25">
      <c r="A194" s="73">
        <v>44836</v>
      </c>
      <c r="B194" s="74" t="s">
        <v>31752</v>
      </c>
      <c r="C194" s="75" t="s">
        <v>31</v>
      </c>
      <c r="D194" s="81">
        <v>1809.6</v>
      </c>
      <c r="E194" s="230">
        <v>44836</v>
      </c>
      <c r="F194" s="81">
        <v>1809.6</v>
      </c>
      <c r="G194" s="197">
        <f>Tabla111[[#This Row],[Importe]]-Tabla111[[#This Row],[Pagado]]</f>
        <v>0</v>
      </c>
      <c r="H194" s="75" t="s">
        <v>10</v>
      </c>
    </row>
    <row r="195" spans="1:8" x14ac:dyDescent="0.25">
      <c r="A195" s="148">
        <v>44836</v>
      </c>
      <c r="B195" s="149" t="s">
        <v>31753</v>
      </c>
      <c r="C195" s="153" t="s">
        <v>16</v>
      </c>
      <c r="D195" s="154">
        <v>2365.9</v>
      </c>
      <c r="E195" s="231">
        <v>44836</v>
      </c>
      <c r="F195" s="154">
        <v>2365.9</v>
      </c>
      <c r="G195" s="197">
        <f>Tabla111[[#This Row],[Importe]]-Tabla111[[#This Row],[Pagado]]</f>
        <v>0</v>
      </c>
      <c r="H195" s="153" t="s">
        <v>10</v>
      </c>
    </row>
    <row r="196" spans="1:8" x14ac:dyDescent="0.25">
      <c r="A196" s="73">
        <v>44836</v>
      </c>
      <c r="B196" s="74" t="s">
        <v>31754</v>
      </c>
      <c r="C196" s="75" t="s">
        <v>67</v>
      </c>
      <c r="D196" s="81">
        <v>1320</v>
      </c>
      <c r="E196" s="230">
        <v>44836</v>
      </c>
      <c r="F196" s="81">
        <v>1320</v>
      </c>
      <c r="G196" s="197">
        <f>Tabla111[[#This Row],[Importe]]-Tabla111[[#This Row],[Pagado]]</f>
        <v>0</v>
      </c>
      <c r="H196" s="75" t="s">
        <v>10</v>
      </c>
    </row>
    <row r="197" spans="1:8" x14ac:dyDescent="0.25">
      <c r="A197" s="148">
        <v>44837</v>
      </c>
      <c r="B197" s="149" t="s">
        <v>31755</v>
      </c>
      <c r="C197" s="153" t="s">
        <v>887</v>
      </c>
      <c r="D197" s="154">
        <v>14880.7</v>
      </c>
      <c r="E197" s="231">
        <v>44837</v>
      </c>
      <c r="F197" s="154">
        <v>14880.7</v>
      </c>
      <c r="G197" s="197">
        <f>Tabla111[[#This Row],[Importe]]-Tabla111[[#This Row],[Pagado]]</f>
        <v>0</v>
      </c>
      <c r="H197" s="153" t="s">
        <v>10</v>
      </c>
    </row>
    <row r="198" spans="1:8" x14ac:dyDescent="0.25">
      <c r="A198" s="73">
        <v>44837</v>
      </c>
      <c r="B198" s="74" t="s">
        <v>31756</v>
      </c>
      <c r="C198" s="75" t="s">
        <v>83</v>
      </c>
      <c r="D198" s="81">
        <v>12478</v>
      </c>
      <c r="E198" s="230">
        <v>44837</v>
      </c>
      <c r="F198" s="81">
        <v>12478</v>
      </c>
      <c r="G198" s="197">
        <f>Tabla111[[#This Row],[Importe]]-Tabla111[[#This Row],[Pagado]]</f>
        <v>0</v>
      </c>
      <c r="H198" s="75" t="s">
        <v>10</v>
      </c>
    </row>
    <row r="199" spans="1:8" x14ac:dyDescent="0.25">
      <c r="A199" s="148">
        <v>44837</v>
      </c>
      <c r="B199" s="149" t="s">
        <v>31757</v>
      </c>
      <c r="C199" s="153" t="s">
        <v>12</v>
      </c>
      <c r="D199" s="154">
        <v>28128.6</v>
      </c>
      <c r="E199" s="231">
        <v>44838</v>
      </c>
      <c r="F199" s="154">
        <v>28128.6</v>
      </c>
      <c r="G199" s="197">
        <f>Tabla111[[#This Row],[Importe]]-Tabla111[[#This Row],[Pagado]]</f>
        <v>0</v>
      </c>
      <c r="H199" s="153" t="s">
        <v>10</v>
      </c>
    </row>
    <row r="200" spans="1:8" x14ac:dyDescent="0.25">
      <c r="A200" s="73">
        <v>44837</v>
      </c>
      <c r="B200" s="74" t="s">
        <v>31758</v>
      </c>
      <c r="C200" s="75" t="s">
        <v>475</v>
      </c>
      <c r="D200" s="81">
        <v>127351.2</v>
      </c>
      <c r="E200" s="230" t="s">
        <v>31759</v>
      </c>
      <c r="F200" s="81">
        <f>114000+13351.2</f>
        <v>127351.2</v>
      </c>
      <c r="G200" s="197">
        <f>Tabla111[[#This Row],[Importe]]-Tabla111[[#This Row],[Pagado]]</f>
        <v>0</v>
      </c>
      <c r="H200" s="75" t="s">
        <v>10</v>
      </c>
    </row>
    <row r="201" spans="1:8" x14ac:dyDescent="0.25">
      <c r="A201" s="148">
        <v>44837</v>
      </c>
      <c r="B201" s="149" t="s">
        <v>31760</v>
      </c>
      <c r="C201" s="153" t="s">
        <v>1187</v>
      </c>
      <c r="D201" s="154">
        <v>2191.8000000000002</v>
      </c>
      <c r="E201" s="231">
        <v>44837</v>
      </c>
      <c r="F201" s="154">
        <v>2191.8000000000002</v>
      </c>
      <c r="G201" s="197">
        <f>Tabla111[[#This Row],[Importe]]-Tabla111[[#This Row],[Pagado]]</f>
        <v>0</v>
      </c>
      <c r="H201" s="153" t="s">
        <v>10</v>
      </c>
    </row>
    <row r="202" spans="1:8" x14ac:dyDescent="0.25">
      <c r="A202" s="73">
        <v>44837</v>
      </c>
      <c r="B202" s="74" t="s">
        <v>31761</v>
      </c>
      <c r="C202" s="75" t="s">
        <v>60</v>
      </c>
      <c r="D202" s="81">
        <v>4797</v>
      </c>
      <c r="E202" s="230">
        <v>44839</v>
      </c>
      <c r="F202" s="81">
        <v>4797</v>
      </c>
      <c r="G202" s="197">
        <f>Tabla111[[#This Row],[Importe]]-Tabla111[[#This Row],[Pagado]]</f>
        <v>0</v>
      </c>
      <c r="H202" s="75" t="s">
        <v>10</v>
      </c>
    </row>
    <row r="203" spans="1:8" x14ac:dyDescent="0.25">
      <c r="A203" s="148">
        <v>44837</v>
      </c>
      <c r="B203" s="149" t="s">
        <v>31762</v>
      </c>
      <c r="C203" s="153" t="s">
        <v>64</v>
      </c>
      <c r="D203" s="154">
        <v>10062</v>
      </c>
      <c r="E203" s="231">
        <v>44838</v>
      </c>
      <c r="F203" s="154">
        <v>10062</v>
      </c>
      <c r="G203" s="197">
        <f>Tabla111[[#This Row],[Importe]]-Tabla111[[#This Row],[Pagado]]</f>
        <v>0</v>
      </c>
      <c r="H203" s="153" t="s">
        <v>10</v>
      </c>
    </row>
    <row r="204" spans="1:8" x14ac:dyDescent="0.25">
      <c r="A204" s="73">
        <v>44837</v>
      </c>
      <c r="B204" s="74" t="s">
        <v>31763</v>
      </c>
      <c r="C204" s="75" t="s">
        <v>111</v>
      </c>
      <c r="D204" s="81">
        <v>4693</v>
      </c>
      <c r="E204" s="230">
        <v>44838</v>
      </c>
      <c r="F204" s="81">
        <v>4693</v>
      </c>
      <c r="G204" s="197">
        <f>Tabla111[[#This Row],[Importe]]-Tabla111[[#This Row],[Pagado]]</f>
        <v>0</v>
      </c>
      <c r="H204" s="75" t="s">
        <v>10</v>
      </c>
    </row>
    <row r="205" spans="1:8" x14ac:dyDescent="0.25">
      <c r="A205" s="148">
        <v>44837</v>
      </c>
      <c r="B205" s="149" t="s">
        <v>31764</v>
      </c>
      <c r="C205" s="153" t="s">
        <v>348</v>
      </c>
      <c r="D205" s="154">
        <v>4889.2</v>
      </c>
      <c r="E205" s="231">
        <v>44837</v>
      </c>
      <c r="F205" s="154">
        <v>4889.2</v>
      </c>
      <c r="G205" s="197">
        <f>Tabla111[[#This Row],[Importe]]-Tabla111[[#This Row],[Pagado]]</f>
        <v>0</v>
      </c>
      <c r="H205" s="153" t="s">
        <v>10</v>
      </c>
    </row>
    <row r="206" spans="1:8" x14ac:dyDescent="0.25">
      <c r="A206" s="73">
        <v>44837</v>
      </c>
      <c r="B206" s="74" t="s">
        <v>31765</v>
      </c>
      <c r="C206" s="75" t="s">
        <v>18045</v>
      </c>
      <c r="D206" s="81">
        <v>0</v>
      </c>
      <c r="E206" s="232" t="s">
        <v>189</v>
      </c>
      <c r="F206" s="81">
        <v>0</v>
      </c>
      <c r="G206" s="197">
        <f>Tabla111[[#This Row],[Importe]]-Tabla111[[#This Row],[Pagado]]</f>
        <v>0</v>
      </c>
      <c r="H206" s="75" t="s">
        <v>189</v>
      </c>
    </row>
    <row r="207" spans="1:8" x14ac:dyDescent="0.25">
      <c r="A207" s="148">
        <v>44837</v>
      </c>
      <c r="B207" s="149" t="s">
        <v>31766</v>
      </c>
      <c r="C207" s="153" t="s">
        <v>105</v>
      </c>
      <c r="D207" s="154">
        <v>7452</v>
      </c>
      <c r="E207" s="231">
        <v>44837</v>
      </c>
      <c r="F207" s="154">
        <v>7452</v>
      </c>
      <c r="G207" s="197">
        <f>Tabla111[[#This Row],[Importe]]-Tabla111[[#This Row],[Pagado]]</f>
        <v>0</v>
      </c>
      <c r="H207" s="153" t="s">
        <v>10</v>
      </c>
    </row>
    <row r="208" spans="1:8" x14ac:dyDescent="0.25">
      <c r="A208" s="73">
        <v>44837</v>
      </c>
      <c r="B208" s="74" t="s">
        <v>31767</v>
      </c>
      <c r="C208" s="75" t="s">
        <v>481</v>
      </c>
      <c r="D208" s="81">
        <v>702</v>
      </c>
      <c r="E208" s="230">
        <v>44837</v>
      </c>
      <c r="F208" s="81">
        <v>702</v>
      </c>
      <c r="G208" s="197">
        <f>Tabla111[[#This Row],[Importe]]-Tabla111[[#This Row],[Pagado]]</f>
        <v>0</v>
      </c>
      <c r="H208" s="75" t="s">
        <v>10</v>
      </c>
    </row>
    <row r="209" spans="1:8" x14ac:dyDescent="0.25">
      <c r="A209" s="148">
        <v>44837</v>
      </c>
      <c r="B209" s="149" t="s">
        <v>31768</v>
      </c>
      <c r="C209" s="153" t="s">
        <v>353</v>
      </c>
      <c r="D209" s="154">
        <v>1560</v>
      </c>
      <c r="E209" s="231">
        <v>44837</v>
      </c>
      <c r="F209" s="154">
        <v>1560</v>
      </c>
      <c r="G209" s="197">
        <f>Tabla111[[#This Row],[Importe]]-Tabla111[[#This Row],[Pagado]]</f>
        <v>0</v>
      </c>
      <c r="H209" s="153" t="s">
        <v>10</v>
      </c>
    </row>
    <row r="210" spans="1:8" x14ac:dyDescent="0.25">
      <c r="A210" s="73">
        <v>44837</v>
      </c>
      <c r="B210" s="74" t="s">
        <v>31769</v>
      </c>
      <c r="C210" s="75" t="s">
        <v>93</v>
      </c>
      <c r="D210" s="81">
        <v>9286.2999999999993</v>
      </c>
      <c r="E210" s="230" t="s">
        <v>31759</v>
      </c>
      <c r="F210" s="81">
        <f>5000+4286.3</f>
        <v>9286.2999999999993</v>
      </c>
      <c r="G210" s="197">
        <f>Tabla111[[#This Row],[Importe]]-Tabla111[[#This Row],[Pagado]]</f>
        <v>0</v>
      </c>
      <c r="H210" s="75" t="s">
        <v>10</v>
      </c>
    </row>
    <row r="211" spans="1:8" x14ac:dyDescent="0.25">
      <c r="A211" s="148">
        <v>44837</v>
      </c>
      <c r="B211" s="149" t="s">
        <v>31770</v>
      </c>
      <c r="C211" s="153" t="s">
        <v>2151</v>
      </c>
      <c r="D211" s="154">
        <v>18151.5</v>
      </c>
      <c r="E211" s="231">
        <v>44837</v>
      </c>
      <c r="F211" s="154">
        <v>18151.5</v>
      </c>
      <c r="G211" s="197">
        <f>Tabla111[[#This Row],[Importe]]-Tabla111[[#This Row],[Pagado]]</f>
        <v>0</v>
      </c>
      <c r="H211" s="153" t="s">
        <v>10</v>
      </c>
    </row>
    <row r="212" spans="1:8" x14ac:dyDescent="0.25">
      <c r="A212" s="73">
        <v>44837</v>
      </c>
      <c r="B212" s="74" t="s">
        <v>31771</v>
      </c>
      <c r="C212" s="75" t="s">
        <v>97</v>
      </c>
      <c r="D212" s="81">
        <v>10021</v>
      </c>
      <c r="E212" s="230">
        <v>44838</v>
      </c>
      <c r="F212" s="81">
        <v>10021</v>
      </c>
      <c r="G212" s="197">
        <f>Tabla111[[#This Row],[Importe]]-Tabla111[[#This Row],[Pagado]]</f>
        <v>0</v>
      </c>
      <c r="H212" s="75" t="s">
        <v>10</v>
      </c>
    </row>
    <row r="213" spans="1:8" x14ac:dyDescent="0.25">
      <c r="A213" s="148">
        <v>44837</v>
      </c>
      <c r="B213" s="149" t="s">
        <v>31772</v>
      </c>
      <c r="C213" s="153" t="s">
        <v>9</v>
      </c>
      <c r="D213" s="154">
        <v>7375.8</v>
      </c>
      <c r="E213" s="231">
        <v>44837</v>
      </c>
      <c r="F213" s="154">
        <v>7375.8</v>
      </c>
      <c r="G213" s="197">
        <f>Tabla111[[#This Row],[Importe]]-Tabla111[[#This Row],[Pagado]]</f>
        <v>0</v>
      </c>
      <c r="H213" s="153" t="s">
        <v>10</v>
      </c>
    </row>
    <row r="214" spans="1:8" x14ac:dyDescent="0.25">
      <c r="A214" s="73">
        <v>44837</v>
      </c>
      <c r="B214" s="74" t="s">
        <v>31773</v>
      </c>
      <c r="C214" s="75" t="s">
        <v>345</v>
      </c>
      <c r="D214" s="81">
        <v>266.39999999999998</v>
      </c>
      <c r="E214" s="230">
        <v>44837</v>
      </c>
      <c r="F214" s="81">
        <v>266.39999999999998</v>
      </c>
      <c r="G214" s="197">
        <f>Tabla111[[#This Row],[Importe]]-Tabla111[[#This Row],[Pagado]]</f>
        <v>0</v>
      </c>
      <c r="H214" s="75" t="s">
        <v>10</v>
      </c>
    </row>
    <row r="215" spans="1:8" x14ac:dyDescent="0.25">
      <c r="A215" s="148">
        <v>44837</v>
      </c>
      <c r="B215" s="149" t="s">
        <v>31774</v>
      </c>
      <c r="C215" s="153" t="s">
        <v>30030</v>
      </c>
      <c r="D215" s="154">
        <v>11817.4</v>
      </c>
      <c r="E215" s="231" t="s">
        <v>31775</v>
      </c>
      <c r="F215" s="154">
        <f>3000+8817.4</f>
        <v>11817.4</v>
      </c>
      <c r="G215" s="197">
        <f>Tabla111[[#This Row],[Importe]]-Tabla111[[#This Row],[Pagado]]</f>
        <v>0</v>
      </c>
      <c r="H215" s="153" t="s">
        <v>10</v>
      </c>
    </row>
    <row r="216" spans="1:8" x14ac:dyDescent="0.25">
      <c r="A216" s="73">
        <v>44837</v>
      </c>
      <c r="B216" s="74" t="s">
        <v>31776</v>
      </c>
      <c r="C216" s="75" t="s">
        <v>109</v>
      </c>
      <c r="D216" s="81">
        <v>5642</v>
      </c>
      <c r="E216" s="230">
        <v>44838</v>
      </c>
      <c r="F216" s="81">
        <v>5642</v>
      </c>
      <c r="G216" s="197">
        <f>Tabla111[[#This Row],[Importe]]-Tabla111[[#This Row],[Pagado]]</f>
        <v>0</v>
      </c>
      <c r="H216" s="75" t="s">
        <v>10</v>
      </c>
    </row>
    <row r="217" spans="1:8" x14ac:dyDescent="0.25">
      <c r="A217" s="148">
        <v>44837</v>
      </c>
      <c r="B217" s="149" t="s">
        <v>31777</v>
      </c>
      <c r="C217" s="153" t="s">
        <v>924</v>
      </c>
      <c r="D217" s="154">
        <v>3409.5</v>
      </c>
      <c r="E217" s="231">
        <v>44837</v>
      </c>
      <c r="F217" s="154">
        <v>3409.5</v>
      </c>
      <c r="G217" s="197">
        <f>Tabla111[[#This Row],[Importe]]-Tabla111[[#This Row],[Pagado]]</f>
        <v>0</v>
      </c>
      <c r="H217" s="153" t="s">
        <v>10</v>
      </c>
    </row>
    <row r="218" spans="1:8" x14ac:dyDescent="0.25">
      <c r="A218" s="73">
        <v>44837</v>
      </c>
      <c r="B218" s="74" t="s">
        <v>31778</v>
      </c>
      <c r="C218" s="75" t="s">
        <v>39</v>
      </c>
      <c r="D218" s="81">
        <v>6281.9</v>
      </c>
      <c r="E218" s="230">
        <v>44838</v>
      </c>
      <c r="F218" s="81">
        <v>6281.9</v>
      </c>
      <c r="G218" s="197">
        <f>Tabla111[[#This Row],[Importe]]-Tabla111[[#This Row],[Pagado]]</f>
        <v>0</v>
      </c>
      <c r="H218" s="75" t="s">
        <v>10</v>
      </c>
    </row>
    <row r="219" spans="1:8" x14ac:dyDescent="0.25">
      <c r="A219" s="148">
        <v>44837</v>
      </c>
      <c r="B219" s="149" t="s">
        <v>31779</v>
      </c>
      <c r="C219" s="153" t="s">
        <v>22</v>
      </c>
      <c r="D219" s="154">
        <v>68170.5</v>
      </c>
      <c r="E219" s="231">
        <v>44838</v>
      </c>
      <c r="F219" s="154">
        <v>68170.5</v>
      </c>
      <c r="G219" s="197">
        <f>Tabla111[[#This Row],[Importe]]-Tabla111[[#This Row],[Pagado]]</f>
        <v>0</v>
      </c>
      <c r="H219" s="153" t="s">
        <v>10</v>
      </c>
    </row>
    <row r="220" spans="1:8" x14ac:dyDescent="0.25">
      <c r="A220" s="73">
        <v>44837</v>
      </c>
      <c r="B220" s="74" t="s">
        <v>31780</v>
      </c>
      <c r="C220" s="75" t="s">
        <v>87</v>
      </c>
      <c r="D220" s="81">
        <v>3382.3</v>
      </c>
      <c r="E220" s="230">
        <v>44837</v>
      </c>
      <c r="F220" s="81">
        <v>3382.3</v>
      </c>
      <c r="G220" s="197">
        <f>Tabla111[[#This Row],[Importe]]-Tabla111[[#This Row],[Pagado]]</f>
        <v>0</v>
      </c>
      <c r="H220" s="75" t="s">
        <v>10</v>
      </c>
    </row>
    <row r="221" spans="1:8" x14ac:dyDescent="0.25">
      <c r="A221" s="148">
        <v>44837</v>
      </c>
      <c r="B221" s="149" t="s">
        <v>31781</v>
      </c>
      <c r="C221" s="153" t="s">
        <v>314</v>
      </c>
      <c r="D221" s="154">
        <v>2197.5</v>
      </c>
      <c r="E221" s="231">
        <v>44837</v>
      </c>
      <c r="F221" s="154">
        <v>2197.5</v>
      </c>
      <c r="G221" s="197">
        <f>Tabla111[[#This Row],[Importe]]-Tabla111[[#This Row],[Pagado]]</f>
        <v>0</v>
      </c>
      <c r="H221" s="153" t="s">
        <v>10</v>
      </c>
    </row>
    <row r="222" spans="1:8" x14ac:dyDescent="0.25">
      <c r="A222" s="73">
        <v>44837</v>
      </c>
      <c r="B222" s="74" t="s">
        <v>31782</v>
      </c>
      <c r="C222" s="75" t="s">
        <v>326</v>
      </c>
      <c r="D222" s="81">
        <v>5011.5</v>
      </c>
      <c r="E222" s="230">
        <v>44838</v>
      </c>
      <c r="F222" s="81">
        <v>5011.5</v>
      </c>
      <c r="G222" s="197">
        <f>Tabla111[[#This Row],[Importe]]-Tabla111[[#This Row],[Pagado]]</f>
        <v>0</v>
      </c>
      <c r="H222" s="75" t="s">
        <v>10</v>
      </c>
    </row>
    <row r="223" spans="1:8" x14ac:dyDescent="0.25">
      <c r="A223" s="148">
        <v>44837</v>
      </c>
      <c r="B223" s="149" t="s">
        <v>31783</v>
      </c>
      <c r="C223" s="153" t="s">
        <v>89</v>
      </c>
      <c r="D223" s="154">
        <v>11912.1</v>
      </c>
      <c r="E223" s="231">
        <v>44839</v>
      </c>
      <c r="F223" s="154">
        <v>11912.1</v>
      </c>
      <c r="G223" s="197">
        <f>Tabla111[[#This Row],[Importe]]-Tabla111[[#This Row],[Pagado]]</f>
        <v>0</v>
      </c>
      <c r="H223" s="153" t="s">
        <v>10</v>
      </c>
    </row>
    <row r="224" spans="1:8" x14ac:dyDescent="0.25">
      <c r="A224" s="73">
        <v>44837</v>
      </c>
      <c r="B224" s="74" t="s">
        <v>31784</v>
      </c>
      <c r="C224" s="75" t="s">
        <v>226</v>
      </c>
      <c r="D224" s="81">
        <v>4932.3999999999996</v>
      </c>
      <c r="E224" s="230">
        <v>44837</v>
      </c>
      <c r="F224" s="81">
        <v>4932.3999999999996</v>
      </c>
      <c r="G224" s="197">
        <f>Tabla111[[#This Row],[Importe]]-Tabla111[[#This Row],[Pagado]]</f>
        <v>0</v>
      </c>
      <c r="H224" s="75" t="s">
        <v>10</v>
      </c>
    </row>
    <row r="225" spans="1:8" x14ac:dyDescent="0.25">
      <c r="A225" s="148">
        <v>44837</v>
      </c>
      <c r="B225" s="149" t="s">
        <v>31785</v>
      </c>
      <c r="C225" s="153" t="s">
        <v>17556</v>
      </c>
      <c r="D225" s="154">
        <v>6850.4</v>
      </c>
      <c r="E225" s="231">
        <v>44837</v>
      </c>
      <c r="F225" s="154">
        <v>6850.4</v>
      </c>
      <c r="G225" s="197">
        <f>Tabla111[[#This Row],[Importe]]-Tabla111[[#This Row],[Pagado]]</f>
        <v>0</v>
      </c>
      <c r="H225" s="153" t="s">
        <v>10</v>
      </c>
    </row>
    <row r="226" spans="1:8" x14ac:dyDescent="0.25">
      <c r="A226" s="73">
        <v>44837</v>
      </c>
      <c r="B226" s="74" t="s">
        <v>31786</v>
      </c>
      <c r="C226" s="75" t="s">
        <v>664</v>
      </c>
      <c r="D226" s="81">
        <v>3813</v>
      </c>
      <c r="E226" s="230">
        <v>44837</v>
      </c>
      <c r="F226" s="81">
        <v>3813</v>
      </c>
      <c r="G226" s="197">
        <f>Tabla111[[#This Row],[Importe]]-Tabla111[[#This Row],[Pagado]]</f>
        <v>0</v>
      </c>
      <c r="H226" s="75" t="s">
        <v>10</v>
      </c>
    </row>
    <row r="227" spans="1:8" x14ac:dyDescent="0.25">
      <c r="A227" s="148">
        <v>44837</v>
      </c>
      <c r="B227" s="149" t="s">
        <v>31787</v>
      </c>
      <c r="C227" s="153" t="s">
        <v>146</v>
      </c>
      <c r="D227" s="154">
        <v>5633.4</v>
      </c>
      <c r="E227" s="231">
        <v>44837</v>
      </c>
      <c r="F227" s="154">
        <v>5633.4</v>
      </c>
      <c r="G227" s="197">
        <f>Tabla111[[#This Row],[Importe]]-Tabla111[[#This Row],[Pagado]]</f>
        <v>0</v>
      </c>
      <c r="H227" s="153" t="s">
        <v>10</v>
      </c>
    </row>
    <row r="228" spans="1:8" x14ac:dyDescent="0.25">
      <c r="A228" s="73">
        <v>44837</v>
      </c>
      <c r="B228" s="74" t="s">
        <v>31788</v>
      </c>
      <c r="C228" s="75" t="s">
        <v>79</v>
      </c>
      <c r="D228" s="81">
        <v>9217.5</v>
      </c>
      <c r="E228" s="230">
        <v>44837</v>
      </c>
      <c r="F228" s="81">
        <v>9217.5</v>
      </c>
      <c r="G228" s="197">
        <f>Tabla111[[#This Row],[Importe]]-Tabla111[[#This Row],[Pagado]]</f>
        <v>0</v>
      </c>
      <c r="H228" s="75" t="s">
        <v>10</v>
      </c>
    </row>
    <row r="229" spans="1:8" x14ac:dyDescent="0.25">
      <c r="A229" s="148">
        <v>44837</v>
      </c>
      <c r="B229" s="149" t="s">
        <v>31789</v>
      </c>
      <c r="C229" s="153" t="s">
        <v>31</v>
      </c>
      <c r="D229" s="154">
        <v>1342</v>
      </c>
      <c r="E229" s="231">
        <v>44837</v>
      </c>
      <c r="F229" s="154">
        <v>1342</v>
      </c>
      <c r="G229" s="197">
        <f>Tabla111[[#This Row],[Importe]]-Tabla111[[#This Row],[Pagado]]</f>
        <v>0</v>
      </c>
      <c r="H229" s="153" t="s">
        <v>10</v>
      </c>
    </row>
    <row r="230" spans="1:8" x14ac:dyDescent="0.25">
      <c r="A230" s="73">
        <v>44837</v>
      </c>
      <c r="B230" s="74" t="s">
        <v>31790</v>
      </c>
      <c r="C230" s="75" t="s">
        <v>31</v>
      </c>
      <c r="D230" s="81">
        <v>7215.8</v>
      </c>
      <c r="E230" s="230">
        <v>44837</v>
      </c>
      <c r="F230" s="81">
        <v>7215.8</v>
      </c>
      <c r="G230" s="197">
        <f>Tabla111[[#This Row],[Importe]]-Tabla111[[#This Row],[Pagado]]</f>
        <v>0</v>
      </c>
      <c r="H230" s="75" t="s">
        <v>10</v>
      </c>
    </row>
    <row r="231" spans="1:8" x14ac:dyDescent="0.25">
      <c r="A231" s="148">
        <v>44837</v>
      </c>
      <c r="B231" s="149" t="s">
        <v>31791</v>
      </c>
      <c r="C231" s="153" t="s">
        <v>181</v>
      </c>
      <c r="D231" s="154">
        <v>12332.8</v>
      </c>
      <c r="E231" s="231">
        <v>44837</v>
      </c>
      <c r="F231" s="154">
        <v>12332.8</v>
      </c>
      <c r="G231" s="197">
        <f>Tabla111[[#This Row],[Importe]]-Tabla111[[#This Row],[Pagado]]</f>
        <v>0</v>
      </c>
      <c r="H231" s="153" t="s">
        <v>10</v>
      </c>
    </row>
    <row r="232" spans="1:8" x14ac:dyDescent="0.25">
      <c r="A232" s="73">
        <v>44837</v>
      </c>
      <c r="B232" s="74" t="s">
        <v>31792</v>
      </c>
      <c r="C232" s="75" t="s">
        <v>426</v>
      </c>
      <c r="D232" s="81">
        <v>5723</v>
      </c>
      <c r="E232" s="230">
        <v>44837</v>
      </c>
      <c r="F232" s="81">
        <v>5723</v>
      </c>
      <c r="G232" s="197">
        <f>Tabla111[[#This Row],[Importe]]-Tabla111[[#This Row],[Pagado]]</f>
        <v>0</v>
      </c>
      <c r="H232" s="75" t="s">
        <v>10</v>
      </c>
    </row>
    <row r="233" spans="1:8" x14ac:dyDescent="0.25">
      <c r="A233" s="148">
        <v>44837</v>
      </c>
      <c r="B233" s="149" t="s">
        <v>31793</v>
      </c>
      <c r="C233" s="153" t="s">
        <v>95</v>
      </c>
      <c r="D233" s="154">
        <v>12678.3</v>
      </c>
      <c r="E233" s="231">
        <v>44837</v>
      </c>
      <c r="F233" s="154">
        <v>12678.3</v>
      </c>
      <c r="G233" s="197">
        <f>Tabla111[[#This Row],[Importe]]-Tabla111[[#This Row],[Pagado]]</f>
        <v>0</v>
      </c>
      <c r="H233" s="153" t="s">
        <v>10</v>
      </c>
    </row>
    <row r="234" spans="1:8" x14ac:dyDescent="0.25">
      <c r="A234" s="73">
        <v>44837</v>
      </c>
      <c r="B234" s="74" t="s">
        <v>31794</v>
      </c>
      <c r="C234" s="75" t="s">
        <v>75</v>
      </c>
      <c r="D234" s="81">
        <v>8047.5</v>
      </c>
      <c r="E234" s="230">
        <v>44837</v>
      </c>
      <c r="F234" s="81">
        <v>8047.5</v>
      </c>
      <c r="G234" s="197">
        <f>Tabla111[[#This Row],[Importe]]-Tabla111[[#This Row],[Pagado]]</f>
        <v>0</v>
      </c>
      <c r="H234" s="75" t="s">
        <v>10</v>
      </c>
    </row>
    <row r="235" spans="1:8" x14ac:dyDescent="0.25">
      <c r="A235" s="148">
        <v>44837</v>
      </c>
      <c r="B235" s="149" t="s">
        <v>31795</v>
      </c>
      <c r="C235" s="153" t="s">
        <v>27</v>
      </c>
      <c r="D235" s="154">
        <v>3212.2</v>
      </c>
      <c r="E235" s="231">
        <v>44837</v>
      </c>
      <c r="F235" s="154">
        <v>3212.2</v>
      </c>
      <c r="G235" s="197">
        <f>Tabla111[[#This Row],[Importe]]-Tabla111[[#This Row],[Pagado]]</f>
        <v>0</v>
      </c>
      <c r="H235" s="153" t="s">
        <v>10</v>
      </c>
    </row>
    <row r="236" spans="1:8" x14ac:dyDescent="0.25">
      <c r="A236" s="73">
        <v>44837</v>
      </c>
      <c r="B236" s="74" t="s">
        <v>31796</v>
      </c>
      <c r="C236" s="75" t="s">
        <v>58</v>
      </c>
      <c r="D236" s="81">
        <v>3363</v>
      </c>
      <c r="E236" s="230">
        <v>44837</v>
      </c>
      <c r="F236" s="81">
        <v>3363</v>
      </c>
      <c r="G236" s="197">
        <f>Tabla111[[#This Row],[Importe]]-Tabla111[[#This Row],[Pagado]]</f>
        <v>0</v>
      </c>
      <c r="H236" s="75" t="s">
        <v>10</v>
      </c>
    </row>
    <row r="237" spans="1:8" x14ac:dyDescent="0.25">
      <c r="A237" s="148">
        <v>44837</v>
      </c>
      <c r="B237" s="149" t="s">
        <v>31797</v>
      </c>
      <c r="C237" s="153" t="s">
        <v>175</v>
      </c>
      <c r="D237" s="154">
        <v>15570.4</v>
      </c>
      <c r="E237" s="231">
        <v>44837</v>
      </c>
      <c r="F237" s="154">
        <v>15570.4</v>
      </c>
      <c r="G237" s="197">
        <f>Tabla111[[#This Row],[Importe]]-Tabla111[[#This Row],[Pagado]]</f>
        <v>0</v>
      </c>
      <c r="H237" s="153" t="s">
        <v>10</v>
      </c>
    </row>
    <row r="238" spans="1:8" x14ac:dyDescent="0.25">
      <c r="A238" s="73">
        <v>44837</v>
      </c>
      <c r="B238" s="74" t="s">
        <v>31798</v>
      </c>
      <c r="C238" s="75" t="s">
        <v>28087</v>
      </c>
      <c r="D238" s="81">
        <v>226928.1</v>
      </c>
      <c r="E238" s="230" t="s">
        <v>31759</v>
      </c>
      <c r="F238" s="81">
        <f>70000+50000+106928.1</f>
        <v>226928.1</v>
      </c>
      <c r="G238" s="197">
        <f>Tabla111[[#This Row],[Importe]]-Tabla111[[#This Row],[Pagado]]</f>
        <v>0</v>
      </c>
      <c r="H238" s="75" t="s">
        <v>10</v>
      </c>
    </row>
    <row r="239" spans="1:8" x14ac:dyDescent="0.25">
      <c r="A239" s="148">
        <v>44837</v>
      </c>
      <c r="B239" s="149" t="s">
        <v>31799</v>
      </c>
      <c r="C239" s="153" t="s">
        <v>196</v>
      </c>
      <c r="D239" s="154">
        <v>151687.98000000001</v>
      </c>
      <c r="E239" s="231">
        <v>44841</v>
      </c>
      <c r="F239" s="154">
        <v>151687.98000000001</v>
      </c>
      <c r="G239" s="197">
        <f>Tabla111[[#This Row],[Importe]]-Tabla111[[#This Row],[Pagado]]</f>
        <v>0</v>
      </c>
      <c r="H239" s="153" t="s">
        <v>10</v>
      </c>
    </row>
    <row r="240" spans="1:8" x14ac:dyDescent="0.25">
      <c r="A240" s="73">
        <v>44837</v>
      </c>
      <c r="B240" s="74" t="s">
        <v>31800</v>
      </c>
      <c r="C240" s="75" t="s">
        <v>16</v>
      </c>
      <c r="D240" s="81">
        <v>4390.8999999999996</v>
      </c>
      <c r="E240" s="230">
        <v>44837</v>
      </c>
      <c r="F240" s="81">
        <v>4390.8999999999996</v>
      </c>
      <c r="G240" s="197">
        <f>Tabla111[[#This Row],[Importe]]-Tabla111[[#This Row],[Pagado]]</f>
        <v>0</v>
      </c>
      <c r="H240" s="75" t="s">
        <v>10</v>
      </c>
    </row>
    <row r="241" spans="1:8" x14ac:dyDescent="0.25">
      <c r="A241" s="148">
        <v>44837</v>
      </c>
      <c r="B241" s="149" t="s">
        <v>31801</v>
      </c>
      <c r="C241" s="153" t="s">
        <v>142</v>
      </c>
      <c r="D241" s="154">
        <v>88125.66</v>
      </c>
      <c r="E241" s="231">
        <v>44876</v>
      </c>
      <c r="F241" s="154">
        <v>88125.66</v>
      </c>
      <c r="G241" s="197">
        <f>Tabla111[[#This Row],[Importe]]-Tabla111[[#This Row],[Pagado]]</f>
        <v>0</v>
      </c>
      <c r="H241" s="153" t="s">
        <v>10</v>
      </c>
    </row>
    <row r="242" spans="1:8" x14ac:dyDescent="0.25">
      <c r="A242" s="73">
        <v>44837</v>
      </c>
      <c r="B242" s="74" t="s">
        <v>31802</v>
      </c>
      <c r="C242" s="75" t="s">
        <v>592</v>
      </c>
      <c r="D242" s="81">
        <v>26934.400000000001</v>
      </c>
      <c r="E242" s="230">
        <v>44838</v>
      </c>
      <c r="F242" s="81">
        <v>26934.400000000001</v>
      </c>
      <c r="G242" s="197">
        <f>Tabla111[[#This Row],[Importe]]-Tabla111[[#This Row],[Pagado]]</f>
        <v>0</v>
      </c>
      <c r="H242" s="75" t="s">
        <v>10</v>
      </c>
    </row>
    <row r="243" spans="1:8" x14ac:dyDescent="0.25">
      <c r="A243" s="148">
        <v>44837</v>
      </c>
      <c r="B243" s="149" t="s">
        <v>31803</v>
      </c>
      <c r="C243" s="153" t="s">
        <v>45</v>
      </c>
      <c r="D243" s="154">
        <v>11075.4</v>
      </c>
      <c r="E243" s="231">
        <v>44837</v>
      </c>
      <c r="F243" s="154">
        <v>11075.4</v>
      </c>
      <c r="G243" s="197">
        <f>Tabla111[[#This Row],[Importe]]-Tabla111[[#This Row],[Pagado]]</f>
        <v>0</v>
      </c>
      <c r="H243" s="153" t="s">
        <v>10</v>
      </c>
    </row>
    <row r="244" spans="1:8" x14ac:dyDescent="0.25">
      <c r="A244" s="73">
        <v>44837</v>
      </c>
      <c r="B244" s="74" t="s">
        <v>31804</v>
      </c>
      <c r="C244" s="75" t="s">
        <v>49</v>
      </c>
      <c r="D244" s="81">
        <v>3981.6</v>
      </c>
      <c r="E244" s="230">
        <v>44837</v>
      </c>
      <c r="F244" s="81">
        <v>3981.6</v>
      </c>
      <c r="G244" s="197">
        <f>Tabla111[[#This Row],[Importe]]-Tabla111[[#This Row],[Pagado]]</f>
        <v>0</v>
      </c>
      <c r="H244" s="75" t="s">
        <v>10</v>
      </c>
    </row>
    <row r="245" spans="1:8" x14ac:dyDescent="0.25">
      <c r="A245" s="148">
        <v>44837</v>
      </c>
      <c r="B245" s="149" t="s">
        <v>31805</v>
      </c>
      <c r="C245" s="153" t="s">
        <v>31</v>
      </c>
      <c r="D245" s="154">
        <v>5210.7</v>
      </c>
      <c r="E245" s="231">
        <v>44837</v>
      </c>
      <c r="F245" s="154">
        <v>5210.7</v>
      </c>
      <c r="G245" s="197">
        <f>Tabla111[[#This Row],[Importe]]-Tabla111[[#This Row],[Pagado]]</f>
        <v>0</v>
      </c>
      <c r="H245" s="153" t="s">
        <v>10</v>
      </c>
    </row>
    <row r="246" spans="1:8" x14ac:dyDescent="0.25">
      <c r="A246" s="73">
        <v>44837</v>
      </c>
      <c r="B246" s="74" t="s">
        <v>31806</v>
      </c>
      <c r="C246" s="75" t="s">
        <v>222</v>
      </c>
      <c r="D246" s="81">
        <v>11829.4</v>
      </c>
      <c r="E246" s="230">
        <v>44837</v>
      </c>
      <c r="F246" s="81">
        <v>11829.4</v>
      </c>
      <c r="G246" s="197">
        <f>Tabla111[[#This Row],[Importe]]-Tabla111[[#This Row],[Pagado]]</f>
        <v>0</v>
      </c>
      <c r="H246" s="75" t="s">
        <v>10</v>
      </c>
    </row>
    <row r="247" spans="1:8" x14ac:dyDescent="0.25">
      <c r="A247" s="148">
        <v>44837</v>
      </c>
      <c r="B247" s="149" t="s">
        <v>31807</v>
      </c>
      <c r="C247" s="153" t="s">
        <v>202</v>
      </c>
      <c r="D247" s="154">
        <v>4027.1</v>
      </c>
      <c r="E247" s="231">
        <v>44837</v>
      </c>
      <c r="F247" s="154">
        <v>4027.1</v>
      </c>
      <c r="G247" s="197">
        <f>Tabla111[[#This Row],[Importe]]-Tabla111[[#This Row],[Pagado]]</f>
        <v>0</v>
      </c>
      <c r="H247" s="153" t="s">
        <v>10</v>
      </c>
    </row>
    <row r="248" spans="1:8" x14ac:dyDescent="0.25">
      <c r="A248" s="73">
        <v>44837</v>
      </c>
      <c r="B248" s="74" t="s">
        <v>31808</v>
      </c>
      <c r="C248" s="75" t="s">
        <v>133</v>
      </c>
      <c r="D248" s="81">
        <v>9876</v>
      </c>
      <c r="E248" s="230">
        <v>44838</v>
      </c>
      <c r="F248" s="81">
        <v>9876</v>
      </c>
      <c r="G248" s="197">
        <f>Tabla111[[#This Row],[Importe]]-Tabla111[[#This Row],[Pagado]]</f>
        <v>0</v>
      </c>
      <c r="H248" s="75" t="s">
        <v>10</v>
      </c>
    </row>
    <row r="249" spans="1:8" x14ac:dyDescent="0.25">
      <c r="A249" s="148">
        <v>44837</v>
      </c>
      <c r="B249" s="149" t="s">
        <v>31809</v>
      </c>
      <c r="C249" s="153" t="s">
        <v>1644</v>
      </c>
      <c r="D249" s="154">
        <v>17026.400000000001</v>
      </c>
      <c r="E249" s="231">
        <v>44838</v>
      </c>
      <c r="F249" s="154">
        <v>17026.400000000001</v>
      </c>
      <c r="G249" s="197">
        <f>Tabla111[[#This Row],[Importe]]-Tabla111[[#This Row],[Pagado]]</f>
        <v>0</v>
      </c>
      <c r="H249" s="153" t="s">
        <v>10</v>
      </c>
    </row>
    <row r="250" spans="1:8" x14ac:dyDescent="0.25">
      <c r="A250" s="73">
        <v>44837</v>
      </c>
      <c r="B250" s="74" t="s">
        <v>31810</v>
      </c>
      <c r="C250" s="75" t="s">
        <v>173</v>
      </c>
      <c r="D250" s="81">
        <v>28367.200000000001</v>
      </c>
      <c r="E250" s="230">
        <v>44838</v>
      </c>
      <c r="F250" s="81">
        <v>28367.200000000001</v>
      </c>
      <c r="G250" s="197">
        <f>Tabla111[[#This Row],[Importe]]-Tabla111[[#This Row],[Pagado]]</f>
        <v>0</v>
      </c>
      <c r="H250" s="75" t="s">
        <v>10</v>
      </c>
    </row>
    <row r="251" spans="1:8" x14ac:dyDescent="0.25">
      <c r="A251" s="148">
        <v>44837</v>
      </c>
      <c r="B251" s="149" t="s">
        <v>31811</v>
      </c>
      <c r="C251" s="153" t="s">
        <v>53</v>
      </c>
      <c r="D251" s="154">
        <v>2714.4</v>
      </c>
      <c r="E251" s="231">
        <v>44837</v>
      </c>
      <c r="F251" s="154">
        <v>2714.4</v>
      </c>
      <c r="G251" s="197">
        <f>Tabla111[[#This Row],[Importe]]-Tabla111[[#This Row],[Pagado]]</f>
        <v>0</v>
      </c>
      <c r="H251" s="153" t="s">
        <v>10</v>
      </c>
    </row>
    <row r="252" spans="1:8" x14ac:dyDescent="0.25">
      <c r="A252" s="73">
        <v>44837</v>
      </c>
      <c r="B252" s="74" t="s">
        <v>31812</v>
      </c>
      <c r="C252" s="75" t="s">
        <v>804</v>
      </c>
      <c r="D252" s="81">
        <v>17844</v>
      </c>
      <c r="E252" s="230">
        <v>44837</v>
      </c>
      <c r="F252" s="81">
        <v>17844</v>
      </c>
      <c r="G252" s="197">
        <f>Tabla111[[#This Row],[Importe]]-Tabla111[[#This Row],[Pagado]]</f>
        <v>0</v>
      </c>
      <c r="H252" s="75" t="s">
        <v>10</v>
      </c>
    </row>
    <row r="253" spans="1:8" x14ac:dyDescent="0.25">
      <c r="A253" s="148">
        <v>44837</v>
      </c>
      <c r="B253" s="149" t="s">
        <v>31813</v>
      </c>
      <c r="C253" s="153" t="s">
        <v>56</v>
      </c>
      <c r="D253" s="154">
        <v>4506.8</v>
      </c>
      <c r="E253" s="231">
        <v>44837</v>
      </c>
      <c r="F253" s="154">
        <v>4506.8</v>
      </c>
      <c r="G253" s="197">
        <f>Tabla111[[#This Row],[Importe]]-Tabla111[[#This Row],[Pagado]]</f>
        <v>0</v>
      </c>
      <c r="H253" s="153" t="s">
        <v>10</v>
      </c>
    </row>
    <row r="254" spans="1:8" x14ac:dyDescent="0.25">
      <c r="A254" s="73">
        <v>44837</v>
      </c>
      <c r="B254" s="74" t="s">
        <v>31814</v>
      </c>
      <c r="C254" s="75" t="s">
        <v>240</v>
      </c>
      <c r="D254" s="81">
        <v>7721.6</v>
      </c>
      <c r="E254" s="230">
        <v>44837</v>
      </c>
      <c r="F254" s="81">
        <v>7721.6</v>
      </c>
      <c r="G254" s="197">
        <f>Tabla111[[#This Row],[Importe]]-Tabla111[[#This Row],[Pagado]]</f>
        <v>0</v>
      </c>
      <c r="H254" s="75" t="s">
        <v>10</v>
      </c>
    </row>
    <row r="255" spans="1:8" x14ac:dyDescent="0.25">
      <c r="A255" s="148">
        <v>44837</v>
      </c>
      <c r="B255" s="149" t="s">
        <v>31815</v>
      </c>
      <c r="C255" s="153" t="s">
        <v>212</v>
      </c>
      <c r="D255" s="154">
        <v>72096.7</v>
      </c>
      <c r="E255" s="231">
        <v>44840</v>
      </c>
      <c r="F255" s="154">
        <v>72096.7</v>
      </c>
      <c r="G255" s="197">
        <f>Tabla111[[#This Row],[Importe]]-Tabla111[[#This Row],[Pagado]]</f>
        <v>0</v>
      </c>
      <c r="H255" s="153" t="s">
        <v>10</v>
      </c>
    </row>
    <row r="256" spans="1:8" x14ac:dyDescent="0.25">
      <c r="A256" s="73">
        <v>44837</v>
      </c>
      <c r="B256" s="74" t="s">
        <v>31816</v>
      </c>
      <c r="C256" s="75" t="s">
        <v>35</v>
      </c>
      <c r="D256" s="81">
        <v>2187.1999999999998</v>
      </c>
      <c r="E256" s="230">
        <v>44837</v>
      </c>
      <c r="F256" s="81">
        <v>2187.1999999999998</v>
      </c>
      <c r="G256" s="197">
        <f>Tabla111[[#This Row],[Importe]]-Tabla111[[#This Row],[Pagado]]</f>
        <v>0</v>
      </c>
      <c r="H256" s="75" t="s">
        <v>10</v>
      </c>
    </row>
    <row r="257" spans="1:8" x14ac:dyDescent="0.25">
      <c r="A257" s="148">
        <v>44837</v>
      </c>
      <c r="B257" s="149" t="s">
        <v>31817</v>
      </c>
      <c r="C257" s="153" t="s">
        <v>218</v>
      </c>
      <c r="D257" s="154">
        <v>14029.6</v>
      </c>
      <c r="E257" s="231">
        <v>44840</v>
      </c>
      <c r="F257" s="154">
        <v>14029.6</v>
      </c>
      <c r="G257" s="197">
        <f>Tabla111[[#This Row],[Importe]]-Tabla111[[#This Row],[Pagado]]</f>
        <v>0</v>
      </c>
      <c r="H257" s="153" t="s">
        <v>10</v>
      </c>
    </row>
    <row r="258" spans="1:8" x14ac:dyDescent="0.25">
      <c r="A258" s="73">
        <v>44837</v>
      </c>
      <c r="B258" s="74" t="s">
        <v>31818</v>
      </c>
      <c r="C258" s="75" t="s">
        <v>24</v>
      </c>
      <c r="D258" s="81">
        <v>3711.4</v>
      </c>
      <c r="E258" s="230">
        <v>44837</v>
      </c>
      <c r="F258" s="81">
        <v>3711.4</v>
      </c>
      <c r="G258" s="197">
        <f>Tabla111[[#This Row],[Importe]]-Tabla111[[#This Row],[Pagado]]</f>
        <v>0</v>
      </c>
      <c r="H258" s="75" t="s">
        <v>10</v>
      </c>
    </row>
    <row r="259" spans="1:8" x14ac:dyDescent="0.25">
      <c r="A259" s="148">
        <v>44837</v>
      </c>
      <c r="B259" s="149" t="s">
        <v>31819</v>
      </c>
      <c r="C259" s="153" t="s">
        <v>127</v>
      </c>
      <c r="D259" s="154">
        <v>6787</v>
      </c>
      <c r="E259" s="231">
        <v>44837</v>
      </c>
      <c r="F259" s="154">
        <v>6787</v>
      </c>
      <c r="G259" s="197">
        <f>Tabla111[[#This Row],[Importe]]-Tabla111[[#This Row],[Pagado]]</f>
        <v>0</v>
      </c>
      <c r="H259" s="153" t="s">
        <v>10</v>
      </c>
    </row>
    <row r="260" spans="1:8" x14ac:dyDescent="0.25">
      <c r="A260" s="73">
        <v>44837</v>
      </c>
      <c r="B260" s="74" t="s">
        <v>31820</v>
      </c>
      <c r="C260" s="75" t="s">
        <v>339</v>
      </c>
      <c r="D260" s="81">
        <v>592.79999999999995</v>
      </c>
      <c r="E260" s="230">
        <v>44837</v>
      </c>
      <c r="F260" s="81">
        <v>592.79999999999995</v>
      </c>
      <c r="G260" s="197">
        <f>Tabla111[[#This Row],[Importe]]-Tabla111[[#This Row],[Pagado]]</f>
        <v>0</v>
      </c>
      <c r="H260" s="75" t="s">
        <v>10</v>
      </c>
    </row>
    <row r="261" spans="1:8" x14ac:dyDescent="0.25">
      <c r="A261" s="148">
        <v>44837</v>
      </c>
      <c r="B261" s="149" t="s">
        <v>31821</v>
      </c>
      <c r="C261" s="153" t="s">
        <v>206</v>
      </c>
      <c r="D261" s="154">
        <v>18191</v>
      </c>
      <c r="E261" s="231">
        <v>44840</v>
      </c>
      <c r="F261" s="154">
        <v>18191</v>
      </c>
      <c r="G261" s="197">
        <f>Tabla111[[#This Row],[Importe]]-Tabla111[[#This Row],[Pagado]]</f>
        <v>0</v>
      </c>
      <c r="H261" s="153" t="s">
        <v>10</v>
      </c>
    </row>
    <row r="262" spans="1:8" x14ac:dyDescent="0.25">
      <c r="A262" s="73">
        <v>44837</v>
      </c>
      <c r="B262" s="74" t="s">
        <v>31822</v>
      </c>
      <c r="C262" s="75" t="s">
        <v>140</v>
      </c>
      <c r="D262" s="81">
        <v>2482.1999999999998</v>
      </c>
      <c r="E262" s="230">
        <v>44837</v>
      </c>
      <c r="F262" s="81">
        <v>2482.1999999999998</v>
      </c>
      <c r="G262" s="197">
        <f>Tabla111[[#This Row],[Importe]]-Tabla111[[#This Row],[Pagado]]</f>
        <v>0</v>
      </c>
      <c r="H262" s="75" t="s">
        <v>10</v>
      </c>
    </row>
    <row r="263" spans="1:8" x14ac:dyDescent="0.25">
      <c r="A263" s="148">
        <v>44837</v>
      </c>
      <c r="B263" s="149" t="s">
        <v>31823</v>
      </c>
      <c r="C263" s="153" t="s">
        <v>24</v>
      </c>
      <c r="D263" s="154">
        <v>608.6</v>
      </c>
      <c r="E263" s="231">
        <v>44837</v>
      </c>
      <c r="F263" s="154">
        <v>608.6</v>
      </c>
      <c r="G263" s="197">
        <f>Tabla111[[#This Row],[Importe]]-Tabla111[[#This Row],[Pagado]]</f>
        <v>0</v>
      </c>
      <c r="H263" s="153" t="s">
        <v>10</v>
      </c>
    </row>
    <row r="264" spans="1:8" x14ac:dyDescent="0.25">
      <c r="A264" s="73">
        <v>44837</v>
      </c>
      <c r="B264" s="74" t="s">
        <v>31824</v>
      </c>
      <c r="C264" s="75" t="s">
        <v>216</v>
      </c>
      <c r="D264" s="81">
        <v>1822.5</v>
      </c>
      <c r="E264" s="230">
        <v>44837</v>
      </c>
      <c r="F264" s="81">
        <v>1822.5</v>
      </c>
      <c r="G264" s="197">
        <f>Tabla111[[#This Row],[Importe]]-Tabla111[[#This Row],[Pagado]]</f>
        <v>0</v>
      </c>
      <c r="H264" s="75" t="s">
        <v>10</v>
      </c>
    </row>
    <row r="265" spans="1:8" x14ac:dyDescent="0.25">
      <c r="A265" s="148">
        <v>44837</v>
      </c>
      <c r="B265" s="149" t="s">
        <v>31825</v>
      </c>
      <c r="C265" s="153" t="s">
        <v>698</v>
      </c>
      <c r="D265" s="154">
        <v>9104.7999999999993</v>
      </c>
      <c r="E265" s="231">
        <v>44837</v>
      </c>
      <c r="F265" s="154">
        <v>9104.7999999999993</v>
      </c>
      <c r="G265" s="197">
        <f>Tabla111[[#This Row],[Importe]]-Tabla111[[#This Row],[Pagado]]</f>
        <v>0</v>
      </c>
      <c r="H265" s="153" t="s">
        <v>10</v>
      </c>
    </row>
    <row r="266" spans="1:8" x14ac:dyDescent="0.25">
      <c r="A266" s="73">
        <v>44837</v>
      </c>
      <c r="B266" s="74" t="s">
        <v>31826</v>
      </c>
      <c r="C266" s="75" t="s">
        <v>698</v>
      </c>
      <c r="D266" s="81">
        <v>1428.8</v>
      </c>
      <c r="E266" s="230">
        <v>44837</v>
      </c>
      <c r="F266" s="81">
        <v>1428.8</v>
      </c>
      <c r="G266" s="197">
        <f>Tabla111[[#This Row],[Importe]]-Tabla111[[#This Row],[Pagado]]</f>
        <v>0</v>
      </c>
      <c r="H266" s="75" t="s">
        <v>10</v>
      </c>
    </row>
    <row r="267" spans="1:8" x14ac:dyDescent="0.25">
      <c r="A267" s="148">
        <v>44837</v>
      </c>
      <c r="B267" s="149" t="s">
        <v>31827</v>
      </c>
      <c r="C267" s="153" t="s">
        <v>414</v>
      </c>
      <c r="D267" s="154">
        <v>22807.5</v>
      </c>
      <c r="E267" s="231">
        <v>44842</v>
      </c>
      <c r="F267" s="154">
        <v>22807.5</v>
      </c>
      <c r="G267" s="197">
        <f>Tabla111[[#This Row],[Importe]]-Tabla111[[#This Row],[Pagado]]</f>
        <v>0</v>
      </c>
      <c r="H267" s="153" t="s">
        <v>10</v>
      </c>
    </row>
    <row r="268" spans="1:8" x14ac:dyDescent="0.25">
      <c r="A268" s="73">
        <v>44837</v>
      </c>
      <c r="B268" s="74" t="s">
        <v>31828</v>
      </c>
      <c r="C268" s="75" t="s">
        <v>562</v>
      </c>
      <c r="D268" s="81">
        <v>4000.4</v>
      </c>
      <c r="E268" s="230">
        <v>44837</v>
      </c>
      <c r="F268" s="81">
        <v>4000.4</v>
      </c>
      <c r="G268" s="197">
        <f>Tabla111[[#This Row],[Importe]]-Tabla111[[#This Row],[Pagado]]</f>
        <v>0</v>
      </c>
      <c r="H268" s="75" t="s">
        <v>10</v>
      </c>
    </row>
    <row r="269" spans="1:8" x14ac:dyDescent="0.25">
      <c r="A269" s="148">
        <v>44837</v>
      </c>
      <c r="B269" s="149" t="s">
        <v>31829</v>
      </c>
      <c r="C269" s="153" t="s">
        <v>135</v>
      </c>
      <c r="D269" s="154">
        <v>1578</v>
      </c>
      <c r="E269" s="231">
        <v>44837</v>
      </c>
      <c r="F269" s="154">
        <v>1578</v>
      </c>
      <c r="G269" s="197">
        <f>Tabla111[[#This Row],[Importe]]-Tabla111[[#This Row],[Pagado]]</f>
        <v>0</v>
      </c>
      <c r="H269" s="153" t="s">
        <v>10</v>
      </c>
    </row>
    <row r="270" spans="1:8" x14ac:dyDescent="0.25">
      <c r="A270" s="73">
        <v>44837</v>
      </c>
      <c r="B270" s="74" t="s">
        <v>31830</v>
      </c>
      <c r="C270" s="75" t="s">
        <v>154</v>
      </c>
      <c r="D270" s="81">
        <v>30028.7</v>
      </c>
      <c r="E270" s="230">
        <v>44840</v>
      </c>
      <c r="F270" s="81">
        <v>30028.7</v>
      </c>
      <c r="G270" s="197">
        <f>Tabla111[[#This Row],[Importe]]-Tabla111[[#This Row],[Pagado]]</f>
        <v>0</v>
      </c>
      <c r="H270" s="75" t="s">
        <v>10</v>
      </c>
    </row>
    <row r="271" spans="1:8" x14ac:dyDescent="0.25">
      <c r="A271" s="148">
        <v>44837</v>
      </c>
      <c r="B271" s="149" t="s">
        <v>31831</v>
      </c>
      <c r="C271" s="153" t="s">
        <v>233</v>
      </c>
      <c r="D271" s="154">
        <v>6275.5</v>
      </c>
      <c r="E271" s="231">
        <v>44837</v>
      </c>
      <c r="F271" s="154">
        <v>6275.5</v>
      </c>
      <c r="G271" s="197">
        <f>Tabla111[[#This Row],[Importe]]-Tabla111[[#This Row],[Pagado]]</f>
        <v>0</v>
      </c>
      <c r="H271" s="153" t="s">
        <v>10</v>
      </c>
    </row>
    <row r="272" spans="1:8" x14ac:dyDescent="0.25">
      <c r="A272" s="73">
        <v>44837</v>
      </c>
      <c r="B272" s="74" t="s">
        <v>31832</v>
      </c>
      <c r="C272" s="75" t="s">
        <v>31324</v>
      </c>
      <c r="D272" s="81">
        <v>4218</v>
      </c>
      <c r="E272" s="230">
        <v>44837</v>
      </c>
      <c r="F272" s="81">
        <v>4218</v>
      </c>
      <c r="G272" s="197">
        <f>Tabla111[[#This Row],[Importe]]-Tabla111[[#This Row],[Pagado]]</f>
        <v>0</v>
      </c>
      <c r="H272" s="75" t="s">
        <v>10</v>
      </c>
    </row>
    <row r="273" spans="1:8" x14ac:dyDescent="0.25">
      <c r="A273" s="148">
        <v>44837</v>
      </c>
      <c r="B273" s="149" t="s">
        <v>31833</v>
      </c>
      <c r="C273" s="153" t="s">
        <v>204</v>
      </c>
      <c r="D273" s="154">
        <v>1871.8</v>
      </c>
      <c r="E273" s="231">
        <v>44837</v>
      </c>
      <c r="F273" s="154">
        <v>1871.8</v>
      </c>
      <c r="G273" s="197">
        <f>Tabla111[[#This Row],[Importe]]-Tabla111[[#This Row],[Pagado]]</f>
        <v>0</v>
      </c>
      <c r="H273" s="153" t="s">
        <v>10</v>
      </c>
    </row>
    <row r="274" spans="1:8" x14ac:dyDescent="0.25">
      <c r="A274" s="73">
        <v>44837</v>
      </c>
      <c r="B274" s="74" t="s">
        <v>31834</v>
      </c>
      <c r="C274" s="75" t="s">
        <v>64</v>
      </c>
      <c r="D274" s="81">
        <v>3085.7</v>
      </c>
      <c r="E274" s="230">
        <v>44837</v>
      </c>
      <c r="F274" s="81">
        <v>3085.7</v>
      </c>
      <c r="G274" s="197">
        <f>Tabla111[[#This Row],[Importe]]-Tabla111[[#This Row],[Pagado]]</f>
        <v>0</v>
      </c>
      <c r="H274" s="75" t="s">
        <v>10</v>
      </c>
    </row>
    <row r="275" spans="1:8" x14ac:dyDescent="0.25">
      <c r="A275" s="148">
        <v>44837</v>
      </c>
      <c r="B275" s="149" t="s">
        <v>31835</v>
      </c>
      <c r="C275" s="153" t="s">
        <v>419</v>
      </c>
      <c r="D275" s="154">
        <v>6427.8</v>
      </c>
      <c r="E275" s="231">
        <v>44837</v>
      </c>
      <c r="F275" s="154">
        <v>6427.8</v>
      </c>
      <c r="G275" s="197">
        <f>Tabla111[[#This Row],[Importe]]-Tabla111[[#This Row],[Pagado]]</f>
        <v>0</v>
      </c>
      <c r="H275" s="153" t="s">
        <v>10</v>
      </c>
    </row>
    <row r="276" spans="1:8" x14ac:dyDescent="0.25">
      <c r="A276" s="73">
        <v>44837</v>
      </c>
      <c r="B276" s="74" t="s">
        <v>31836</v>
      </c>
      <c r="C276" s="75" t="s">
        <v>670</v>
      </c>
      <c r="D276" s="81">
        <v>1980</v>
      </c>
      <c r="E276" s="230">
        <v>44837</v>
      </c>
      <c r="F276" s="81">
        <v>1980</v>
      </c>
      <c r="G276" s="197">
        <f>Tabla111[[#This Row],[Importe]]-Tabla111[[#This Row],[Pagado]]</f>
        <v>0</v>
      </c>
      <c r="H276" s="75" t="s">
        <v>10</v>
      </c>
    </row>
    <row r="277" spans="1:8" x14ac:dyDescent="0.25">
      <c r="A277" s="148">
        <v>44837</v>
      </c>
      <c r="B277" s="149" t="s">
        <v>31837</v>
      </c>
      <c r="C277" s="153" t="s">
        <v>289</v>
      </c>
      <c r="D277" s="154">
        <v>15002.4</v>
      </c>
      <c r="E277" s="231">
        <v>44837</v>
      </c>
      <c r="F277" s="154">
        <v>15002.4</v>
      </c>
      <c r="G277" s="197">
        <f>Tabla111[[#This Row],[Importe]]-Tabla111[[#This Row],[Pagado]]</f>
        <v>0</v>
      </c>
      <c r="H277" s="153" t="s">
        <v>10</v>
      </c>
    </row>
    <row r="278" spans="1:8" x14ac:dyDescent="0.25">
      <c r="A278" s="73">
        <v>44837</v>
      </c>
      <c r="B278" s="74" t="s">
        <v>31838</v>
      </c>
      <c r="C278" s="75" t="s">
        <v>10678</v>
      </c>
      <c r="D278" s="81">
        <v>3791.1</v>
      </c>
      <c r="E278" s="230">
        <v>44837</v>
      </c>
      <c r="F278" s="81">
        <v>3791.1</v>
      </c>
      <c r="G278" s="197">
        <f>Tabla111[[#This Row],[Importe]]-Tabla111[[#This Row],[Pagado]]</f>
        <v>0</v>
      </c>
      <c r="H278" s="75" t="s">
        <v>10</v>
      </c>
    </row>
    <row r="279" spans="1:8" x14ac:dyDescent="0.25">
      <c r="A279" s="148">
        <v>44837</v>
      </c>
      <c r="B279" s="149" t="s">
        <v>31839</v>
      </c>
      <c r="C279" s="153" t="s">
        <v>31</v>
      </c>
      <c r="D279" s="154">
        <v>1679.6</v>
      </c>
      <c r="E279" s="231">
        <v>44837</v>
      </c>
      <c r="F279" s="154">
        <v>1679.6</v>
      </c>
      <c r="G279" s="197">
        <f>Tabla111[[#This Row],[Importe]]-Tabla111[[#This Row],[Pagado]]</f>
        <v>0</v>
      </c>
      <c r="H279" s="153" t="s">
        <v>10</v>
      </c>
    </row>
    <row r="280" spans="1:8" x14ac:dyDescent="0.25">
      <c r="A280" s="73">
        <v>44837</v>
      </c>
      <c r="B280" s="74" t="s">
        <v>31840</v>
      </c>
      <c r="C280" s="75" t="s">
        <v>715</v>
      </c>
      <c r="D280" s="81">
        <v>13872.9</v>
      </c>
      <c r="E280" s="230">
        <v>44837</v>
      </c>
      <c r="F280" s="81">
        <v>13872.9</v>
      </c>
      <c r="G280" s="197">
        <f>Tabla111[[#This Row],[Importe]]-Tabla111[[#This Row],[Pagado]]</f>
        <v>0</v>
      </c>
      <c r="H280" s="75" t="s">
        <v>10</v>
      </c>
    </row>
    <row r="281" spans="1:8" x14ac:dyDescent="0.25">
      <c r="A281" s="148">
        <v>44837</v>
      </c>
      <c r="B281" s="149" t="s">
        <v>31841</v>
      </c>
      <c r="C281" s="153" t="s">
        <v>9827</v>
      </c>
      <c r="D281" s="154">
        <v>3892.5</v>
      </c>
      <c r="E281" s="231">
        <v>44837</v>
      </c>
      <c r="F281" s="154">
        <v>3892.5</v>
      </c>
      <c r="G281" s="197">
        <f>Tabla111[[#This Row],[Importe]]-Tabla111[[#This Row],[Pagado]]</f>
        <v>0</v>
      </c>
      <c r="H281" s="153" t="s">
        <v>10</v>
      </c>
    </row>
    <row r="282" spans="1:8" x14ac:dyDescent="0.25">
      <c r="A282" s="73">
        <v>44837</v>
      </c>
      <c r="B282" s="74" t="s">
        <v>31842</v>
      </c>
      <c r="C282" s="75" t="s">
        <v>51</v>
      </c>
      <c r="D282" s="81">
        <v>1831.4</v>
      </c>
      <c r="E282" s="230">
        <v>44837</v>
      </c>
      <c r="F282" s="81">
        <v>1831.4</v>
      </c>
      <c r="G282" s="197">
        <f>Tabla111[[#This Row],[Importe]]-Tabla111[[#This Row],[Pagado]]</f>
        <v>0</v>
      </c>
      <c r="H282" s="75" t="s">
        <v>10</v>
      </c>
    </row>
    <row r="283" spans="1:8" x14ac:dyDescent="0.25">
      <c r="A283" s="148">
        <v>44837</v>
      </c>
      <c r="B283" s="149" t="s">
        <v>31843</v>
      </c>
      <c r="C283" s="153" t="s">
        <v>31</v>
      </c>
      <c r="D283" s="154">
        <v>3686</v>
      </c>
      <c r="E283" s="231">
        <v>44837</v>
      </c>
      <c r="F283" s="154">
        <v>3686</v>
      </c>
      <c r="G283" s="197">
        <f>Tabla111[[#This Row],[Importe]]-Tabla111[[#This Row],[Pagado]]</f>
        <v>0</v>
      </c>
      <c r="H283" s="153" t="s">
        <v>10</v>
      </c>
    </row>
    <row r="284" spans="1:8" x14ac:dyDescent="0.25">
      <c r="A284" s="73">
        <v>44837</v>
      </c>
      <c r="B284" s="74" t="s">
        <v>31844</v>
      </c>
      <c r="C284" s="75" t="s">
        <v>5694</v>
      </c>
      <c r="D284" s="81">
        <v>4430.8</v>
      </c>
      <c r="E284" s="230">
        <v>44837</v>
      </c>
      <c r="F284" s="81">
        <v>4430.8</v>
      </c>
      <c r="G284" s="197">
        <f>Tabla111[[#This Row],[Importe]]-Tabla111[[#This Row],[Pagado]]</f>
        <v>0</v>
      </c>
      <c r="H284" s="75" t="s">
        <v>10</v>
      </c>
    </row>
    <row r="285" spans="1:8" x14ac:dyDescent="0.25">
      <c r="A285" s="148">
        <v>44837</v>
      </c>
      <c r="B285" s="149" t="s">
        <v>31845</v>
      </c>
      <c r="C285" s="153" t="s">
        <v>29</v>
      </c>
      <c r="D285" s="154">
        <v>1327.5</v>
      </c>
      <c r="E285" s="231">
        <v>44837</v>
      </c>
      <c r="F285" s="154">
        <v>1327.5</v>
      </c>
      <c r="G285" s="197">
        <f>Tabla111[[#This Row],[Importe]]-Tabla111[[#This Row],[Pagado]]</f>
        <v>0</v>
      </c>
      <c r="H285" s="153" t="s">
        <v>10</v>
      </c>
    </row>
    <row r="286" spans="1:8" x14ac:dyDescent="0.25">
      <c r="A286" s="73">
        <v>44837</v>
      </c>
      <c r="B286" s="74" t="s">
        <v>31846</v>
      </c>
      <c r="C286" s="75" t="s">
        <v>612</v>
      </c>
      <c r="D286" s="81">
        <v>399</v>
      </c>
      <c r="E286" s="230">
        <v>44837</v>
      </c>
      <c r="F286" s="81">
        <v>399</v>
      </c>
      <c r="G286" s="197">
        <f>Tabla111[[#This Row],[Importe]]-Tabla111[[#This Row],[Pagado]]</f>
        <v>0</v>
      </c>
      <c r="H286" s="75" t="s">
        <v>10</v>
      </c>
    </row>
    <row r="287" spans="1:8" x14ac:dyDescent="0.25">
      <c r="A287" s="148">
        <v>44837</v>
      </c>
      <c r="B287" s="149" t="s">
        <v>31847</v>
      </c>
      <c r="C287" s="153" t="s">
        <v>31</v>
      </c>
      <c r="D287" s="154">
        <v>678.6</v>
      </c>
      <c r="E287" s="231">
        <v>44837</v>
      </c>
      <c r="F287" s="154">
        <v>678.6</v>
      </c>
      <c r="G287" s="197">
        <f>Tabla111[[#This Row],[Importe]]-Tabla111[[#This Row],[Pagado]]</f>
        <v>0</v>
      </c>
      <c r="H287" s="153" t="s">
        <v>10</v>
      </c>
    </row>
    <row r="288" spans="1:8" x14ac:dyDescent="0.25">
      <c r="A288" s="73">
        <v>44837</v>
      </c>
      <c r="B288" s="74" t="s">
        <v>31848</v>
      </c>
      <c r="C288" s="75" t="s">
        <v>284</v>
      </c>
      <c r="D288" s="81">
        <v>7552.5</v>
      </c>
      <c r="E288" s="230">
        <v>44838</v>
      </c>
      <c r="F288" s="81">
        <v>7552.5</v>
      </c>
      <c r="G288" s="197">
        <f>Tabla111[[#This Row],[Importe]]-Tabla111[[#This Row],[Pagado]]</f>
        <v>0</v>
      </c>
      <c r="H288" s="75" t="s">
        <v>10</v>
      </c>
    </row>
    <row r="289" spans="1:8" x14ac:dyDescent="0.25">
      <c r="A289" s="148">
        <v>44837</v>
      </c>
      <c r="B289" s="149" t="s">
        <v>31849</v>
      </c>
      <c r="C289" s="153" t="s">
        <v>5345</v>
      </c>
      <c r="D289" s="154">
        <v>2947.5</v>
      </c>
      <c r="E289" s="231">
        <v>44838</v>
      </c>
      <c r="F289" s="154">
        <v>2947.5</v>
      </c>
      <c r="G289" s="197">
        <f>Tabla111[[#This Row],[Importe]]-Tabla111[[#This Row],[Pagado]]</f>
        <v>0</v>
      </c>
      <c r="H289" s="153" t="s">
        <v>10</v>
      </c>
    </row>
    <row r="290" spans="1:8" x14ac:dyDescent="0.25">
      <c r="A290" s="73">
        <v>44837</v>
      </c>
      <c r="B290" s="74" t="s">
        <v>31850</v>
      </c>
      <c r="C290" s="75" t="s">
        <v>67</v>
      </c>
      <c r="D290" s="81">
        <v>2789</v>
      </c>
      <c r="E290" s="230">
        <v>44837</v>
      </c>
      <c r="F290" s="81">
        <v>2789</v>
      </c>
      <c r="G290" s="197">
        <f>Tabla111[[#This Row],[Importe]]-Tabla111[[#This Row],[Pagado]]</f>
        <v>0</v>
      </c>
      <c r="H290" s="75" t="s">
        <v>10</v>
      </c>
    </row>
    <row r="291" spans="1:8" x14ac:dyDescent="0.25">
      <c r="A291" s="148">
        <v>44837</v>
      </c>
      <c r="B291" s="149" t="s">
        <v>31851</v>
      </c>
      <c r="C291" s="153" t="s">
        <v>282</v>
      </c>
      <c r="D291" s="154">
        <v>1657.5</v>
      </c>
      <c r="E291" s="231">
        <v>44838</v>
      </c>
      <c r="F291" s="154">
        <v>1657.5</v>
      </c>
      <c r="G291" s="197">
        <f>Tabla111[[#This Row],[Importe]]-Tabla111[[#This Row],[Pagado]]</f>
        <v>0</v>
      </c>
      <c r="H291" s="153" t="s">
        <v>10</v>
      </c>
    </row>
    <row r="292" spans="1:8" x14ac:dyDescent="0.25">
      <c r="A292" s="73">
        <v>44837</v>
      </c>
      <c r="B292" s="74" t="s">
        <v>31852</v>
      </c>
      <c r="C292" s="75" t="s">
        <v>280</v>
      </c>
      <c r="D292" s="81">
        <v>825</v>
      </c>
      <c r="E292" s="230">
        <v>44838</v>
      </c>
      <c r="F292" s="81">
        <v>825</v>
      </c>
      <c r="G292" s="197">
        <f>Tabla111[[#This Row],[Importe]]-Tabla111[[#This Row],[Pagado]]</f>
        <v>0</v>
      </c>
      <c r="H292" s="75" t="s">
        <v>10</v>
      </c>
    </row>
    <row r="293" spans="1:8" x14ac:dyDescent="0.25">
      <c r="A293" s="148">
        <v>44837</v>
      </c>
      <c r="B293" s="149" t="s">
        <v>31853</v>
      </c>
      <c r="C293" s="153" t="s">
        <v>10819</v>
      </c>
      <c r="D293" s="154">
        <v>1155</v>
      </c>
      <c r="E293" s="231">
        <v>44838</v>
      </c>
      <c r="F293" s="154">
        <v>1155</v>
      </c>
      <c r="G293" s="197">
        <f>Tabla111[[#This Row],[Importe]]-Tabla111[[#This Row],[Pagado]]</f>
        <v>0</v>
      </c>
      <c r="H293" s="153" t="s">
        <v>10</v>
      </c>
    </row>
    <row r="294" spans="1:8" x14ac:dyDescent="0.25">
      <c r="A294" s="73">
        <v>44837</v>
      </c>
      <c r="B294" s="74" t="s">
        <v>31854</v>
      </c>
      <c r="C294" s="75" t="s">
        <v>31</v>
      </c>
      <c r="D294" s="81">
        <v>29568</v>
      </c>
      <c r="E294" s="230">
        <v>44837</v>
      </c>
      <c r="F294" s="81">
        <v>29568</v>
      </c>
      <c r="G294" s="197">
        <f>Tabla111[[#This Row],[Importe]]-Tabla111[[#This Row],[Pagado]]</f>
        <v>0</v>
      </c>
      <c r="H294" s="75" t="s">
        <v>10</v>
      </c>
    </row>
    <row r="295" spans="1:8" x14ac:dyDescent="0.25">
      <c r="A295" s="148">
        <v>44837</v>
      </c>
      <c r="B295" s="149" t="s">
        <v>31855</v>
      </c>
      <c r="C295" s="153" t="s">
        <v>843</v>
      </c>
      <c r="D295" s="154">
        <v>8200</v>
      </c>
      <c r="E295" s="231">
        <v>44837</v>
      </c>
      <c r="F295" s="154">
        <v>8200</v>
      </c>
      <c r="G295" s="197">
        <f>Tabla111[[#This Row],[Importe]]-Tabla111[[#This Row],[Pagado]]</f>
        <v>0</v>
      </c>
      <c r="H295" s="153" t="s">
        <v>10</v>
      </c>
    </row>
    <row r="296" spans="1:8" x14ac:dyDescent="0.25">
      <c r="A296" s="73">
        <v>44837</v>
      </c>
      <c r="B296" s="74" t="s">
        <v>31856</v>
      </c>
      <c r="C296" s="75" t="s">
        <v>107</v>
      </c>
      <c r="D296" s="81">
        <v>14247.5</v>
      </c>
      <c r="E296" s="230">
        <v>44838</v>
      </c>
      <c r="F296" s="81">
        <v>14247.5</v>
      </c>
      <c r="G296" s="197">
        <f>Tabla111[[#This Row],[Importe]]-Tabla111[[#This Row],[Pagado]]</f>
        <v>0</v>
      </c>
      <c r="H296" s="75" t="s">
        <v>10</v>
      </c>
    </row>
    <row r="297" spans="1:8" x14ac:dyDescent="0.25">
      <c r="A297" s="148">
        <v>44837</v>
      </c>
      <c r="B297" s="149" t="s">
        <v>31857</v>
      </c>
      <c r="C297" s="153" t="s">
        <v>214</v>
      </c>
      <c r="D297" s="154">
        <v>3812.5</v>
      </c>
      <c r="E297" s="231">
        <v>44838</v>
      </c>
      <c r="F297" s="154">
        <v>3812.5</v>
      </c>
      <c r="G297" s="197">
        <f>Tabla111[[#This Row],[Importe]]-Tabla111[[#This Row],[Pagado]]</f>
        <v>0</v>
      </c>
      <c r="H297" s="153" t="s">
        <v>10</v>
      </c>
    </row>
    <row r="298" spans="1:8" x14ac:dyDescent="0.25">
      <c r="A298" s="73">
        <v>44837</v>
      </c>
      <c r="B298" s="74" t="s">
        <v>31858</v>
      </c>
      <c r="C298" s="75" t="s">
        <v>994</v>
      </c>
      <c r="D298" s="81">
        <v>1394</v>
      </c>
      <c r="E298" s="230">
        <v>44837</v>
      </c>
      <c r="F298" s="81">
        <v>1394</v>
      </c>
      <c r="G298" s="197">
        <f>Tabla111[[#This Row],[Importe]]-Tabla111[[#This Row],[Pagado]]</f>
        <v>0</v>
      </c>
      <c r="H298" s="75" t="s">
        <v>10</v>
      </c>
    </row>
    <row r="299" spans="1:8" x14ac:dyDescent="0.25">
      <c r="A299" s="148">
        <v>44837</v>
      </c>
      <c r="B299" s="149" t="s">
        <v>31859</v>
      </c>
      <c r="C299" s="153" t="s">
        <v>333</v>
      </c>
      <c r="D299" s="154">
        <v>2454</v>
      </c>
      <c r="E299" s="231">
        <v>44838</v>
      </c>
      <c r="F299" s="154">
        <v>2454</v>
      </c>
      <c r="G299" s="197">
        <f>Tabla111[[#This Row],[Importe]]-Tabla111[[#This Row],[Pagado]]</f>
        <v>0</v>
      </c>
      <c r="H299" s="153" t="s">
        <v>10</v>
      </c>
    </row>
    <row r="300" spans="1:8" x14ac:dyDescent="0.25">
      <c r="A300" s="73">
        <v>44837</v>
      </c>
      <c r="B300" s="74" t="s">
        <v>31860</v>
      </c>
      <c r="C300" s="75" t="s">
        <v>31</v>
      </c>
      <c r="D300" s="81">
        <v>136</v>
      </c>
      <c r="E300" s="230">
        <v>44837</v>
      </c>
      <c r="F300" s="81">
        <v>136</v>
      </c>
      <c r="G300" s="197">
        <f>Tabla111[[#This Row],[Importe]]-Tabla111[[#This Row],[Pagado]]</f>
        <v>0</v>
      </c>
      <c r="H300" s="75" t="s">
        <v>10</v>
      </c>
    </row>
    <row r="301" spans="1:8" x14ac:dyDescent="0.25">
      <c r="A301" s="148">
        <v>44837</v>
      </c>
      <c r="B301" s="149" t="s">
        <v>31861</v>
      </c>
      <c r="C301" s="153" t="s">
        <v>214</v>
      </c>
      <c r="D301" s="154">
        <v>10990.2</v>
      </c>
      <c r="E301" s="231">
        <v>44838</v>
      </c>
      <c r="F301" s="154">
        <v>10990.2</v>
      </c>
      <c r="G301" s="197">
        <f>Tabla111[[#This Row],[Importe]]-Tabla111[[#This Row],[Pagado]]</f>
        <v>0</v>
      </c>
      <c r="H301" s="153" t="s">
        <v>10</v>
      </c>
    </row>
    <row r="302" spans="1:8" x14ac:dyDescent="0.25">
      <c r="A302" s="73">
        <v>44837</v>
      </c>
      <c r="B302" s="74" t="s">
        <v>31862</v>
      </c>
      <c r="C302" s="75" t="s">
        <v>31</v>
      </c>
      <c r="D302" s="81">
        <v>8686.7999999999993</v>
      </c>
      <c r="E302" s="230">
        <v>44837</v>
      </c>
      <c r="F302" s="81">
        <v>8686.7999999999993</v>
      </c>
      <c r="G302" s="197">
        <f>Tabla111[[#This Row],[Importe]]-Tabla111[[#This Row],[Pagado]]</f>
        <v>0</v>
      </c>
      <c r="H302" s="75" t="s">
        <v>10</v>
      </c>
    </row>
    <row r="303" spans="1:8" x14ac:dyDescent="0.25">
      <c r="A303" s="148">
        <v>44837</v>
      </c>
      <c r="B303" s="149" t="s">
        <v>31863</v>
      </c>
      <c r="C303" s="153" t="s">
        <v>31864</v>
      </c>
      <c r="D303" s="154">
        <v>0</v>
      </c>
      <c r="E303" s="233" t="s">
        <v>189</v>
      </c>
      <c r="F303" s="154">
        <v>0</v>
      </c>
      <c r="G303" s="197">
        <f>Tabla111[[#This Row],[Importe]]-Tabla111[[#This Row],[Pagado]]</f>
        <v>0</v>
      </c>
      <c r="H303" s="153" t="s">
        <v>189</v>
      </c>
    </row>
    <row r="304" spans="1:8" x14ac:dyDescent="0.25">
      <c r="A304" s="73">
        <v>44837</v>
      </c>
      <c r="B304" s="74" t="s">
        <v>31865</v>
      </c>
      <c r="C304" s="75" t="s">
        <v>484</v>
      </c>
      <c r="D304" s="81">
        <v>3800</v>
      </c>
      <c r="E304" s="230">
        <v>44837</v>
      </c>
      <c r="F304" s="81">
        <v>3800</v>
      </c>
      <c r="G304" s="197">
        <f>Tabla111[[#This Row],[Importe]]-Tabla111[[#This Row],[Pagado]]</f>
        <v>0</v>
      </c>
      <c r="H304" s="75" t="s">
        <v>10</v>
      </c>
    </row>
    <row r="305" spans="1:8" x14ac:dyDescent="0.25">
      <c r="A305" s="148">
        <v>44837</v>
      </c>
      <c r="B305" s="149" t="s">
        <v>31866</v>
      </c>
      <c r="C305" s="153" t="s">
        <v>291</v>
      </c>
      <c r="D305" s="154">
        <v>2071.1</v>
      </c>
      <c r="E305" s="231">
        <v>44838</v>
      </c>
      <c r="F305" s="154">
        <v>2071.1</v>
      </c>
      <c r="G305" s="197">
        <f>Tabla111[[#This Row],[Importe]]-Tabla111[[#This Row],[Pagado]]</f>
        <v>0</v>
      </c>
      <c r="H305" s="153" t="s">
        <v>10</v>
      </c>
    </row>
    <row r="306" spans="1:8" x14ac:dyDescent="0.25">
      <c r="A306" s="73">
        <v>44837</v>
      </c>
      <c r="B306" s="74" t="s">
        <v>31867</v>
      </c>
      <c r="C306" s="75" t="s">
        <v>870</v>
      </c>
      <c r="D306" s="81">
        <v>21117.599999999999</v>
      </c>
      <c r="E306" s="230">
        <v>44837</v>
      </c>
      <c r="F306" s="81">
        <v>21117.599999999999</v>
      </c>
      <c r="G306" s="197">
        <f>Tabla111[[#This Row],[Importe]]-Tabla111[[#This Row],[Pagado]]</f>
        <v>0</v>
      </c>
      <c r="H306" s="75" t="s">
        <v>10</v>
      </c>
    </row>
    <row r="307" spans="1:8" x14ac:dyDescent="0.25">
      <c r="A307" s="148">
        <v>44837</v>
      </c>
      <c r="B307" s="149" t="s">
        <v>31868</v>
      </c>
      <c r="C307" s="153" t="s">
        <v>149</v>
      </c>
      <c r="D307" s="154">
        <v>1339.8</v>
      </c>
      <c r="E307" s="231">
        <v>44837</v>
      </c>
      <c r="F307" s="154">
        <v>1339.8</v>
      </c>
      <c r="G307" s="197">
        <f>Tabla111[[#This Row],[Importe]]-Tabla111[[#This Row],[Pagado]]</f>
        <v>0</v>
      </c>
      <c r="H307" s="153" t="s">
        <v>10</v>
      </c>
    </row>
    <row r="308" spans="1:8" x14ac:dyDescent="0.25">
      <c r="A308" s="73">
        <v>44837</v>
      </c>
      <c r="B308" s="74" t="s">
        <v>31869</v>
      </c>
      <c r="C308" s="75" t="s">
        <v>31870</v>
      </c>
      <c r="D308" s="81">
        <v>0</v>
      </c>
      <c r="E308" s="232" t="s">
        <v>189</v>
      </c>
      <c r="F308" s="81">
        <v>0</v>
      </c>
      <c r="G308" s="197">
        <f>Tabla111[[#This Row],[Importe]]-Tabla111[[#This Row],[Pagado]]</f>
        <v>0</v>
      </c>
      <c r="H308" s="75" t="s">
        <v>189</v>
      </c>
    </row>
    <row r="309" spans="1:8" x14ac:dyDescent="0.25">
      <c r="A309" s="148">
        <v>44837</v>
      </c>
      <c r="B309" s="149" t="s">
        <v>31871</v>
      </c>
      <c r="C309" s="153" t="s">
        <v>2139</v>
      </c>
      <c r="D309" s="154">
        <v>5439.4</v>
      </c>
      <c r="E309" s="231">
        <v>44837</v>
      </c>
      <c r="F309" s="154">
        <v>5439.4</v>
      </c>
      <c r="G309" s="197">
        <f>Tabla111[[#This Row],[Importe]]-Tabla111[[#This Row],[Pagado]]</f>
        <v>0</v>
      </c>
      <c r="H309" s="153" t="s">
        <v>10</v>
      </c>
    </row>
    <row r="310" spans="1:8" x14ac:dyDescent="0.25">
      <c r="A310" s="73">
        <v>44837</v>
      </c>
      <c r="B310" s="74" t="s">
        <v>31872</v>
      </c>
      <c r="C310" s="75" t="s">
        <v>296</v>
      </c>
      <c r="D310" s="81">
        <v>3446.8</v>
      </c>
      <c r="E310" s="230">
        <v>44837</v>
      </c>
      <c r="F310" s="81">
        <v>3446.8</v>
      </c>
      <c r="G310" s="197">
        <f>Tabla111[[#This Row],[Importe]]-Tabla111[[#This Row],[Pagado]]</f>
        <v>0</v>
      </c>
      <c r="H310" s="75" t="s">
        <v>10</v>
      </c>
    </row>
    <row r="311" spans="1:8" x14ac:dyDescent="0.25">
      <c r="A311" s="148">
        <v>44837</v>
      </c>
      <c r="B311" s="149" t="s">
        <v>31873</v>
      </c>
      <c r="C311" s="153" t="s">
        <v>14</v>
      </c>
      <c r="D311" s="154">
        <v>17585.2</v>
      </c>
      <c r="E311" s="231">
        <v>44837</v>
      </c>
      <c r="F311" s="154">
        <v>17585.2</v>
      </c>
      <c r="G311" s="197">
        <f>Tabla111[[#This Row],[Importe]]-Tabla111[[#This Row],[Pagado]]</f>
        <v>0</v>
      </c>
      <c r="H311" s="153" t="s">
        <v>10</v>
      </c>
    </row>
    <row r="312" spans="1:8" x14ac:dyDescent="0.25">
      <c r="A312" s="73">
        <v>44837</v>
      </c>
      <c r="B312" s="74" t="s">
        <v>31874</v>
      </c>
      <c r="C312" s="75" t="s">
        <v>1558</v>
      </c>
      <c r="D312" s="81">
        <v>1824</v>
      </c>
      <c r="E312" s="230">
        <v>44837</v>
      </c>
      <c r="F312" s="81">
        <v>1824</v>
      </c>
      <c r="G312" s="197">
        <f>Tabla111[[#This Row],[Importe]]-Tabla111[[#This Row],[Pagado]]</f>
        <v>0</v>
      </c>
      <c r="H312" s="75" t="s">
        <v>10</v>
      </c>
    </row>
    <row r="313" spans="1:8" x14ac:dyDescent="0.25">
      <c r="A313" s="148">
        <v>44837</v>
      </c>
      <c r="B313" s="149" t="s">
        <v>31875</v>
      </c>
      <c r="C313" s="153" t="s">
        <v>14</v>
      </c>
      <c r="D313" s="154">
        <v>3003</v>
      </c>
      <c r="E313" s="231">
        <v>44837</v>
      </c>
      <c r="F313" s="154">
        <v>3003</v>
      </c>
      <c r="G313" s="197">
        <f>Tabla111[[#This Row],[Importe]]-Tabla111[[#This Row],[Pagado]]</f>
        <v>0</v>
      </c>
      <c r="H313" s="153" t="s">
        <v>10</v>
      </c>
    </row>
    <row r="314" spans="1:8" x14ac:dyDescent="0.25">
      <c r="A314" s="73">
        <v>44837</v>
      </c>
      <c r="B314" s="74" t="s">
        <v>31876</v>
      </c>
      <c r="C314" s="75" t="s">
        <v>29431</v>
      </c>
      <c r="D314" s="81">
        <v>13176</v>
      </c>
      <c r="E314" s="230">
        <v>44837</v>
      </c>
      <c r="F314" s="81">
        <v>13176</v>
      </c>
      <c r="G314" s="197">
        <f>Tabla111[[#This Row],[Importe]]-Tabla111[[#This Row],[Pagado]]</f>
        <v>0</v>
      </c>
      <c r="H314" s="75" t="s">
        <v>10</v>
      </c>
    </row>
    <row r="315" spans="1:8" x14ac:dyDescent="0.25">
      <c r="A315" s="148">
        <v>44837</v>
      </c>
      <c r="B315" s="149" t="s">
        <v>31877</v>
      </c>
      <c r="C315" s="153" t="s">
        <v>135</v>
      </c>
      <c r="D315" s="154">
        <v>1116.5</v>
      </c>
      <c r="E315" s="231">
        <v>44837</v>
      </c>
      <c r="F315" s="154">
        <v>1116.5</v>
      </c>
      <c r="G315" s="197">
        <f>Tabla111[[#This Row],[Importe]]-Tabla111[[#This Row],[Pagado]]</f>
        <v>0</v>
      </c>
      <c r="H315" s="153" t="s">
        <v>10</v>
      </c>
    </row>
    <row r="316" spans="1:8" x14ac:dyDescent="0.25">
      <c r="A316" s="73">
        <v>44837</v>
      </c>
      <c r="B316" s="74" t="s">
        <v>31878</v>
      </c>
      <c r="C316" s="75" t="s">
        <v>114</v>
      </c>
      <c r="D316" s="81">
        <v>11668.6</v>
      </c>
      <c r="E316" s="230">
        <v>44838</v>
      </c>
      <c r="F316" s="81">
        <v>11668.6</v>
      </c>
      <c r="G316" s="197">
        <f>Tabla111[[#This Row],[Importe]]-Tabla111[[#This Row],[Pagado]]</f>
        <v>0</v>
      </c>
      <c r="H316" s="75" t="s">
        <v>10</v>
      </c>
    </row>
    <row r="317" spans="1:8" x14ac:dyDescent="0.25">
      <c r="A317" s="148">
        <v>44837</v>
      </c>
      <c r="B317" s="149" t="s">
        <v>31879</v>
      </c>
      <c r="C317" s="153" t="s">
        <v>681</v>
      </c>
      <c r="D317" s="154">
        <v>5.91</v>
      </c>
      <c r="E317" s="231">
        <v>44842</v>
      </c>
      <c r="F317" s="154">
        <v>5.91</v>
      </c>
      <c r="G317" s="197">
        <f>Tabla111[[#This Row],[Importe]]-Tabla111[[#This Row],[Pagado]]</f>
        <v>0</v>
      </c>
      <c r="H317" s="153" t="s">
        <v>10</v>
      </c>
    </row>
    <row r="318" spans="1:8" x14ac:dyDescent="0.25">
      <c r="A318" s="73">
        <v>44837</v>
      </c>
      <c r="B318" s="74" t="s">
        <v>31880</v>
      </c>
      <c r="C318" s="75" t="s">
        <v>53</v>
      </c>
      <c r="D318" s="81">
        <v>2855.7</v>
      </c>
      <c r="E318" s="230">
        <v>44837</v>
      </c>
      <c r="F318" s="81">
        <v>2855.7</v>
      </c>
      <c r="G318" s="197">
        <f>Tabla111[[#This Row],[Importe]]-Tabla111[[#This Row],[Pagado]]</f>
        <v>0</v>
      </c>
      <c r="H318" s="75" t="s">
        <v>10</v>
      </c>
    </row>
    <row r="319" spans="1:8" x14ac:dyDescent="0.25">
      <c r="A319" s="148">
        <v>44837</v>
      </c>
      <c r="B319" s="149" t="s">
        <v>31881</v>
      </c>
      <c r="C319" s="153" t="s">
        <v>31</v>
      </c>
      <c r="D319" s="154">
        <v>94817.600000000006</v>
      </c>
      <c r="E319" s="231">
        <v>44837</v>
      </c>
      <c r="F319" s="154">
        <v>94817.600000000006</v>
      </c>
      <c r="G319" s="197">
        <f>Tabla111[[#This Row],[Importe]]-Tabla111[[#This Row],[Pagado]]</f>
        <v>0</v>
      </c>
      <c r="H319" s="153" t="s">
        <v>10</v>
      </c>
    </row>
    <row r="320" spans="1:8" x14ac:dyDescent="0.25">
      <c r="A320" s="73">
        <v>44837</v>
      </c>
      <c r="B320" s="74" t="s">
        <v>31882</v>
      </c>
      <c r="C320" s="75" t="s">
        <v>31</v>
      </c>
      <c r="D320" s="81">
        <v>225</v>
      </c>
      <c r="E320" s="230">
        <v>44837</v>
      </c>
      <c r="F320" s="81">
        <v>225</v>
      </c>
      <c r="G320" s="197">
        <f>Tabla111[[#This Row],[Importe]]-Tabla111[[#This Row],[Pagado]]</f>
        <v>0</v>
      </c>
      <c r="H320" s="75" t="s">
        <v>10</v>
      </c>
    </row>
    <row r="321" spans="1:8" x14ac:dyDescent="0.25">
      <c r="A321" s="148">
        <v>44837</v>
      </c>
      <c r="B321" s="149" t="s">
        <v>31883</v>
      </c>
      <c r="C321" s="153" t="s">
        <v>296</v>
      </c>
      <c r="D321" s="154">
        <v>1558.2</v>
      </c>
      <c r="E321" s="231">
        <v>44837</v>
      </c>
      <c r="F321" s="154">
        <v>1558.2</v>
      </c>
      <c r="G321" s="197">
        <f>Tabla111[[#This Row],[Importe]]-Tabla111[[#This Row],[Pagado]]</f>
        <v>0</v>
      </c>
      <c r="H321" s="153" t="s">
        <v>10</v>
      </c>
    </row>
    <row r="322" spans="1:8" x14ac:dyDescent="0.25">
      <c r="A322" s="73">
        <v>44837</v>
      </c>
      <c r="B322" s="74" t="s">
        <v>31884</v>
      </c>
      <c r="C322" s="75" t="s">
        <v>296</v>
      </c>
      <c r="D322" s="81">
        <v>1864.2</v>
      </c>
      <c r="E322" s="230">
        <v>44837</v>
      </c>
      <c r="F322" s="81">
        <v>1864.2</v>
      </c>
      <c r="G322" s="197">
        <f>Tabla111[[#This Row],[Importe]]-Tabla111[[#This Row],[Pagado]]</f>
        <v>0</v>
      </c>
      <c r="H322" s="75" t="s">
        <v>10</v>
      </c>
    </row>
    <row r="323" spans="1:8" x14ac:dyDescent="0.25">
      <c r="A323" s="148">
        <v>44837</v>
      </c>
      <c r="B323" s="149" t="s">
        <v>31885</v>
      </c>
      <c r="C323" s="153" t="s">
        <v>214</v>
      </c>
      <c r="D323" s="154">
        <v>1605</v>
      </c>
      <c r="E323" s="231">
        <v>44837</v>
      </c>
      <c r="F323" s="154">
        <v>1605</v>
      </c>
      <c r="G323" s="197">
        <f>Tabla111[[#This Row],[Importe]]-Tabla111[[#This Row],[Pagado]]</f>
        <v>0</v>
      </c>
      <c r="H323" s="153" t="s">
        <v>10</v>
      </c>
    </row>
    <row r="324" spans="1:8" x14ac:dyDescent="0.25">
      <c r="A324" s="73">
        <v>44837</v>
      </c>
      <c r="B324" s="74" t="s">
        <v>31886</v>
      </c>
      <c r="C324" s="75" t="s">
        <v>440</v>
      </c>
      <c r="D324" s="81">
        <v>13863.16</v>
      </c>
      <c r="E324" s="230">
        <v>44845</v>
      </c>
      <c r="F324" s="81">
        <v>13863.16</v>
      </c>
      <c r="G324" s="197">
        <f>Tabla111[[#This Row],[Importe]]-Tabla111[[#This Row],[Pagado]]</f>
        <v>0</v>
      </c>
      <c r="H324" s="75" t="s">
        <v>10</v>
      </c>
    </row>
    <row r="325" spans="1:8" x14ac:dyDescent="0.25">
      <c r="A325" s="148">
        <v>44837</v>
      </c>
      <c r="B325" s="149" t="s">
        <v>31887</v>
      </c>
      <c r="C325" s="153" t="s">
        <v>69</v>
      </c>
      <c r="D325" s="154">
        <v>1530</v>
      </c>
      <c r="E325" s="231">
        <v>44837</v>
      </c>
      <c r="F325" s="154">
        <v>1530</v>
      </c>
      <c r="G325" s="197">
        <f>Tabla111[[#This Row],[Importe]]-Tabla111[[#This Row],[Pagado]]</f>
        <v>0</v>
      </c>
      <c r="H325" s="153" t="s">
        <v>10</v>
      </c>
    </row>
    <row r="326" spans="1:8" x14ac:dyDescent="0.25">
      <c r="A326" s="73">
        <v>44837</v>
      </c>
      <c r="B326" s="74" t="s">
        <v>31888</v>
      </c>
      <c r="C326" s="75" t="s">
        <v>10840</v>
      </c>
      <c r="D326" s="81">
        <v>43847.6</v>
      </c>
      <c r="E326" s="230" t="s">
        <v>31889</v>
      </c>
      <c r="F326" s="81">
        <f>26000+17847.6</f>
        <v>43847.6</v>
      </c>
      <c r="G326" s="197">
        <f>Tabla111[[#This Row],[Importe]]-Tabla111[[#This Row],[Pagado]]</f>
        <v>0</v>
      </c>
      <c r="H326" s="75" t="s">
        <v>10</v>
      </c>
    </row>
    <row r="327" spans="1:8" x14ac:dyDescent="0.25">
      <c r="A327" s="148">
        <v>44837</v>
      </c>
      <c r="B327" s="149" t="s">
        <v>31890</v>
      </c>
      <c r="C327" s="153" t="s">
        <v>24</v>
      </c>
      <c r="D327" s="154">
        <v>2961</v>
      </c>
      <c r="E327" s="231">
        <v>44838</v>
      </c>
      <c r="F327" s="154">
        <v>2961</v>
      </c>
      <c r="G327" s="197">
        <f>Tabla111[[#This Row],[Importe]]-Tabla111[[#This Row],[Pagado]]</f>
        <v>0</v>
      </c>
      <c r="H327" s="153" t="s">
        <v>10</v>
      </c>
    </row>
    <row r="328" spans="1:8" x14ac:dyDescent="0.25">
      <c r="A328" s="73">
        <v>44838</v>
      </c>
      <c r="B328" s="74" t="s">
        <v>31891</v>
      </c>
      <c r="C328" s="75" t="s">
        <v>12</v>
      </c>
      <c r="D328" s="81">
        <v>20823.75</v>
      </c>
      <c r="E328" s="230">
        <v>44840</v>
      </c>
      <c r="F328" s="81">
        <v>20823.75</v>
      </c>
      <c r="G328" s="197">
        <f>Tabla111[[#This Row],[Importe]]-Tabla111[[#This Row],[Pagado]]</f>
        <v>0</v>
      </c>
      <c r="H328" s="75" t="s">
        <v>10</v>
      </c>
    </row>
    <row r="329" spans="1:8" x14ac:dyDescent="0.25">
      <c r="A329" s="148">
        <v>44838</v>
      </c>
      <c r="B329" s="149" t="s">
        <v>31892</v>
      </c>
      <c r="C329" s="153" t="s">
        <v>887</v>
      </c>
      <c r="D329" s="154">
        <v>21781.7</v>
      </c>
      <c r="E329" s="231" t="s">
        <v>31775</v>
      </c>
      <c r="F329" s="154">
        <f>15000+6781.7</f>
        <v>21781.7</v>
      </c>
      <c r="G329" s="197">
        <f>Tabla111[[#This Row],[Importe]]-Tabla111[[#This Row],[Pagado]]</f>
        <v>0</v>
      </c>
      <c r="H329" s="153" t="s">
        <v>10</v>
      </c>
    </row>
    <row r="330" spans="1:8" x14ac:dyDescent="0.25">
      <c r="A330" s="73">
        <v>44838</v>
      </c>
      <c r="B330" s="74" t="s">
        <v>31893</v>
      </c>
      <c r="C330" s="75" t="s">
        <v>31324</v>
      </c>
      <c r="D330" s="81">
        <v>5935.6</v>
      </c>
      <c r="E330" s="230">
        <v>44838</v>
      </c>
      <c r="F330" s="81">
        <v>5935.6</v>
      </c>
      <c r="G330" s="197">
        <f>Tabla111[[#This Row],[Importe]]-Tabla111[[#This Row],[Pagado]]</f>
        <v>0</v>
      </c>
      <c r="H330" s="75" t="s">
        <v>10</v>
      </c>
    </row>
    <row r="331" spans="1:8" x14ac:dyDescent="0.25">
      <c r="A331" s="148">
        <v>44838</v>
      </c>
      <c r="B331" s="149" t="s">
        <v>31894</v>
      </c>
      <c r="C331" s="153" t="s">
        <v>16</v>
      </c>
      <c r="D331" s="154">
        <v>7281.1</v>
      </c>
      <c r="E331" s="231">
        <v>44838</v>
      </c>
      <c r="F331" s="154">
        <v>7281.1</v>
      </c>
      <c r="G331" s="197">
        <f>Tabla111[[#This Row],[Importe]]-Tabla111[[#This Row],[Pagado]]</f>
        <v>0</v>
      </c>
      <c r="H331" s="153" t="s">
        <v>10</v>
      </c>
    </row>
    <row r="332" spans="1:8" x14ac:dyDescent="0.25">
      <c r="A332" s="73">
        <v>44838</v>
      </c>
      <c r="B332" s="74" t="s">
        <v>31895</v>
      </c>
      <c r="C332" s="75" t="s">
        <v>105</v>
      </c>
      <c r="D332" s="81">
        <v>6920.2</v>
      </c>
      <c r="E332" s="230">
        <v>44839</v>
      </c>
      <c r="F332" s="81">
        <v>6920.2</v>
      </c>
      <c r="G332" s="197">
        <f>Tabla111[[#This Row],[Importe]]-Tabla111[[#This Row],[Pagado]]</f>
        <v>0</v>
      </c>
      <c r="H332" s="75" t="s">
        <v>10</v>
      </c>
    </row>
    <row r="333" spans="1:8" x14ac:dyDescent="0.25">
      <c r="A333" s="148">
        <v>44838</v>
      </c>
      <c r="B333" s="149" t="s">
        <v>31896</v>
      </c>
      <c r="C333" s="153" t="s">
        <v>97</v>
      </c>
      <c r="D333" s="154">
        <v>1072.8</v>
      </c>
      <c r="E333" s="231">
        <v>44839</v>
      </c>
      <c r="F333" s="154">
        <v>1072.8</v>
      </c>
      <c r="G333" s="197">
        <f>Tabla111[[#This Row],[Importe]]-Tabla111[[#This Row],[Pagado]]</f>
        <v>0</v>
      </c>
      <c r="H333" s="153" t="s">
        <v>10</v>
      </c>
    </row>
    <row r="334" spans="1:8" x14ac:dyDescent="0.25">
      <c r="A334" s="73">
        <v>44838</v>
      </c>
      <c r="B334" s="74" t="s">
        <v>31897</v>
      </c>
      <c r="C334" s="75" t="s">
        <v>481</v>
      </c>
      <c r="D334" s="81">
        <v>765</v>
      </c>
      <c r="E334" s="230">
        <v>44838</v>
      </c>
      <c r="F334" s="81">
        <v>765</v>
      </c>
      <c r="G334" s="197">
        <f>Tabla111[[#This Row],[Importe]]-Tabla111[[#This Row],[Pagado]]</f>
        <v>0</v>
      </c>
      <c r="H334" s="75" t="s">
        <v>10</v>
      </c>
    </row>
    <row r="335" spans="1:8" x14ac:dyDescent="0.25">
      <c r="A335" s="148">
        <v>44838</v>
      </c>
      <c r="B335" s="149" t="s">
        <v>31898</v>
      </c>
      <c r="C335" s="153" t="s">
        <v>114</v>
      </c>
      <c r="D335" s="154">
        <v>6549.1</v>
      </c>
      <c r="E335" s="231">
        <v>44839</v>
      </c>
      <c r="F335" s="154">
        <v>6549.1</v>
      </c>
      <c r="G335" s="197">
        <f>Tabla111[[#This Row],[Importe]]-Tabla111[[#This Row],[Pagado]]</f>
        <v>0</v>
      </c>
      <c r="H335" s="153" t="s">
        <v>10</v>
      </c>
    </row>
    <row r="336" spans="1:8" x14ac:dyDescent="0.25">
      <c r="A336" s="73">
        <v>44838</v>
      </c>
      <c r="B336" s="74" t="s">
        <v>31899</v>
      </c>
      <c r="C336" s="75" t="s">
        <v>109</v>
      </c>
      <c r="D336" s="81">
        <v>5265</v>
      </c>
      <c r="E336" s="230">
        <v>44839</v>
      </c>
      <c r="F336" s="81">
        <v>5265</v>
      </c>
      <c r="G336" s="197">
        <f>Tabla111[[#This Row],[Importe]]-Tabla111[[#This Row],[Pagado]]</f>
        <v>0</v>
      </c>
      <c r="H336" s="75" t="s">
        <v>10</v>
      </c>
    </row>
    <row r="337" spans="1:8" x14ac:dyDescent="0.25">
      <c r="A337" s="148">
        <v>44838</v>
      </c>
      <c r="B337" s="149" t="s">
        <v>31900</v>
      </c>
      <c r="C337" s="153" t="s">
        <v>111</v>
      </c>
      <c r="D337" s="154">
        <v>6795.5</v>
      </c>
      <c r="E337" s="231">
        <v>44839</v>
      </c>
      <c r="F337" s="154">
        <v>6795.5</v>
      </c>
      <c r="G337" s="197">
        <f>Tabla111[[#This Row],[Importe]]-Tabla111[[#This Row],[Pagado]]</f>
        <v>0</v>
      </c>
      <c r="H337" s="153" t="s">
        <v>10</v>
      </c>
    </row>
    <row r="338" spans="1:8" x14ac:dyDescent="0.25">
      <c r="A338" s="73">
        <v>44838</v>
      </c>
      <c r="B338" s="74" t="s">
        <v>31901</v>
      </c>
      <c r="C338" s="75" t="s">
        <v>93</v>
      </c>
      <c r="D338" s="81">
        <v>7375.7</v>
      </c>
      <c r="E338" s="230">
        <v>44841</v>
      </c>
      <c r="F338" s="81">
        <v>7375.7</v>
      </c>
      <c r="G338" s="197">
        <f>Tabla111[[#This Row],[Importe]]-Tabla111[[#This Row],[Pagado]]</f>
        <v>0</v>
      </c>
      <c r="H338" s="75" t="s">
        <v>10</v>
      </c>
    </row>
    <row r="339" spans="1:8" x14ac:dyDescent="0.25">
      <c r="A339" s="148">
        <v>44838</v>
      </c>
      <c r="B339" s="149" t="s">
        <v>31902</v>
      </c>
      <c r="C339" s="153" t="s">
        <v>348</v>
      </c>
      <c r="D339" s="154">
        <v>3640.3</v>
      </c>
      <c r="E339" s="231">
        <v>44838</v>
      </c>
      <c r="F339" s="154">
        <v>3640.3</v>
      </c>
      <c r="G339" s="197">
        <f>Tabla111[[#This Row],[Importe]]-Tabla111[[#This Row],[Pagado]]</f>
        <v>0</v>
      </c>
      <c r="H339" s="153" t="s">
        <v>10</v>
      </c>
    </row>
    <row r="340" spans="1:8" x14ac:dyDescent="0.25">
      <c r="A340" s="73">
        <v>44838</v>
      </c>
      <c r="B340" s="74" t="s">
        <v>31903</v>
      </c>
      <c r="C340" s="75" t="s">
        <v>64</v>
      </c>
      <c r="D340" s="81">
        <v>5219.5</v>
      </c>
      <c r="E340" s="230">
        <v>44839</v>
      </c>
      <c r="F340" s="81">
        <v>5219.5</v>
      </c>
      <c r="G340" s="197">
        <f>Tabla111[[#This Row],[Importe]]-Tabla111[[#This Row],[Pagado]]</f>
        <v>0</v>
      </c>
      <c r="H340" s="75" t="s">
        <v>10</v>
      </c>
    </row>
    <row r="341" spans="1:8" x14ac:dyDescent="0.25">
      <c r="A341" s="148">
        <v>44838</v>
      </c>
      <c r="B341" s="149" t="s">
        <v>31904</v>
      </c>
      <c r="C341" s="153" t="s">
        <v>89</v>
      </c>
      <c r="D341" s="154">
        <v>8696.6</v>
      </c>
      <c r="E341" s="231">
        <v>44838</v>
      </c>
      <c r="F341" s="154">
        <v>8696.6</v>
      </c>
      <c r="G341" s="197">
        <f>Tabla111[[#This Row],[Importe]]-Tabla111[[#This Row],[Pagado]]</f>
        <v>0</v>
      </c>
      <c r="H341" s="153" t="s">
        <v>10</v>
      </c>
    </row>
    <row r="342" spans="1:8" x14ac:dyDescent="0.25">
      <c r="A342" s="73">
        <v>44838</v>
      </c>
      <c r="B342" s="74" t="s">
        <v>31905</v>
      </c>
      <c r="C342" s="75" t="s">
        <v>39</v>
      </c>
      <c r="D342" s="81">
        <v>7449.3</v>
      </c>
      <c r="E342" s="230">
        <v>44839</v>
      </c>
      <c r="F342" s="81">
        <v>7449.3</v>
      </c>
      <c r="G342" s="197">
        <f>Tabla111[[#This Row],[Importe]]-Tabla111[[#This Row],[Pagado]]</f>
        <v>0</v>
      </c>
      <c r="H342" s="75" t="s">
        <v>10</v>
      </c>
    </row>
    <row r="343" spans="1:8" x14ac:dyDescent="0.25">
      <c r="A343" s="148">
        <v>44838</v>
      </c>
      <c r="B343" s="149" t="s">
        <v>31906</v>
      </c>
      <c r="C343" s="153" t="s">
        <v>15438</v>
      </c>
      <c r="D343" s="154">
        <v>0</v>
      </c>
      <c r="E343" s="233" t="s">
        <v>189</v>
      </c>
      <c r="F343" s="154">
        <v>0</v>
      </c>
      <c r="G343" s="197">
        <f>Tabla111[[#This Row],[Importe]]-Tabla111[[#This Row],[Pagado]]</f>
        <v>0</v>
      </c>
      <c r="H343" s="153" t="s">
        <v>189</v>
      </c>
    </row>
    <row r="344" spans="1:8" x14ac:dyDescent="0.25">
      <c r="A344" s="73">
        <v>44838</v>
      </c>
      <c r="B344" s="74" t="s">
        <v>31907</v>
      </c>
      <c r="C344" s="75" t="s">
        <v>2151</v>
      </c>
      <c r="D344" s="81">
        <v>25313</v>
      </c>
      <c r="E344" s="230">
        <v>44838</v>
      </c>
      <c r="F344" s="81">
        <v>25313</v>
      </c>
      <c r="G344" s="197">
        <f>Tabla111[[#This Row],[Importe]]-Tabla111[[#This Row],[Pagado]]</f>
        <v>0</v>
      </c>
      <c r="H344" s="75" t="s">
        <v>10</v>
      </c>
    </row>
    <row r="345" spans="1:8" x14ac:dyDescent="0.25">
      <c r="A345" s="148">
        <v>44838</v>
      </c>
      <c r="B345" s="149" t="s">
        <v>31908</v>
      </c>
      <c r="C345" s="153" t="s">
        <v>326</v>
      </c>
      <c r="D345" s="154">
        <v>9119</v>
      </c>
      <c r="E345" s="231">
        <v>44839</v>
      </c>
      <c r="F345" s="154">
        <v>9119</v>
      </c>
      <c r="G345" s="197">
        <f>Tabla111[[#This Row],[Importe]]-Tabla111[[#This Row],[Pagado]]</f>
        <v>0</v>
      </c>
      <c r="H345" s="153" t="s">
        <v>10</v>
      </c>
    </row>
    <row r="346" spans="1:8" x14ac:dyDescent="0.25">
      <c r="A346" s="73">
        <v>44838</v>
      </c>
      <c r="B346" s="74" t="s">
        <v>31909</v>
      </c>
      <c r="C346" s="75" t="s">
        <v>131</v>
      </c>
      <c r="D346" s="81">
        <v>3997.5</v>
      </c>
      <c r="E346" s="230">
        <v>44838</v>
      </c>
      <c r="F346" s="81">
        <v>3997.5</v>
      </c>
      <c r="G346" s="197">
        <f>Tabla111[[#This Row],[Importe]]-Tabla111[[#This Row],[Pagado]]</f>
        <v>0</v>
      </c>
      <c r="H346" s="75" t="s">
        <v>10</v>
      </c>
    </row>
    <row r="347" spans="1:8" x14ac:dyDescent="0.25">
      <c r="A347" s="148">
        <v>44838</v>
      </c>
      <c r="B347" s="149" t="s">
        <v>31910</v>
      </c>
      <c r="C347" s="153" t="s">
        <v>22</v>
      </c>
      <c r="D347" s="154">
        <v>64976.6</v>
      </c>
      <c r="E347" s="231">
        <v>44839</v>
      </c>
      <c r="F347" s="154">
        <f>48000+16976.6</f>
        <v>64976.6</v>
      </c>
      <c r="G347" s="197">
        <f>Tabla111[[#This Row],[Importe]]-Tabla111[[#This Row],[Pagado]]</f>
        <v>0</v>
      </c>
      <c r="H347" s="153" t="s">
        <v>10</v>
      </c>
    </row>
    <row r="348" spans="1:8" x14ac:dyDescent="0.25">
      <c r="A348" s="73">
        <v>44838</v>
      </c>
      <c r="B348" s="74" t="s">
        <v>31911</v>
      </c>
      <c r="C348" s="75" t="s">
        <v>83</v>
      </c>
      <c r="D348" s="81">
        <v>12968.2</v>
      </c>
      <c r="E348" s="230">
        <v>44838</v>
      </c>
      <c r="F348" s="81">
        <v>12968.2</v>
      </c>
      <c r="G348" s="197">
        <f>Tabla111[[#This Row],[Importe]]-Tabla111[[#This Row],[Pagado]]</f>
        <v>0</v>
      </c>
      <c r="H348" s="75" t="s">
        <v>10</v>
      </c>
    </row>
    <row r="349" spans="1:8" x14ac:dyDescent="0.25">
      <c r="A349" s="148">
        <v>44838</v>
      </c>
      <c r="B349" s="149" t="s">
        <v>31912</v>
      </c>
      <c r="C349" s="153" t="s">
        <v>9</v>
      </c>
      <c r="D349" s="154">
        <v>8294</v>
      </c>
      <c r="E349" s="231">
        <v>44838</v>
      </c>
      <c r="F349" s="154">
        <v>8294</v>
      </c>
      <c r="G349" s="197">
        <f>Tabla111[[#This Row],[Importe]]-Tabla111[[#This Row],[Pagado]]</f>
        <v>0</v>
      </c>
      <c r="H349" s="153" t="s">
        <v>10</v>
      </c>
    </row>
    <row r="350" spans="1:8" x14ac:dyDescent="0.25">
      <c r="A350" s="73">
        <v>44838</v>
      </c>
      <c r="B350" s="74" t="s">
        <v>31913</v>
      </c>
      <c r="C350" s="75" t="s">
        <v>79</v>
      </c>
      <c r="D350" s="81">
        <v>3630</v>
      </c>
      <c r="E350" s="230">
        <v>44838</v>
      </c>
      <c r="F350" s="81">
        <v>3630</v>
      </c>
      <c r="G350" s="197">
        <f>Tabla111[[#This Row],[Importe]]-Tabla111[[#This Row],[Pagado]]</f>
        <v>0</v>
      </c>
      <c r="H350" s="75" t="s">
        <v>10</v>
      </c>
    </row>
    <row r="351" spans="1:8" x14ac:dyDescent="0.25">
      <c r="A351" s="148">
        <v>44838</v>
      </c>
      <c r="B351" s="149" t="s">
        <v>31914</v>
      </c>
      <c r="C351" s="153" t="s">
        <v>2780</v>
      </c>
      <c r="D351" s="154">
        <v>2896</v>
      </c>
      <c r="E351" s="231">
        <v>44838</v>
      </c>
      <c r="F351" s="154">
        <v>2896</v>
      </c>
      <c r="G351" s="197">
        <f>Tabla111[[#This Row],[Importe]]-Tabla111[[#This Row],[Pagado]]</f>
        <v>0</v>
      </c>
      <c r="H351" s="153" t="s">
        <v>10</v>
      </c>
    </row>
    <row r="352" spans="1:8" x14ac:dyDescent="0.25">
      <c r="A352" s="73">
        <v>44838</v>
      </c>
      <c r="B352" s="74" t="s">
        <v>31915</v>
      </c>
      <c r="C352" s="75" t="s">
        <v>127</v>
      </c>
      <c r="D352" s="81">
        <v>4675.6000000000004</v>
      </c>
      <c r="E352" s="230">
        <v>44838</v>
      </c>
      <c r="F352" s="81">
        <v>4675.6000000000004</v>
      </c>
      <c r="G352" s="197">
        <f>Tabla111[[#This Row],[Importe]]-Tabla111[[#This Row],[Pagado]]</f>
        <v>0</v>
      </c>
      <c r="H352" s="75" t="s">
        <v>10</v>
      </c>
    </row>
    <row r="353" spans="1:8" x14ac:dyDescent="0.25">
      <c r="A353" s="148">
        <v>44838</v>
      </c>
      <c r="B353" s="149" t="s">
        <v>31916</v>
      </c>
      <c r="C353" s="153" t="s">
        <v>87</v>
      </c>
      <c r="D353" s="154">
        <v>2087.5</v>
      </c>
      <c r="E353" s="231">
        <v>44838</v>
      </c>
      <c r="F353" s="154">
        <v>2087.5</v>
      </c>
      <c r="G353" s="197">
        <f>Tabla111[[#This Row],[Importe]]-Tabla111[[#This Row],[Pagado]]</f>
        <v>0</v>
      </c>
      <c r="H353" s="153" t="s">
        <v>10</v>
      </c>
    </row>
    <row r="354" spans="1:8" x14ac:dyDescent="0.25">
      <c r="A354" s="73">
        <v>44838</v>
      </c>
      <c r="B354" s="74" t="s">
        <v>31917</v>
      </c>
      <c r="C354" s="75" t="s">
        <v>520</v>
      </c>
      <c r="D354" s="81">
        <v>11331.1</v>
      </c>
      <c r="E354" s="230">
        <v>44838</v>
      </c>
      <c r="F354" s="81">
        <v>11331.1</v>
      </c>
      <c r="G354" s="197">
        <f>Tabla111[[#This Row],[Importe]]-Tabla111[[#This Row],[Pagado]]</f>
        <v>0</v>
      </c>
      <c r="H354" s="75" t="s">
        <v>10</v>
      </c>
    </row>
    <row r="355" spans="1:8" x14ac:dyDescent="0.25">
      <c r="A355" s="148">
        <v>44838</v>
      </c>
      <c r="B355" s="149" t="s">
        <v>31918</v>
      </c>
      <c r="C355" s="153" t="s">
        <v>159</v>
      </c>
      <c r="D355" s="154">
        <v>6695</v>
      </c>
      <c r="E355" s="231">
        <v>44838</v>
      </c>
      <c r="F355" s="154">
        <v>6695</v>
      </c>
      <c r="G355" s="197">
        <f>Tabla111[[#This Row],[Importe]]-Tabla111[[#This Row],[Pagado]]</f>
        <v>0</v>
      </c>
      <c r="H355" s="153" t="s">
        <v>10</v>
      </c>
    </row>
    <row r="356" spans="1:8" x14ac:dyDescent="0.25">
      <c r="A356" s="73">
        <v>44838</v>
      </c>
      <c r="B356" s="74" t="s">
        <v>31919</v>
      </c>
      <c r="C356" s="75" t="s">
        <v>140</v>
      </c>
      <c r="D356" s="81">
        <v>1177.8</v>
      </c>
      <c r="E356" s="230">
        <v>44838</v>
      </c>
      <c r="F356" s="81">
        <v>1177.8</v>
      </c>
      <c r="G356" s="197">
        <f>Tabla111[[#This Row],[Importe]]-Tabla111[[#This Row],[Pagado]]</f>
        <v>0</v>
      </c>
      <c r="H356" s="75" t="s">
        <v>10</v>
      </c>
    </row>
    <row r="357" spans="1:8" x14ac:dyDescent="0.25">
      <c r="A357" s="148">
        <v>44838</v>
      </c>
      <c r="B357" s="149" t="s">
        <v>31920</v>
      </c>
      <c r="C357" s="153" t="s">
        <v>314</v>
      </c>
      <c r="D357" s="154">
        <v>1200</v>
      </c>
      <c r="E357" s="231">
        <v>44838</v>
      </c>
      <c r="F357" s="154">
        <v>1200</v>
      </c>
      <c r="G357" s="197">
        <f>Tabla111[[#This Row],[Importe]]-Tabla111[[#This Row],[Pagado]]</f>
        <v>0</v>
      </c>
      <c r="H357" s="153" t="s">
        <v>10</v>
      </c>
    </row>
    <row r="358" spans="1:8" x14ac:dyDescent="0.25">
      <c r="A358" s="73">
        <v>44838</v>
      </c>
      <c r="B358" s="74" t="s">
        <v>31921</v>
      </c>
      <c r="C358" s="75" t="s">
        <v>357</v>
      </c>
      <c r="D358" s="81">
        <v>969.6</v>
      </c>
      <c r="E358" s="230">
        <v>44838</v>
      </c>
      <c r="F358" s="81">
        <v>969.6</v>
      </c>
      <c r="G358" s="197">
        <f>Tabla111[[#This Row],[Importe]]-Tabla111[[#This Row],[Pagado]]</f>
        <v>0</v>
      </c>
      <c r="H358" s="75" t="s">
        <v>10</v>
      </c>
    </row>
    <row r="359" spans="1:8" x14ac:dyDescent="0.25">
      <c r="A359" s="148">
        <v>44838</v>
      </c>
      <c r="B359" s="149" t="s">
        <v>31922</v>
      </c>
      <c r="C359" s="153" t="s">
        <v>17556</v>
      </c>
      <c r="D359" s="154">
        <v>4473.7</v>
      </c>
      <c r="E359" s="231">
        <v>44838</v>
      </c>
      <c r="F359" s="154">
        <v>4473.7</v>
      </c>
      <c r="G359" s="197">
        <f>Tabla111[[#This Row],[Importe]]-Tabla111[[#This Row],[Pagado]]</f>
        <v>0</v>
      </c>
      <c r="H359" s="153" t="s">
        <v>10</v>
      </c>
    </row>
    <row r="360" spans="1:8" x14ac:dyDescent="0.25">
      <c r="A360" s="73">
        <v>44838</v>
      </c>
      <c r="B360" s="74" t="s">
        <v>31923</v>
      </c>
      <c r="C360" s="75" t="s">
        <v>146</v>
      </c>
      <c r="D360" s="81">
        <v>4518.2</v>
      </c>
      <c r="E360" s="230">
        <v>44838</v>
      </c>
      <c r="F360" s="81">
        <v>4518.2</v>
      </c>
      <c r="G360" s="197">
        <f>Tabla111[[#This Row],[Importe]]-Tabla111[[#This Row],[Pagado]]</f>
        <v>0</v>
      </c>
      <c r="H360" s="75" t="s">
        <v>10</v>
      </c>
    </row>
    <row r="361" spans="1:8" x14ac:dyDescent="0.25">
      <c r="A361" s="148">
        <v>44838</v>
      </c>
      <c r="B361" s="149" t="s">
        <v>31924</v>
      </c>
      <c r="C361" s="153" t="s">
        <v>466</v>
      </c>
      <c r="D361" s="154">
        <v>7344</v>
      </c>
      <c r="E361" s="231">
        <v>44838</v>
      </c>
      <c r="F361" s="154">
        <v>7344</v>
      </c>
      <c r="G361" s="197">
        <f>Tabla111[[#This Row],[Importe]]-Tabla111[[#This Row],[Pagado]]</f>
        <v>0</v>
      </c>
      <c r="H361" s="153" t="s">
        <v>10</v>
      </c>
    </row>
    <row r="362" spans="1:8" x14ac:dyDescent="0.25">
      <c r="A362" s="73">
        <v>44838</v>
      </c>
      <c r="B362" s="74" t="s">
        <v>31925</v>
      </c>
      <c r="C362" s="75" t="s">
        <v>319</v>
      </c>
      <c r="D362" s="81">
        <v>12474.4</v>
      </c>
      <c r="E362" s="230">
        <v>44838</v>
      </c>
      <c r="F362" s="81">
        <v>12474.4</v>
      </c>
      <c r="G362" s="197">
        <f>Tabla111[[#This Row],[Importe]]-Tabla111[[#This Row],[Pagado]]</f>
        <v>0</v>
      </c>
      <c r="H362" s="75" t="s">
        <v>10</v>
      </c>
    </row>
    <row r="363" spans="1:8" x14ac:dyDescent="0.25">
      <c r="A363" s="148">
        <v>44838</v>
      </c>
      <c r="B363" s="149" t="s">
        <v>31926</v>
      </c>
      <c r="C363" s="153" t="s">
        <v>35</v>
      </c>
      <c r="D363" s="154">
        <v>1772.2</v>
      </c>
      <c r="E363" s="231">
        <v>44838</v>
      </c>
      <c r="F363" s="154">
        <v>1772.2</v>
      </c>
      <c r="G363" s="197">
        <f>Tabla111[[#This Row],[Importe]]-Tabla111[[#This Row],[Pagado]]</f>
        <v>0</v>
      </c>
      <c r="H363" s="153" t="s">
        <v>10</v>
      </c>
    </row>
    <row r="364" spans="1:8" x14ac:dyDescent="0.25">
      <c r="A364" s="73">
        <v>44838</v>
      </c>
      <c r="B364" s="74" t="s">
        <v>31927</v>
      </c>
      <c r="C364" s="75" t="s">
        <v>157</v>
      </c>
      <c r="D364" s="81">
        <v>6161.8</v>
      </c>
      <c r="E364" s="230">
        <v>44838</v>
      </c>
      <c r="F364" s="81">
        <v>6161.8</v>
      </c>
      <c r="G364" s="197">
        <f>Tabla111[[#This Row],[Importe]]-Tabla111[[#This Row],[Pagado]]</f>
        <v>0</v>
      </c>
      <c r="H364" s="75" t="s">
        <v>10</v>
      </c>
    </row>
    <row r="365" spans="1:8" x14ac:dyDescent="0.25">
      <c r="A365" s="148">
        <v>44838</v>
      </c>
      <c r="B365" s="149" t="s">
        <v>31928</v>
      </c>
      <c r="C365" s="153" t="s">
        <v>31</v>
      </c>
      <c r="D365" s="154">
        <v>5847.2</v>
      </c>
      <c r="E365" s="231">
        <v>44838</v>
      </c>
      <c r="F365" s="154">
        <v>5847.2</v>
      </c>
      <c r="G365" s="197">
        <f>Tabla111[[#This Row],[Importe]]-Tabla111[[#This Row],[Pagado]]</f>
        <v>0</v>
      </c>
      <c r="H365" s="153" t="s">
        <v>10</v>
      </c>
    </row>
    <row r="366" spans="1:8" x14ac:dyDescent="0.25">
      <c r="A366" s="73">
        <v>44838</v>
      </c>
      <c r="B366" s="74" t="s">
        <v>31929</v>
      </c>
      <c r="C366" s="75" t="s">
        <v>365</v>
      </c>
      <c r="D366" s="81">
        <v>758.2</v>
      </c>
      <c r="E366" s="230">
        <v>44838</v>
      </c>
      <c r="F366" s="81">
        <v>758.2</v>
      </c>
      <c r="G366" s="197">
        <f>Tabla111[[#This Row],[Importe]]-Tabla111[[#This Row],[Pagado]]</f>
        <v>0</v>
      </c>
      <c r="H366" s="75" t="s">
        <v>10</v>
      </c>
    </row>
    <row r="367" spans="1:8" x14ac:dyDescent="0.25">
      <c r="A367" s="148">
        <v>44838</v>
      </c>
      <c r="B367" s="149" t="s">
        <v>31930</v>
      </c>
      <c r="C367" s="153" t="s">
        <v>79</v>
      </c>
      <c r="D367" s="154">
        <v>8932.5</v>
      </c>
      <c r="E367" s="231">
        <v>44838</v>
      </c>
      <c r="F367" s="154">
        <v>8932.5</v>
      </c>
      <c r="G367" s="197">
        <f>Tabla111[[#This Row],[Importe]]-Tabla111[[#This Row],[Pagado]]</f>
        <v>0</v>
      </c>
      <c r="H367" s="153" t="s">
        <v>10</v>
      </c>
    </row>
    <row r="368" spans="1:8" x14ac:dyDescent="0.25">
      <c r="A368" s="73">
        <v>44838</v>
      </c>
      <c r="B368" s="74" t="s">
        <v>31931</v>
      </c>
      <c r="C368" s="75" t="s">
        <v>934</v>
      </c>
      <c r="D368" s="81">
        <v>3358.4</v>
      </c>
      <c r="E368" s="230">
        <v>44838</v>
      </c>
      <c r="F368" s="81">
        <v>3358.4</v>
      </c>
      <c r="G368" s="197">
        <f>Tabla111[[#This Row],[Importe]]-Tabla111[[#This Row],[Pagado]]</f>
        <v>0</v>
      </c>
      <c r="H368" s="75" t="s">
        <v>10</v>
      </c>
    </row>
    <row r="369" spans="1:8" x14ac:dyDescent="0.25">
      <c r="A369" s="148">
        <v>44838</v>
      </c>
      <c r="B369" s="149" t="s">
        <v>31932</v>
      </c>
      <c r="C369" s="153" t="s">
        <v>151</v>
      </c>
      <c r="D369" s="154">
        <v>19647</v>
      </c>
      <c r="E369" s="231">
        <v>44838</v>
      </c>
      <c r="F369" s="154">
        <v>19647</v>
      </c>
      <c r="G369" s="197">
        <f>Tabla111[[#This Row],[Importe]]-Tabla111[[#This Row],[Pagado]]</f>
        <v>0</v>
      </c>
      <c r="H369" s="153" t="s">
        <v>10</v>
      </c>
    </row>
    <row r="370" spans="1:8" x14ac:dyDescent="0.25">
      <c r="A370" s="73">
        <v>44838</v>
      </c>
      <c r="B370" s="74" t="s">
        <v>31933</v>
      </c>
      <c r="C370" s="75" t="s">
        <v>33</v>
      </c>
      <c r="D370" s="81">
        <v>17838.400000000001</v>
      </c>
      <c r="E370" s="230">
        <v>44838</v>
      </c>
      <c r="F370" s="81">
        <v>17838.400000000001</v>
      </c>
      <c r="G370" s="197">
        <f>Tabla111[[#This Row],[Importe]]-Tabla111[[#This Row],[Pagado]]</f>
        <v>0</v>
      </c>
      <c r="H370" s="75" t="s">
        <v>10</v>
      </c>
    </row>
    <row r="371" spans="1:8" x14ac:dyDescent="0.25">
      <c r="A371" s="148">
        <v>44838</v>
      </c>
      <c r="B371" s="149" t="s">
        <v>31934</v>
      </c>
      <c r="C371" s="153" t="s">
        <v>161</v>
      </c>
      <c r="D371" s="154">
        <v>4230</v>
      </c>
      <c r="E371" s="231">
        <v>44838</v>
      </c>
      <c r="F371" s="154">
        <v>4230</v>
      </c>
      <c r="G371" s="197">
        <f>Tabla111[[#This Row],[Importe]]-Tabla111[[#This Row],[Pagado]]</f>
        <v>0</v>
      </c>
      <c r="H371" s="153" t="s">
        <v>10</v>
      </c>
    </row>
    <row r="372" spans="1:8" x14ac:dyDescent="0.25">
      <c r="A372" s="73">
        <v>44838</v>
      </c>
      <c r="B372" s="74" t="s">
        <v>31935</v>
      </c>
      <c r="C372" s="75" t="s">
        <v>49</v>
      </c>
      <c r="D372" s="81">
        <v>4460.8999999999996</v>
      </c>
      <c r="E372" s="230">
        <v>44838</v>
      </c>
      <c r="F372" s="81">
        <v>4460.8999999999996</v>
      </c>
      <c r="G372" s="197">
        <f>Tabla111[[#This Row],[Importe]]-Tabla111[[#This Row],[Pagado]]</f>
        <v>0</v>
      </c>
      <c r="H372" s="75" t="s">
        <v>10</v>
      </c>
    </row>
    <row r="373" spans="1:8" x14ac:dyDescent="0.25">
      <c r="A373" s="148">
        <v>44838</v>
      </c>
      <c r="B373" s="149" t="s">
        <v>31936</v>
      </c>
      <c r="C373" s="153" t="s">
        <v>45</v>
      </c>
      <c r="D373" s="154">
        <v>13989.2</v>
      </c>
      <c r="E373" s="231">
        <v>44838</v>
      </c>
      <c r="F373" s="154">
        <v>13989.2</v>
      </c>
      <c r="G373" s="197">
        <f>Tabla111[[#This Row],[Importe]]-Tabla111[[#This Row],[Pagado]]</f>
        <v>0</v>
      </c>
      <c r="H373" s="153" t="s">
        <v>10</v>
      </c>
    </row>
    <row r="374" spans="1:8" x14ac:dyDescent="0.25">
      <c r="A374" s="73">
        <v>44838</v>
      </c>
      <c r="B374" s="74" t="s">
        <v>31937</v>
      </c>
      <c r="C374" s="75" t="s">
        <v>75</v>
      </c>
      <c r="D374" s="81">
        <v>7372.5</v>
      </c>
      <c r="E374" s="230">
        <v>44838</v>
      </c>
      <c r="F374" s="81">
        <v>7372.5</v>
      </c>
      <c r="G374" s="197">
        <f>Tabla111[[#This Row],[Importe]]-Tabla111[[#This Row],[Pagado]]</f>
        <v>0</v>
      </c>
      <c r="H374" s="75" t="s">
        <v>10</v>
      </c>
    </row>
    <row r="375" spans="1:8" x14ac:dyDescent="0.25">
      <c r="A375" s="148">
        <v>44838</v>
      </c>
      <c r="B375" s="149" t="s">
        <v>31938</v>
      </c>
      <c r="C375" s="153" t="s">
        <v>19403</v>
      </c>
      <c r="D375" s="154">
        <v>0</v>
      </c>
      <c r="E375" s="233" t="s">
        <v>189</v>
      </c>
      <c r="F375" s="154">
        <v>0</v>
      </c>
      <c r="G375" s="197">
        <f>Tabla111[[#This Row],[Importe]]-Tabla111[[#This Row],[Pagado]]</f>
        <v>0</v>
      </c>
      <c r="H375" s="159" t="s">
        <v>31939</v>
      </c>
    </row>
    <row r="376" spans="1:8" x14ac:dyDescent="0.25">
      <c r="A376" s="73">
        <v>44838</v>
      </c>
      <c r="B376" s="74" t="s">
        <v>31940</v>
      </c>
      <c r="C376" s="75" t="s">
        <v>53</v>
      </c>
      <c r="D376" s="81">
        <v>1755</v>
      </c>
      <c r="E376" s="230">
        <v>44838</v>
      </c>
      <c r="F376" s="81">
        <v>1755</v>
      </c>
      <c r="G376" s="197">
        <f>Tabla111[[#This Row],[Importe]]-Tabla111[[#This Row],[Pagado]]</f>
        <v>0</v>
      </c>
      <c r="H376" s="75" t="s">
        <v>10</v>
      </c>
    </row>
    <row r="377" spans="1:8" x14ac:dyDescent="0.25">
      <c r="A377" s="148">
        <v>44838</v>
      </c>
      <c r="B377" s="149" t="s">
        <v>31941</v>
      </c>
      <c r="C377" s="153" t="s">
        <v>196</v>
      </c>
      <c r="D377" s="154">
        <v>49293.599999999999</v>
      </c>
      <c r="E377" s="231">
        <v>44841</v>
      </c>
      <c r="F377" s="154">
        <v>49293.599999999999</v>
      </c>
      <c r="G377" s="197">
        <f>Tabla111[[#This Row],[Importe]]-Tabla111[[#This Row],[Pagado]]</f>
        <v>0</v>
      </c>
      <c r="H377" s="153" t="s">
        <v>10</v>
      </c>
    </row>
    <row r="378" spans="1:8" x14ac:dyDescent="0.25">
      <c r="A378" s="73">
        <v>44838</v>
      </c>
      <c r="B378" s="74" t="s">
        <v>31942</v>
      </c>
      <c r="C378" s="75" t="s">
        <v>31</v>
      </c>
      <c r="D378" s="81">
        <v>2178</v>
      </c>
      <c r="E378" s="230">
        <v>44838</v>
      </c>
      <c r="F378" s="81">
        <v>2178</v>
      </c>
      <c r="G378" s="197">
        <f>Tabla111[[#This Row],[Importe]]-Tabla111[[#This Row],[Pagado]]</f>
        <v>0</v>
      </c>
      <c r="H378" s="75" t="s">
        <v>10</v>
      </c>
    </row>
    <row r="379" spans="1:8" x14ac:dyDescent="0.25">
      <c r="A379" s="148">
        <v>44838</v>
      </c>
      <c r="B379" s="149" t="s">
        <v>31943</v>
      </c>
      <c r="C379" s="153" t="s">
        <v>56</v>
      </c>
      <c r="D379" s="154">
        <v>8436</v>
      </c>
      <c r="E379" s="231">
        <v>44838</v>
      </c>
      <c r="F379" s="154">
        <v>8436</v>
      </c>
      <c r="G379" s="197">
        <f>Tabla111[[#This Row],[Importe]]-Tabla111[[#This Row],[Pagado]]</f>
        <v>0</v>
      </c>
      <c r="H379" s="153" t="s">
        <v>10</v>
      </c>
    </row>
    <row r="380" spans="1:8" x14ac:dyDescent="0.25">
      <c r="A380" s="73">
        <v>44838</v>
      </c>
      <c r="B380" s="74" t="s">
        <v>31944</v>
      </c>
      <c r="C380" s="75" t="s">
        <v>149</v>
      </c>
      <c r="D380" s="81">
        <v>1470</v>
      </c>
      <c r="E380" s="230">
        <v>44838</v>
      </c>
      <c r="F380" s="81">
        <v>1470</v>
      </c>
      <c r="G380" s="197">
        <f>Tabla111[[#This Row],[Importe]]-Tabla111[[#This Row],[Pagado]]</f>
        <v>0</v>
      </c>
      <c r="H380" s="75" t="s">
        <v>10</v>
      </c>
    </row>
    <row r="381" spans="1:8" x14ac:dyDescent="0.25">
      <c r="A381" s="148">
        <v>44838</v>
      </c>
      <c r="B381" s="149" t="s">
        <v>31945</v>
      </c>
      <c r="C381" s="153" t="s">
        <v>51</v>
      </c>
      <c r="D381" s="154">
        <v>702</v>
      </c>
      <c r="E381" s="231">
        <v>44838</v>
      </c>
      <c r="F381" s="154">
        <v>702</v>
      </c>
      <c r="G381" s="197">
        <f>Tabla111[[#This Row],[Importe]]-Tabla111[[#This Row],[Pagado]]</f>
        <v>0</v>
      </c>
      <c r="H381" s="153" t="s">
        <v>10</v>
      </c>
    </row>
    <row r="382" spans="1:8" x14ac:dyDescent="0.25">
      <c r="A382" s="73">
        <v>44838</v>
      </c>
      <c r="B382" s="74" t="s">
        <v>31946</v>
      </c>
      <c r="C382" s="75" t="s">
        <v>698</v>
      </c>
      <c r="D382" s="81">
        <v>8990.7999999999993</v>
      </c>
      <c r="E382" s="230">
        <v>44838</v>
      </c>
      <c r="F382" s="81">
        <v>8990.7999999999993</v>
      </c>
      <c r="G382" s="197">
        <f>Tabla111[[#This Row],[Importe]]-Tabla111[[#This Row],[Pagado]]</f>
        <v>0</v>
      </c>
      <c r="H382" s="75" t="s">
        <v>10</v>
      </c>
    </row>
    <row r="383" spans="1:8" x14ac:dyDescent="0.25">
      <c r="A383" s="148">
        <v>44838</v>
      </c>
      <c r="B383" s="149" t="s">
        <v>31947</v>
      </c>
      <c r="C383" s="153" t="s">
        <v>31</v>
      </c>
      <c r="D383" s="154">
        <v>6748</v>
      </c>
      <c r="E383" s="231">
        <v>44838</v>
      </c>
      <c r="F383" s="154">
        <v>6748</v>
      </c>
      <c r="G383" s="197">
        <f>Tabla111[[#This Row],[Importe]]-Tabla111[[#This Row],[Pagado]]</f>
        <v>0</v>
      </c>
      <c r="H383" s="153" t="s">
        <v>10</v>
      </c>
    </row>
    <row r="384" spans="1:8" x14ac:dyDescent="0.25">
      <c r="A384" s="73">
        <v>44838</v>
      </c>
      <c r="B384" s="74" t="s">
        <v>31948</v>
      </c>
      <c r="C384" s="75" t="s">
        <v>24</v>
      </c>
      <c r="D384" s="81">
        <v>3541.8</v>
      </c>
      <c r="E384" s="230">
        <v>44838</v>
      </c>
      <c r="F384" s="81">
        <v>3541.8</v>
      </c>
      <c r="G384" s="197">
        <f>Tabla111[[#This Row],[Importe]]-Tabla111[[#This Row],[Pagado]]</f>
        <v>0</v>
      </c>
      <c r="H384" s="75" t="s">
        <v>10</v>
      </c>
    </row>
    <row r="385" spans="1:8" x14ac:dyDescent="0.25">
      <c r="A385" s="148">
        <v>44838</v>
      </c>
      <c r="B385" s="149" t="s">
        <v>31949</v>
      </c>
      <c r="C385" s="153" t="s">
        <v>28087</v>
      </c>
      <c r="D385" s="154">
        <v>19140</v>
      </c>
      <c r="E385" s="231" t="s">
        <v>31950</v>
      </c>
      <c r="F385" s="154">
        <f>8958.9+10181.1</f>
        <v>19140</v>
      </c>
      <c r="G385" s="197">
        <f>Tabla111[[#This Row],[Importe]]-Tabla111[[#This Row],[Pagado]]</f>
        <v>0</v>
      </c>
      <c r="H385" s="153" t="s">
        <v>10</v>
      </c>
    </row>
    <row r="386" spans="1:8" x14ac:dyDescent="0.25">
      <c r="A386" s="73">
        <v>44838</v>
      </c>
      <c r="B386" s="74" t="s">
        <v>31951</v>
      </c>
      <c r="C386" s="75" t="s">
        <v>419</v>
      </c>
      <c r="D386" s="81">
        <v>10150.299999999999</v>
      </c>
      <c r="E386" s="230">
        <v>44838</v>
      </c>
      <c r="F386" s="81">
        <v>10150.299999999999</v>
      </c>
      <c r="G386" s="197">
        <f>Tabla111[[#This Row],[Importe]]-Tabla111[[#This Row],[Pagado]]</f>
        <v>0</v>
      </c>
      <c r="H386" s="75" t="s">
        <v>10</v>
      </c>
    </row>
    <row r="387" spans="1:8" x14ac:dyDescent="0.25">
      <c r="A387" s="148">
        <v>44838</v>
      </c>
      <c r="B387" s="149" t="s">
        <v>31952</v>
      </c>
      <c r="C387" s="153" t="s">
        <v>296</v>
      </c>
      <c r="D387" s="154">
        <v>741</v>
      </c>
      <c r="E387" s="231">
        <v>44838</v>
      </c>
      <c r="F387" s="154">
        <v>741</v>
      </c>
      <c r="G387" s="197">
        <f>Tabla111[[#This Row],[Importe]]-Tabla111[[#This Row],[Pagado]]</f>
        <v>0</v>
      </c>
      <c r="H387" s="153" t="s">
        <v>10</v>
      </c>
    </row>
    <row r="388" spans="1:8" x14ac:dyDescent="0.25">
      <c r="A388" s="73">
        <v>44838</v>
      </c>
      <c r="B388" s="74" t="s">
        <v>31953</v>
      </c>
      <c r="C388" s="75" t="s">
        <v>216</v>
      </c>
      <c r="D388" s="81">
        <v>2197.5</v>
      </c>
      <c r="E388" s="230">
        <v>44838</v>
      </c>
      <c r="F388" s="81">
        <v>2197.5</v>
      </c>
      <c r="G388" s="197">
        <f>Tabla111[[#This Row],[Importe]]-Tabla111[[#This Row],[Pagado]]</f>
        <v>0</v>
      </c>
      <c r="H388" s="75" t="s">
        <v>10</v>
      </c>
    </row>
    <row r="389" spans="1:8" x14ac:dyDescent="0.25">
      <c r="A389" s="148">
        <v>44838</v>
      </c>
      <c r="B389" s="149" t="s">
        <v>31954</v>
      </c>
      <c r="C389" s="153" t="s">
        <v>191</v>
      </c>
      <c r="D389" s="154">
        <v>1443</v>
      </c>
      <c r="E389" s="231">
        <v>44838</v>
      </c>
      <c r="F389" s="154">
        <v>1443</v>
      </c>
      <c r="G389" s="197">
        <f>Tabla111[[#This Row],[Importe]]-Tabla111[[#This Row],[Pagado]]</f>
        <v>0</v>
      </c>
      <c r="H389" s="153" t="s">
        <v>10</v>
      </c>
    </row>
    <row r="390" spans="1:8" x14ac:dyDescent="0.25">
      <c r="A390" s="73">
        <v>44838</v>
      </c>
      <c r="B390" s="74" t="s">
        <v>31955</v>
      </c>
      <c r="C390" s="75" t="s">
        <v>31</v>
      </c>
      <c r="D390" s="81">
        <v>7744.4</v>
      </c>
      <c r="E390" s="230">
        <v>44838</v>
      </c>
      <c r="F390" s="81">
        <v>7744.4</v>
      </c>
      <c r="G390" s="197">
        <f>Tabla111[[#This Row],[Importe]]-Tabla111[[#This Row],[Pagado]]</f>
        <v>0</v>
      </c>
      <c r="H390" s="75" t="s">
        <v>10</v>
      </c>
    </row>
    <row r="391" spans="1:8" x14ac:dyDescent="0.25">
      <c r="A391" s="148">
        <v>44838</v>
      </c>
      <c r="B391" s="149" t="s">
        <v>31956</v>
      </c>
      <c r="C391" s="153" t="s">
        <v>31</v>
      </c>
      <c r="D391" s="154">
        <v>4162.5</v>
      </c>
      <c r="E391" s="231">
        <v>44838</v>
      </c>
      <c r="F391" s="154">
        <v>4162.5</v>
      </c>
      <c r="G391" s="197">
        <f>Tabla111[[#This Row],[Importe]]-Tabla111[[#This Row],[Pagado]]</f>
        <v>0</v>
      </c>
      <c r="H391" s="153" t="s">
        <v>10</v>
      </c>
    </row>
    <row r="392" spans="1:8" x14ac:dyDescent="0.25">
      <c r="A392" s="73">
        <v>44838</v>
      </c>
      <c r="B392" s="74" t="s">
        <v>31957</v>
      </c>
      <c r="C392" s="75" t="s">
        <v>426</v>
      </c>
      <c r="D392" s="81">
        <v>7341</v>
      </c>
      <c r="E392" s="230">
        <v>44838</v>
      </c>
      <c r="F392" s="81">
        <v>7341</v>
      </c>
      <c r="G392" s="197">
        <f>Tabla111[[#This Row],[Importe]]-Tabla111[[#This Row],[Pagado]]</f>
        <v>0</v>
      </c>
      <c r="H392" s="75" t="s">
        <v>10</v>
      </c>
    </row>
    <row r="393" spans="1:8" x14ac:dyDescent="0.25">
      <c r="A393" s="148">
        <v>44838</v>
      </c>
      <c r="B393" s="149" t="s">
        <v>31958</v>
      </c>
      <c r="C393" s="153" t="s">
        <v>359</v>
      </c>
      <c r="D393" s="154">
        <v>1306.7</v>
      </c>
      <c r="E393" s="231">
        <v>44838</v>
      </c>
      <c r="F393" s="154">
        <v>1306.7</v>
      </c>
      <c r="G393" s="197">
        <f>Tabla111[[#This Row],[Importe]]-Tabla111[[#This Row],[Pagado]]</f>
        <v>0</v>
      </c>
      <c r="H393" s="153" t="s">
        <v>10</v>
      </c>
    </row>
    <row r="394" spans="1:8" x14ac:dyDescent="0.25">
      <c r="A394" s="73">
        <v>44838</v>
      </c>
      <c r="B394" s="74" t="s">
        <v>31959</v>
      </c>
      <c r="C394" s="75" t="s">
        <v>200</v>
      </c>
      <c r="D394" s="81">
        <v>1057.5</v>
      </c>
      <c r="E394" s="230">
        <v>44838</v>
      </c>
      <c r="F394" s="81">
        <v>1057.5</v>
      </c>
      <c r="G394" s="197">
        <f>Tabla111[[#This Row],[Importe]]-Tabla111[[#This Row],[Pagado]]</f>
        <v>0</v>
      </c>
      <c r="H394" s="75" t="s">
        <v>10</v>
      </c>
    </row>
    <row r="395" spans="1:8" x14ac:dyDescent="0.25">
      <c r="A395" s="148">
        <v>44838</v>
      </c>
      <c r="B395" s="149" t="s">
        <v>31960</v>
      </c>
      <c r="C395" s="153" t="s">
        <v>31</v>
      </c>
      <c r="D395" s="154">
        <v>1796.4</v>
      </c>
      <c r="E395" s="231">
        <v>44838</v>
      </c>
      <c r="F395" s="154">
        <v>1796.4</v>
      </c>
      <c r="G395" s="197">
        <f>Tabla111[[#This Row],[Importe]]-Tabla111[[#This Row],[Pagado]]</f>
        <v>0</v>
      </c>
      <c r="H395" s="153" t="s">
        <v>10</v>
      </c>
    </row>
    <row r="396" spans="1:8" x14ac:dyDescent="0.25">
      <c r="A396" s="73">
        <v>44838</v>
      </c>
      <c r="B396" s="74" t="s">
        <v>31961</v>
      </c>
      <c r="C396" s="75" t="s">
        <v>857</v>
      </c>
      <c r="D396" s="81">
        <v>668.8</v>
      </c>
      <c r="E396" s="230">
        <v>44838</v>
      </c>
      <c r="F396" s="81">
        <v>668.8</v>
      </c>
      <c r="G396" s="197">
        <f>Tabla111[[#This Row],[Importe]]-Tabla111[[#This Row],[Pagado]]</f>
        <v>0</v>
      </c>
      <c r="H396" s="75" t="s">
        <v>10</v>
      </c>
    </row>
    <row r="397" spans="1:8" x14ac:dyDescent="0.25">
      <c r="A397" s="148">
        <v>44838</v>
      </c>
      <c r="B397" s="149" t="s">
        <v>31962</v>
      </c>
      <c r="C397" s="153" t="s">
        <v>284</v>
      </c>
      <c r="D397" s="154">
        <v>7237.5</v>
      </c>
      <c r="E397" s="231">
        <v>44838</v>
      </c>
      <c r="F397" s="154">
        <v>7237.5</v>
      </c>
      <c r="G397" s="197">
        <f>Tabla111[[#This Row],[Importe]]-Tabla111[[#This Row],[Pagado]]</f>
        <v>0</v>
      </c>
      <c r="H397" s="153" t="s">
        <v>10</v>
      </c>
    </row>
    <row r="398" spans="1:8" x14ac:dyDescent="0.25">
      <c r="A398" s="73">
        <v>44838</v>
      </c>
      <c r="B398" s="74" t="s">
        <v>31963</v>
      </c>
      <c r="C398" s="75" t="s">
        <v>31</v>
      </c>
      <c r="D398" s="81">
        <v>561.6</v>
      </c>
      <c r="E398" s="230">
        <v>44838</v>
      </c>
      <c r="F398" s="81">
        <v>561.6</v>
      </c>
      <c r="G398" s="197">
        <f>Tabla111[[#This Row],[Importe]]-Tabla111[[#This Row],[Pagado]]</f>
        <v>0</v>
      </c>
      <c r="H398" s="75" t="s">
        <v>10</v>
      </c>
    </row>
    <row r="399" spans="1:8" x14ac:dyDescent="0.25">
      <c r="A399" s="148">
        <v>44838</v>
      </c>
      <c r="B399" s="149" t="s">
        <v>31964</v>
      </c>
      <c r="C399" s="153" t="s">
        <v>282</v>
      </c>
      <c r="D399" s="154">
        <v>2535</v>
      </c>
      <c r="E399" s="231">
        <v>44838</v>
      </c>
      <c r="F399" s="154">
        <v>2535</v>
      </c>
      <c r="G399" s="197">
        <f>Tabla111[[#This Row],[Importe]]-Tabla111[[#This Row],[Pagado]]</f>
        <v>0</v>
      </c>
      <c r="H399" s="153" t="s">
        <v>10</v>
      </c>
    </row>
    <row r="400" spans="1:8" x14ac:dyDescent="0.25">
      <c r="A400" s="73">
        <v>44838</v>
      </c>
      <c r="B400" s="74" t="s">
        <v>31965</v>
      </c>
      <c r="C400" s="75" t="s">
        <v>31</v>
      </c>
      <c r="D400" s="81">
        <v>600</v>
      </c>
      <c r="E400" s="230">
        <v>44838</v>
      </c>
      <c r="F400" s="81">
        <v>600</v>
      </c>
      <c r="G400" s="197">
        <f>Tabla111[[#This Row],[Importe]]-Tabla111[[#This Row],[Pagado]]</f>
        <v>0</v>
      </c>
      <c r="H400" s="75" t="s">
        <v>10</v>
      </c>
    </row>
    <row r="401" spans="1:8" x14ac:dyDescent="0.25">
      <c r="A401" s="148">
        <v>44838</v>
      </c>
      <c r="B401" s="149" t="s">
        <v>31966</v>
      </c>
      <c r="C401" s="153" t="s">
        <v>10819</v>
      </c>
      <c r="D401" s="154">
        <v>1477.5</v>
      </c>
      <c r="E401" s="231">
        <v>44838</v>
      </c>
      <c r="F401" s="154">
        <v>1477.5</v>
      </c>
      <c r="G401" s="197">
        <f>Tabla111[[#This Row],[Importe]]-Tabla111[[#This Row],[Pagado]]</f>
        <v>0</v>
      </c>
      <c r="H401" s="153" t="s">
        <v>10</v>
      </c>
    </row>
    <row r="402" spans="1:8" x14ac:dyDescent="0.25">
      <c r="A402" s="73">
        <v>44838</v>
      </c>
      <c r="B402" s="74" t="s">
        <v>31967</v>
      </c>
      <c r="C402" s="75" t="s">
        <v>4136</v>
      </c>
      <c r="D402" s="81">
        <v>1755</v>
      </c>
      <c r="E402" s="230">
        <v>44838</v>
      </c>
      <c r="F402" s="81">
        <v>1755</v>
      </c>
      <c r="G402" s="197">
        <f>Tabla111[[#This Row],[Importe]]-Tabla111[[#This Row],[Pagado]]</f>
        <v>0</v>
      </c>
      <c r="H402" s="75" t="s">
        <v>10</v>
      </c>
    </row>
    <row r="403" spans="1:8" x14ac:dyDescent="0.25">
      <c r="A403" s="148">
        <v>44838</v>
      </c>
      <c r="B403" s="149" t="s">
        <v>31968</v>
      </c>
      <c r="C403" s="153" t="s">
        <v>226</v>
      </c>
      <c r="D403" s="154">
        <v>11643.2</v>
      </c>
      <c r="E403" s="231">
        <v>44838</v>
      </c>
      <c r="F403" s="154">
        <v>11643.2</v>
      </c>
      <c r="G403" s="197">
        <f>Tabla111[[#This Row],[Importe]]-Tabla111[[#This Row],[Pagado]]</f>
        <v>0</v>
      </c>
      <c r="H403" s="153" t="s">
        <v>10</v>
      </c>
    </row>
    <row r="404" spans="1:8" x14ac:dyDescent="0.25">
      <c r="A404" s="73">
        <v>44838</v>
      </c>
      <c r="B404" s="74" t="s">
        <v>31969</v>
      </c>
      <c r="C404" s="75" t="s">
        <v>414</v>
      </c>
      <c r="D404" s="81">
        <v>1200</v>
      </c>
      <c r="E404" s="230">
        <v>44838</v>
      </c>
      <c r="F404" s="81">
        <v>1200</v>
      </c>
      <c r="G404" s="197">
        <f>Tabla111[[#This Row],[Importe]]-Tabla111[[#This Row],[Pagado]]</f>
        <v>0</v>
      </c>
      <c r="H404" s="75" t="s">
        <v>10</v>
      </c>
    </row>
    <row r="405" spans="1:8" x14ac:dyDescent="0.25">
      <c r="A405" s="148">
        <v>44838</v>
      </c>
      <c r="B405" s="149" t="s">
        <v>31970</v>
      </c>
      <c r="C405" s="153" t="s">
        <v>473</v>
      </c>
      <c r="D405" s="154">
        <v>3175.2</v>
      </c>
      <c r="E405" s="231">
        <v>44838</v>
      </c>
      <c r="F405" s="154">
        <v>3175.2</v>
      </c>
      <c r="G405" s="197">
        <f>Tabla111[[#This Row],[Importe]]-Tabla111[[#This Row],[Pagado]]</f>
        <v>0</v>
      </c>
      <c r="H405" s="153" t="s">
        <v>10</v>
      </c>
    </row>
    <row r="406" spans="1:8" x14ac:dyDescent="0.25">
      <c r="A406" s="73">
        <v>44838</v>
      </c>
      <c r="B406" s="74" t="s">
        <v>31971</v>
      </c>
      <c r="C406" s="75" t="s">
        <v>966</v>
      </c>
      <c r="D406" s="81">
        <v>2749.4</v>
      </c>
      <c r="E406" s="230">
        <v>44838</v>
      </c>
      <c r="F406" s="81">
        <v>2749.4</v>
      </c>
      <c r="G406" s="197">
        <f>Tabla111[[#This Row],[Importe]]-Tabla111[[#This Row],[Pagado]]</f>
        <v>0</v>
      </c>
      <c r="H406" s="75" t="s">
        <v>10</v>
      </c>
    </row>
    <row r="407" spans="1:8" x14ac:dyDescent="0.25">
      <c r="A407" s="148">
        <v>44838</v>
      </c>
      <c r="B407" s="149" t="s">
        <v>31972</v>
      </c>
      <c r="C407" s="153" t="s">
        <v>31</v>
      </c>
      <c r="D407" s="154">
        <v>136</v>
      </c>
      <c r="E407" s="231">
        <v>44838</v>
      </c>
      <c r="F407" s="154">
        <v>136</v>
      </c>
      <c r="G407" s="197">
        <f>Tabla111[[#This Row],[Importe]]-Tabla111[[#This Row],[Pagado]]</f>
        <v>0</v>
      </c>
      <c r="H407" s="153" t="s">
        <v>10</v>
      </c>
    </row>
    <row r="408" spans="1:8" x14ac:dyDescent="0.25">
      <c r="A408" s="73">
        <v>44838</v>
      </c>
      <c r="B408" s="74" t="s">
        <v>31973</v>
      </c>
      <c r="C408" s="75" t="s">
        <v>67</v>
      </c>
      <c r="D408" s="81">
        <v>1920</v>
      </c>
      <c r="E408" s="230">
        <v>44838</v>
      </c>
      <c r="F408" s="81">
        <v>1920</v>
      </c>
      <c r="G408" s="197">
        <f>Tabla111[[#This Row],[Importe]]-Tabla111[[#This Row],[Pagado]]</f>
        <v>0</v>
      </c>
      <c r="H408" s="75" t="s">
        <v>10</v>
      </c>
    </row>
    <row r="409" spans="1:8" x14ac:dyDescent="0.25">
      <c r="A409" s="148">
        <v>44838</v>
      </c>
      <c r="B409" s="149" t="s">
        <v>31974</v>
      </c>
      <c r="C409" s="153" t="s">
        <v>21812</v>
      </c>
      <c r="D409" s="154">
        <v>8154.4</v>
      </c>
      <c r="E409" s="231">
        <v>44838</v>
      </c>
      <c r="F409" s="154">
        <v>8154.4</v>
      </c>
      <c r="G409" s="197">
        <f>Tabla111[[#This Row],[Importe]]-Tabla111[[#This Row],[Pagado]]</f>
        <v>0</v>
      </c>
      <c r="H409" s="153" t="s">
        <v>10</v>
      </c>
    </row>
    <row r="410" spans="1:8" x14ac:dyDescent="0.25">
      <c r="A410" s="73">
        <v>44838</v>
      </c>
      <c r="B410" s="74" t="s">
        <v>31975</v>
      </c>
      <c r="C410" s="75" t="s">
        <v>681</v>
      </c>
      <c r="D410" s="81">
        <v>2.15</v>
      </c>
      <c r="E410" s="230">
        <v>44845</v>
      </c>
      <c r="F410" s="81">
        <v>2.15</v>
      </c>
      <c r="G410" s="197">
        <f>Tabla111[[#This Row],[Importe]]-Tabla111[[#This Row],[Pagado]]</f>
        <v>0</v>
      </c>
      <c r="H410" s="75" t="s">
        <v>10</v>
      </c>
    </row>
    <row r="411" spans="1:8" x14ac:dyDescent="0.25">
      <c r="A411" s="148">
        <v>44838</v>
      </c>
      <c r="B411" s="149" t="s">
        <v>31976</v>
      </c>
      <c r="C411" s="153" t="s">
        <v>612</v>
      </c>
      <c r="D411" s="154">
        <v>870</v>
      </c>
      <c r="E411" s="231">
        <v>44838</v>
      </c>
      <c r="F411" s="154">
        <v>870</v>
      </c>
      <c r="G411" s="197">
        <f>Tabla111[[#This Row],[Importe]]-Tabla111[[#This Row],[Pagado]]</f>
        <v>0</v>
      </c>
      <c r="H411" s="153" t="s">
        <v>10</v>
      </c>
    </row>
    <row r="412" spans="1:8" x14ac:dyDescent="0.25">
      <c r="A412" s="73">
        <v>44838</v>
      </c>
      <c r="B412" s="74" t="s">
        <v>31977</v>
      </c>
      <c r="C412" s="75" t="s">
        <v>612</v>
      </c>
      <c r="D412" s="81">
        <v>34</v>
      </c>
      <c r="E412" s="230">
        <v>44838</v>
      </c>
      <c r="F412" s="81">
        <v>34</v>
      </c>
      <c r="G412" s="197">
        <f>Tabla111[[#This Row],[Importe]]-Tabla111[[#This Row],[Pagado]]</f>
        <v>0</v>
      </c>
      <c r="H412" s="75" t="s">
        <v>10</v>
      </c>
    </row>
    <row r="413" spans="1:8" x14ac:dyDescent="0.25">
      <c r="A413" s="148">
        <v>44838</v>
      </c>
      <c r="B413" s="149" t="s">
        <v>31978</v>
      </c>
      <c r="C413" s="153" t="s">
        <v>670</v>
      </c>
      <c r="D413" s="154">
        <v>4297.5</v>
      </c>
      <c r="E413" s="231">
        <v>44838</v>
      </c>
      <c r="F413" s="154">
        <v>4297.5</v>
      </c>
      <c r="G413" s="197">
        <f>Tabla111[[#This Row],[Importe]]-Tabla111[[#This Row],[Pagado]]</f>
        <v>0</v>
      </c>
      <c r="H413" s="153" t="s">
        <v>10</v>
      </c>
    </row>
    <row r="414" spans="1:8" x14ac:dyDescent="0.25">
      <c r="A414" s="73">
        <v>44838</v>
      </c>
      <c r="B414" s="74" t="s">
        <v>31979</v>
      </c>
      <c r="C414" s="75" t="s">
        <v>12</v>
      </c>
      <c r="D414" s="81">
        <v>3780</v>
      </c>
      <c r="E414" s="230">
        <v>44840</v>
      </c>
      <c r="F414" s="81">
        <v>3780</v>
      </c>
      <c r="G414" s="197">
        <f>Tabla111[[#This Row],[Importe]]-Tabla111[[#This Row],[Pagado]]</f>
        <v>0</v>
      </c>
      <c r="H414" s="75" t="s">
        <v>10</v>
      </c>
    </row>
    <row r="415" spans="1:8" x14ac:dyDescent="0.25">
      <c r="A415" s="148">
        <v>44838</v>
      </c>
      <c r="B415" s="149" t="s">
        <v>31980</v>
      </c>
      <c r="C415" s="153" t="s">
        <v>107</v>
      </c>
      <c r="D415" s="154">
        <v>17530.900000000001</v>
      </c>
      <c r="E415" s="231">
        <v>44838</v>
      </c>
      <c r="F415" s="154">
        <v>17530.900000000001</v>
      </c>
      <c r="G415" s="197">
        <f>Tabla111[[#This Row],[Importe]]-Tabla111[[#This Row],[Pagado]]</f>
        <v>0</v>
      </c>
      <c r="H415" s="153" t="s">
        <v>10</v>
      </c>
    </row>
    <row r="416" spans="1:8" x14ac:dyDescent="0.25">
      <c r="A416" s="73">
        <v>44838</v>
      </c>
      <c r="B416" s="74" t="s">
        <v>31981</v>
      </c>
      <c r="C416" s="75" t="s">
        <v>452</v>
      </c>
      <c r="D416" s="81">
        <v>3868.4</v>
      </c>
      <c r="E416" s="230">
        <v>44838</v>
      </c>
      <c r="F416" s="81">
        <v>3868.4</v>
      </c>
      <c r="G416" s="197">
        <f>Tabla111[[#This Row],[Importe]]-Tabla111[[#This Row],[Pagado]]</f>
        <v>0</v>
      </c>
      <c r="H416" s="75" t="s">
        <v>10</v>
      </c>
    </row>
    <row r="417" spans="1:8" x14ac:dyDescent="0.25">
      <c r="A417" s="148">
        <v>44838</v>
      </c>
      <c r="B417" s="149" t="s">
        <v>31982</v>
      </c>
      <c r="C417" s="153" t="s">
        <v>296</v>
      </c>
      <c r="D417" s="154">
        <v>4236.2</v>
      </c>
      <c r="E417" s="231">
        <v>44838</v>
      </c>
      <c r="F417" s="154">
        <v>4236.2</v>
      </c>
      <c r="G417" s="197">
        <f>Tabla111[[#This Row],[Importe]]-Tabla111[[#This Row],[Pagado]]</f>
        <v>0</v>
      </c>
      <c r="H417" s="153" t="s">
        <v>10</v>
      </c>
    </row>
    <row r="418" spans="1:8" x14ac:dyDescent="0.25">
      <c r="A418" s="73">
        <v>44838</v>
      </c>
      <c r="B418" s="74" t="s">
        <v>31983</v>
      </c>
      <c r="C418" s="75" t="s">
        <v>333</v>
      </c>
      <c r="D418" s="81">
        <v>1338.5</v>
      </c>
      <c r="E418" s="230">
        <v>44838</v>
      </c>
      <c r="F418" s="81">
        <v>1338.5</v>
      </c>
      <c r="G418" s="197">
        <f>Tabla111[[#This Row],[Importe]]-Tabla111[[#This Row],[Pagado]]</f>
        <v>0</v>
      </c>
      <c r="H418" s="75" t="s">
        <v>10</v>
      </c>
    </row>
    <row r="419" spans="1:8" x14ac:dyDescent="0.25">
      <c r="A419" s="148">
        <v>44838</v>
      </c>
      <c r="B419" s="149" t="s">
        <v>31984</v>
      </c>
      <c r="C419" s="153" t="s">
        <v>31985</v>
      </c>
      <c r="D419" s="154">
        <v>0</v>
      </c>
      <c r="E419" s="233" t="s">
        <v>189</v>
      </c>
      <c r="F419" s="154">
        <v>0</v>
      </c>
      <c r="G419" s="197">
        <f>Tabla111[[#This Row],[Importe]]-Tabla111[[#This Row],[Pagado]]</f>
        <v>0</v>
      </c>
      <c r="H419" s="159" t="s">
        <v>31986</v>
      </c>
    </row>
    <row r="420" spans="1:8" x14ac:dyDescent="0.25">
      <c r="A420" s="73">
        <v>44838</v>
      </c>
      <c r="B420" s="74" t="s">
        <v>31987</v>
      </c>
      <c r="C420" s="75" t="s">
        <v>1362</v>
      </c>
      <c r="D420" s="81">
        <v>5986</v>
      </c>
      <c r="E420" s="230">
        <v>44838</v>
      </c>
      <c r="F420" s="81">
        <v>5986</v>
      </c>
      <c r="G420" s="197">
        <f>Tabla111[[#This Row],[Importe]]-Tabla111[[#This Row],[Pagado]]</f>
        <v>0</v>
      </c>
      <c r="H420" s="75" t="s">
        <v>10</v>
      </c>
    </row>
    <row r="421" spans="1:8" x14ac:dyDescent="0.25">
      <c r="A421" s="148">
        <v>44838</v>
      </c>
      <c r="B421" s="149" t="s">
        <v>31988</v>
      </c>
      <c r="C421" s="153" t="s">
        <v>214</v>
      </c>
      <c r="D421" s="154">
        <v>763</v>
      </c>
      <c r="E421" s="231">
        <v>44838</v>
      </c>
      <c r="F421" s="154">
        <v>763</v>
      </c>
      <c r="G421" s="197">
        <f>Tabla111[[#This Row],[Importe]]-Tabla111[[#This Row],[Pagado]]</f>
        <v>0</v>
      </c>
      <c r="H421" s="153" t="s">
        <v>10</v>
      </c>
    </row>
    <row r="422" spans="1:8" x14ac:dyDescent="0.25">
      <c r="A422" s="73">
        <v>44838</v>
      </c>
      <c r="B422" s="74" t="s">
        <v>31989</v>
      </c>
      <c r="C422" s="75" t="s">
        <v>31990</v>
      </c>
      <c r="D422" s="81">
        <v>0</v>
      </c>
      <c r="E422" s="232" t="s">
        <v>189</v>
      </c>
      <c r="F422" s="81">
        <v>0</v>
      </c>
      <c r="G422" s="197">
        <f>Tabla111[[#This Row],[Importe]]-Tabla111[[#This Row],[Pagado]]</f>
        <v>0</v>
      </c>
      <c r="H422" s="161" t="s">
        <v>31991</v>
      </c>
    </row>
    <row r="423" spans="1:8" x14ac:dyDescent="0.25">
      <c r="A423" s="148">
        <v>44838</v>
      </c>
      <c r="B423" s="149" t="s">
        <v>31992</v>
      </c>
      <c r="C423" s="153" t="s">
        <v>9</v>
      </c>
      <c r="D423" s="154">
        <v>2288</v>
      </c>
      <c r="E423" s="231">
        <v>44838</v>
      </c>
      <c r="F423" s="154">
        <v>2288</v>
      </c>
      <c r="G423" s="197">
        <f>Tabla111[[#This Row],[Importe]]-Tabla111[[#This Row],[Pagado]]</f>
        <v>0</v>
      </c>
      <c r="H423" s="153" t="s">
        <v>10</v>
      </c>
    </row>
    <row r="424" spans="1:8" x14ac:dyDescent="0.25">
      <c r="A424" s="73">
        <v>44838</v>
      </c>
      <c r="B424" s="74" t="s">
        <v>31993</v>
      </c>
      <c r="C424" s="75" t="s">
        <v>450</v>
      </c>
      <c r="D424" s="81">
        <v>7911.6</v>
      </c>
      <c r="E424" s="230">
        <v>44838</v>
      </c>
      <c r="F424" s="81">
        <v>7911.6</v>
      </c>
      <c r="G424" s="197">
        <f>Tabla111[[#This Row],[Importe]]-Tabla111[[#This Row],[Pagado]]</f>
        <v>0</v>
      </c>
      <c r="H424" s="75" t="s">
        <v>10</v>
      </c>
    </row>
    <row r="425" spans="1:8" x14ac:dyDescent="0.25">
      <c r="A425" s="148">
        <v>44838</v>
      </c>
      <c r="B425" s="149" t="s">
        <v>31994</v>
      </c>
      <c r="C425" s="153" t="s">
        <v>450</v>
      </c>
      <c r="D425" s="154">
        <v>6714.4</v>
      </c>
      <c r="E425" s="231">
        <v>44838</v>
      </c>
      <c r="F425" s="154">
        <v>6714.4</v>
      </c>
      <c r="G425" s="197">
        <f>Tabla111[[#This Row],[Importe]]-Tabla111[[#This Row],[Pagado]]</f>
        <v>0</v>
      </c>
      <c r="H425" s="153" t="s">
        <v>10</v>
      </c>
    </row>
    <row r="426" spans="1:8" x14ac:dyDescent="0.25">
      <c r="A426" s="73">
        <v>44838</v>
      </c>
      <c r="B426" s="74" t="s">
        <v>31995</v>
      </c>
      <c r="C426" s="75" t="s">
        <v>10678</v>
      </c>
      <c r="D426" s="81">
        <v>2708.5</v>
      </c>
      <c r="E426" s="230">
        <v>44838</v>
      </c>
      <c r="F426" s="81">
        <v>2708.5</v>
      </c>
      <c r="G426" s="197">
        <f>Tabla111[[#This Row],[Importe]]-Tabla111[[#This Row],[Pagado]]</f>
        <v>0</v>
      </c>
      <c r="H426" s="75" t="s">
        <v>10</v>
      </c>
    </row>
    <row r="427" spans="1:8" x14ac:dyDescent="0.25">
      <c r="A427" s="148">
        <v>44838</v>
      </c>
      <c r="B427" s="149" t="s">
        <v>31996</v>
      </c>
      <c r="C427" s="153" t="s">
        <v>53</v>
      </c>
      <c r="D427" s="154">
        <v>2944</v>
      </c>
      <c r="E427" s="231">
        <v>44838</v>
      </c>
      <c r="F427" s="154">
        <v>2944</v>
      </c>
      <c r="G427" s="197">
        <f>Tabla111[[#This Row],[Importe]]-Tabla111[[#This Row],[Pagado]]</f>
        <v>0</v>
      </c>
      <c r="H427" s="153" t="s">
        <v>10</v>
      </c>
    </row>
    <row r="428" spans="1:8" x14ac:dyDescent="0.25">
      <c r="A428" s="73">
        <v>44838</v>
      </c>
      <c r="B428" s="74" t="s">
        <v>31997</v>
      </c>
      <c r="C428" s="75" t="s">
        <v>31</v>
      </c>
      <c r="D428" s="81">
        <v>5877</v>
      </c>
      <c r="E428" s="230">
        <v>44838</v>
      </c>
      <c r="F428" s="81">
        <v>5877</v>
      </c>
      <c r="G428" s="197">
        <f>Tabla111[[#This Row],[Importe]]-Tabla111[[#This Row],[Pagado]]</f>
        <v>0</v>
      </c>
      <c r="H428" s="75" t="s">
        <v>10</v>
      </c>
    </row>
    <row r="429" spans="1:8" x14ac:dyDescent="0.25">
      <c r="A429" s="148">
        <v>44838</v>
      </c>
      <c r="B429" s="149" t="s">
        <v>31998</v>
      </c>
      <c r="C429" s="153" t="s">
        <v>193</v>
      </c>
      <c r="D429" s="154">
        <v>18000</v>
      </c>
      <c r="E429" s="231">
        <v>44838</v>
      </c>
      <c r="F429" s="154">
        <v>18000</v>
      </c>
      <c r="G429" s="197">
        <f>Tabla111[[#This Row],[Importe]]-Tabla111[[#This Row],[Pagado]]</f>
        <v>0</v>
      </c>
      <c r="H429" s="153" t="s">
        <v>10</v>
      </c>
    </row>
    <row r="430" spans="1:8" x14ac:dyDescent="0.25">
      <c r="A430" s="73">
        <v>44838</v>
      </c>
      <c r="B430" s="74" t="s">
        <v>31999</v>
      </c>
      <c r="C430" s="75" t="s">
        <v>167</v>
      </c>
      <c r="D430" s="81">
        <v>113314.6</v>
      </c>
      <c r="E430" s="230">
        <v>44838</v>
      </c>
      <c r="F430" s="81">
        <v>113314.6</v>
      </c>
      <c r="G430" s="197">
        <f>Tabla111[[#This Row],[Importe]]-Tabla111[[#This Row],[Pagado]]</f>
        <v>0</v>
      </c>
      <c r="H430" s="75" t="s">
        <v>10</v>
      </c>
    </row>
    <row r="431" spans="1:8" x14ac:dyDescent="0.25">
      <c r="A431" s="148">
        <v>44838</v>
      </c>
      <c r="B431" s="149" t="s">
        <v>32000</v>
      </c>
      <c r="C431" s="153" t="s">
        <v>142</v>
      </c>
      <c r="D431" s="154">
        <v>56205.15</v>
      </c>
      <c r="E431" s="231">
        <v>44876</v>
      </c>
      <c r="F431" s="154">
        <v>56205.15</v>
      </c>
      <c r="G431" s="197">
        <f>Tabla111[[#This Row],[Importe]]-Tabla111[[#This Row],[Pagado]]</f>
        <v>0</v>
      </c>
      <c r="H431" s="153" t="s">
        <v>10</v>
      </c>
    </row>
    <row r="432" spans="1:8" x14ac:dyDescent="0.25">
      <c r="A432" s="73">
        <v>44838</v>
      </c>
      <c r="B432" s="74" t="s">
        <v>32001</v>
      </c>
      <c r="C432" s="75" t="s">
        <v>28087</v>
      </c>
      <c r="D432" s="81">
        <v>57098.400000000001</v>
      </c>
      <c r="E432" s="230">
        <v>44842</v>
      </c>
      <c r="F432" s="81">
        <v>57098.400000000001</v>
      </c>
      <c r="G432" s="197">
        <f>Tabla111[[#This Row],[Importe]]-Tabla111[[#This Row],[Pagado]]</f>
        <v>0</v>
      </c>
      <c r="H432" s="75" t="s">
        <v>10</v>
      </c>
    </row>
    <row r="433" spans="1:8" x14ac:dyDescent="0.25">
      <c r="A433" s="148">
        <v>44838</v>
      </c>
      <c r="B433" s="149" t="s">
        <v>32002</v>
      </c>
      <c r="C433" s="153" t="s">
        <v>5694</v>
      </c>
      <c r="D433" s="154">
        <v>7327.2</v>
      </c>
      <c r="E433" s="231">
        <v>44838</v>
      </c>
      <c r="F433" s="154">
        <v>7327.2</v>
      </c>
      <c r="G433" s="197">
        <f>Tabla111[[#This Row],[Importe]]-Tabla111[[#This Row],[Pagado]]</f>
        <v>0</v>
      </c>
      <c r="H433" s="153" t="s">
        <v>10</v>
      </c>
    </row>
    <row r="434" spans="1:8" x14ac:dyDescent="0.25">
      <c r="A434" s="73">
        <v>44838</v>
      </c>
      <c r="B434" s="74" t="s">
        <v>32003</v>
      </c>
      <c r="C434" s="75" t="s">
        <v>296</v>
      </c>
      <c r="D434" s="81">
        <v>3205.8</v>
      </c>
      <c r="E434" s="230">
        <v>44838</v>
      </c>
      <c r="F434" s="81">
        <v>3205.8</v>
      </c>
      <c r="G434" s="197">
        <f>Tabla111[[#This Row],[Importe]]-Tabla111[[#This Row],[Pagado]]</f>
        <v>0</v>
      </c>
      <c r="H434" s="75" t="s">
        <v>10</v>
      </c>
    </row>
    <row r="435" spans="1:8" x14ac:dyDescent="0.25">
      <c r="A435" s="148">
        <v>44838</v>
      </c>
      <c r="B435" s="149" t="s">
        <v>32004</v>
      </c>
      <c r="C435" s="153" t="s">
        <v>5694</v>
      </c>
      <c r="D435" s="154">
        <v>356.4</v>
      </c>
      <c r="E435" s="231">
        <v>44838</v>
      </c>
      <c r="F435" s="154">
        <v>356.4</v>
      </c>
      <c r="G435" s="197">
        <f>Tabla111[[#This Row],[Importe]]-Tabla111[[#This Row],[Pagado]]</f>
        <v>0</v>
      </c>
      <c r="H435" s="153" t="s">
        <v>10</v>
      </c>
    </row>
    <row r="436" spans="1:8" x14ac:dyDescent="0.25">
      <c r="A436" s="73">
        <v>44838</v>
      </c>
      <c r="B436" s="74" t="s">
        <v>32005</v>
      </c>
      <c r="C436" s="75" t="s">
        <v>30417</v>
      </c>
      <c r="D436" s="81">
        <v>5992</v>
      </c>
      <c r="E436" s="230">
        <v>44838</v>
      </c>
      <c r="F436" s="81">
        <v>5992</v>
      </c>
      <c r="G436" s="197">
        <f>Tabla111[[#This Row],[Importe]]-Tabla111[[#This Row],[Pagado]]</f>
        <v>0</v>
      </c>
      <c r="H436" s="75" t="s">
        <v>10</v>
      </c>
    </row>
    <row r="437" spans="1:8" x14ac:dyDescent="0.25">
      <c r="A437" s="148">
        <v>44838</v>
      </c>
      <c r="B437" s="149" t="s">
        <v>32006</v>
      </c>
      <c r="C437" s="153" t="s">
        <v>2020</v>
      </c>
      <c r="D437" s="154">
        <v>325</v>
      </c>
      <c r="E437" s="231">
        <v>44838</v>
      </c>
      <c r="F437" s="154">
        <v>325</v>
      </c>
      <c r="G437" s="197">
        <f>Tabla111[[#This Row],[Importe]]-Tabla111[[#This Row],[Pagado]]</f>
        <v>0</v>
      </c>
      <c r="H437" s="153" t="s">
        <v>10</v>
      </c>
    </row>
    <row r="438" spans="1:8" x14ac:dyDescent="0.25">
      <c r="A438" s="73">
        <v>44838</v>
      </c>
      <c r="B438" s="74" t="s">
        <v>32007</v>
      </c>
      <c r="C438" s="75" t="s">
        <v>433</v>
      </c>
      <c r="D438" s="81">
        <v>22500</v>
      </c>
      <c r="E438" s="230">
        <v>44838</v>
      </c>
      <c r="F438" s="81">
        <v>22500</v>
      </c>
      <c r="G438" s="197">
        <f>Tabla111[[#This Row],[Importe]]-Tabla111[[#This Row],[Pagado]]</f>
        <v>0</v>
      </c>
      <c r="H438" s="75" t="s">
        <v>10</v>
      </c>
    </row>
    <row r="439" spans="1:8" x14ac:dyDescent="0.25">
      <c r="A439" s="148">
        <v>44838</v>
      </c>
      <c r="B439" s="149" t="s">
        <v>32008</v>
      </c>
      <c r="C439" s="153" t="s">
        <v>10190</v>
      </c>
      <c r="D439" s="154">
        <v>21402</v>
      </c>
      <c r="E439" s="231">
        <v>44839</v>
      </c>
      <c r="F439" s="154">
        <v>21402</v>
      </c>
      <c r="G439" s="197">
        <f>Tabla111[[#This Row],[Importe]]-Tabla111[[#This Row],[Pagado]]</f>
        <v>0</v>
      </c>
      <c r="H439" s="153" t="s">
        <v>10</v>
      </c>
    </row>
    <row r="440" spans="1:8" x14ac:dyDescent="0.25">
      <c r="A440" s="73">
        <v>44838</v>
      </c>
      <c r="B440" s="74" t="s">
        <v>32009</v>
      </c>
      <c r="C440" s="75" t="s">
        <v>291</v>
      </c>
      <c r="D440" s="81">
        <v>754.4</v>
      </c>
      <c r="E440" s="230">
        <v>44839</v>
      </c>
      <c r="F440" s="81">
        <v>754.4</v>
      </c>
      <c r="G440" s="197">
        <f>Tabla111[[#This Row],[Importe]]-Tabla111[[#This Row],[Pagado]]</f>
        <v>0</v>
      </c>
      <c r="H440" s="75" t="s">
        <v>10</v>
      </c>
    </row>
    <row r="441" spans="1:8" x14ac:dyDescent="0.25">
      <c r="A441" s="148">
        <v>44839</v>
      </c>
      <c r="B441" s="149" t="s">
        <v>32010</v>
      </c>
      <c r="C441" s="153" t="s">
        <v>887</v>
      </c>
      <c r="D441" s="154">
        <v>15235.8</v>
      </c>
      <c r="E441" s="231">
        <v>44839</v>
      </c>
      <c r="F441" s="154">
        <v>15235.8</v>
      </c>
      <c r="G441" s="197">
        <f>Tabla111[[#This Row],[Importe]]-Tabla111[[#This Row],[Pagado]]</f>
        <v>0</v>
      </c>
      <c r="H441" s="153" t="s">
        <v>10</v>
      </c>
    </row>
    <row r="442" spans="1:8" x14ac:dyDescent="0.25">
      <c r="A442" s="73">
        <v>44839</v>
      </c>
      <c r="B442" s="74" t="s">
        <v>32011</v>
      </c>
      <c r="C442" s="75" t="s">
        <v>475</v>
      </c>
      <c r="D442" s="81">
        <v>98825.600000000006</v>
      </c>
      <c r="E442" s="230" t="s">
        <v>32012</v>
      </c>
      <c r="F442" s="81">
        <f>66000+32825.6</f>
        <v>98825.600000000006</v>
      </c>
      <c r="G442" s="197">
        <f>Tabla111[[#This Row],[Importe]]-Tabla111[[#This Row],[Pagado]]</f>
        <v>0</v>
      </c>
      <c r="H442" s="75" t="s">
        <v>10</v>
      </c>
    </row>
    <row r="443" spans="1:8" x14ac:dyDescent="0.25">
      <c r="A443" s="148">
        <v>44839</v>
      </c>
      <c r="B443" s="149" t="s">
        <v>32013</v>
      </c>
      <c r="C443" s="153" t="s">
        <v>473</v>
      </c>
      <c r="D443" s="154">
        <v>3976.6</v>
      </c>
      <c r="E443" s="231">
        <v>44839</v>
      </c>
      <c r="F443" s="154">
        <v>3976.6</v>
      </c>
      <c r="G443" s="197">
        <f>Tabla111[[#This Row],[Importe]]-Tabla111[[#This Row],[Pagado]]</f>
        <v>0</v>
      </c>
      <c r="H443" s="153" t="s">
        <v>10</v>
      </c>
    </row>
    <row r="444" spans="1:8" x14ac:dyDescent="0.25">
      <c r="A444" s="73">
        <v>44839</v>
      </c>
      <c r="B444" s="74" t="s">
        <v>32014</v>
      </c>
      <c r="C444" s="75" t="s">
        <v>407</v>
      </c>
      <c r="D444" s="81">
        <v>2415.6</v>
      </c>
      <c r="E444" s="230">
        <v>44865</v>
      </c>
      <c r="F444" s="81">
        <v>2415.6</v>
      </c>
      <c r="G444" s="197">
        <f>Tabla111[[#This Row],[Importe]]-Tabla111[[#This Row],[Pagado]]</f>
        <v>0</v>
      </c>
      <c r="H444" s="75" t="s">
        <v>10</v>
      </c>
    </row>
    <row r="445" spans="1:8" x14ac:dyDescent="0.25">
      <c r="A445" s="148">
        <v>44839</v>
      </c>
      <c r="B445" s="149" t="s">
        <v>32015</v>
      </c>
      <c r="C445" s="153" t="s">
        <v>64</v>
      </c>
      <c r="D445" s="154">
        <v>5421</v>
      </c>
      <c r="E445" s="231">
        <v>44841</v>
      </c>
      <c r="F445" s="154">
        <v>5421</v>
      </c>
      <c r="G445" s="197">
        <f>Tabla111[[#This Row],[Importe]]-Tabla111[[#This Row],[Pagado]]</f>
        <v>0</v>
      </c>
      <c r="H445" s="153" t="s">
        <v>10</v>
      </c>
    </row>
    <row r="446" spans="1:8" x14ac:dyDescent="0.25">
      <c r="A446" s="73">
        <v>44839</v>
      </c>
      <c r="B446" s="74" t="s">
        <v>32016</v>
      </c>
      <c r="C446" s="75" t="s">
        <v>39</v>
      </c>
      <c r="D446" s="81">
        <v>12494.5</v>
      </c>
      <c r="E446" s="230">
        <v>44840</v>
      </c>
      <c r="F446" s="81">
        <v>12494.5</v>
      </c>
      <c r="G446" s="197">
        <f>Tabla111[[#This Row],[Importe]]-Tabla111[[#This Row],[Pagado]]</f>
        <v>0</v>
      </c>
      <c r="H446" s="75" t="s">
        <v>10</v>
      </c>
    </row>
    <row r="447" spans="1:8" x14ac:dyDescent="0.25">
      <c r="A447" s="148">
        <v>44839</v>
      </c>
      <c r="B447" s="149" t="s">
        <v>32017</v>
      </c>
      <c r="C447" s="153" t="s">
        <v>481</v>
      </c>
      <c r="D447" s="154">
        <v>647.79999999999995</v>
      </c>
      <c r="E447" s="231">
        <v>44839</v>
      </c>
      <c r="F447" s="154">
        <v>647.79999999999995</v>
      </c>
      <c r="G447" s="197">
        <f>Tabla111[[#This Row],[Importe]]-Tabla111[[#This Row],[Pagado]]</f>
        <v>0</v>
      </c>
      <c r="H447" s="153" t="s">
        <v>10</v>
      </c>
    </row>
    <row r="448" spans="1:8" x14ac:dyDescent="0.25">
      <c r="A448" s="73">
        <v>44839</v>
      </c>
      <c r="B448" s="74" t="s">
        <v>32018</v>
      </c>
      <c r="C448" s="75" t="s">
        <v>89</v>
      </c>
      <c r="D448" s="81">
        <v>9139.1</v>
      </c>
      <c r="E448" s="230">
        <v>44840</v>
      </c>
      <c r="F448" s="81">
        <v>9139.1</v>
      </c>
      <c r="G448" s="197">
        <f>Tabla111[[#This Row],[Importe]]-Tabla111[[#This Row],[Pagado]]</f>
        <v>0</v>
      </c>
      <c r="H448" s="75" t="s">
        <v>10</v>
      </c>
    </row>
    <row r="449" spans="1:8" x14ac:dyDescent="0.25">
      <c r="A449" s="148">
        <v>44839</v>
      </c>
      <c r="B449" s="149" t="s">
        <v>32019</v>
      </c>
      <c r="C449" s="153" t="s">
        <v>918</v>
      </c>
      <c r="D449" s="154">
        <v>2019.6</v>
      </c>
      <c r="E449" s="231">
        <v>44839</v>
      </c>
      <c r="F449" s="154">
        <v>2019.6</v>
      </c>
      <c r="G449" s="197">
        <f>Tabla111[[#This Row],[Importe]]-Tabla111[[#This Row],[Pagado]]</f>
        <v>0</v>
      </c>
      <c r="H449" s="153" t="s">
        <v>10</v>
      </c>
    </row>
    <row r="450" spans="1:8" x14ac:dyDescent="0.25">
      <c r="A450" s="73">
        <v>44839</v>
      </c>
      <c r="B450" s="74" t="s">
        <v>32020</v>
      </c>
      <c r="C450" s="75" t="s">
        <v>326</v>
      </c>
      <c r="D450" s="81">
        <v>5862.5</v>
      </c>
      <c r="E450" s="230">
        <v>44840</v>
      </c>
      <c r="F450" s="81">
        <v>5862.5</v>
      </c>
      <c r="G450" s="197">
        <f>Tabla111[[#This Row],[Importe]]-Tabla111[[#This Row],[Pagado]]</f>
        <v>0</v>
      </c>
      <c r="H450" s="75" t="s">
        <v>10</v>
      </c>
    </row>
    <row r="451" spans="1:8" x14ac:dyDescent="0.25">
      <c r="A451" s="148">
        <v>44839</v>
      </c>
      <c r="B451" s="149" t="s">
        <v>32021</v>
      </c>
      <c r="C451" s="153" t="s">
        <v>114</v>
      </c>
      <c r="D451" s="154">
        <v>10250.5</v>
      </c>
      <c r="E451" s="231">
        <v>44840</v>
      </c>
      <c r="F451" s="154">
        <v>10250.5</v>
      </c>
      <c r="G451" s="197">
        <f>Tabla111[[#This Row],[Importe]]-Tabla111[[#This Row],[Pagado]]</f>
        <v>0</v>
      </c>
      <c r="H451" s="153" t="s">
        <v>10</v>
      </c>
    </row>
    <row r="452" spans="1:8" x14ac:dyDescent="0.25">
      <c r="A452" s="73">
        <v>44839</v>
      </c>
      <c r="B452" s="74" t="s">
        <v>32022</v>
      </c>
      <c r="C452" s="75" t="s">
        <v>1187</v>
      </c>
      <c r="D452" s="81">
        <v>2774.6</v>
      </c>
      <c r="E452" s="230">
        <v>44839</v>
      </c>
      <c r="F452" s="81">
        <v>2774.6</v>
      </c>
      <c r="G452" s="197">
        <f>Tabla111[[#This Row],[Importe]]-Tabla111[[#This Row],[Pagado]]</f>
        <v>0</v>
      </c>
      <c r="H452" s="75" t="s">
        <v>10</v>
      </c>
    </row>
    <row r="453" spans="1:8" x14ac:dyDescent="0.25">
      <c r="A453" s="148">
        <v>44839</v>
      </c>
      <c r="B453" s="149" t="s">
        <v>32023</v>
      </c>
      <c r="C453" s="153" t="s">
        <v>111</v>
      </c>
      <c r="D453" s="154">
        <v>6883.5</v>
      </c>
      <c r="E453" s="231">
        <v>44841</v>
      </c>
      <c r="F453" s="154">
        <v>6883.5</v>
      </c>
      <c r="G453" s="197">
        <f>Tabla111[[#This Row],[Importe]]-Tabla111[[#This Row],[Pagado]]</f>
        <v>0</v>
      </c>
      <c r="H453" s="153" t="s">
        <v>10</v>
      </c>
    </row>
    <row r="454" spans="1:8" x14ac:dyDescent="0.25">
      <c r="A454" s="73">
        <v>44839</v>
      </c>
      <c r="B454" s="74" t="s">
        <v>32024</v>
      </c>
      <c r="C454" s="75" t="s">
        <v>120</v>
      </c>
      <c r="D454" s="81">
        <v>646</v>
      </c>
      <c r="E454" s="230">
        <v>44840</v>
      </c>
      <c r="F454" s="81">
        <v>646</v>
      </c>
      <c r="G454" s="197">
        <f>Tabla111[[#This Row],[Importe]]-Tabla111[[#This Row],[Pagado]]</f>
        <v>0</v>
      </c>
      <c r="H454" s="75" t="s">
        <v>10</v>
      </c>
    </row>
    <row r="455" spans="1:8" x14ac:dyDescent="0.25">
      <c r="A455" s="148">
        <v>44839</v>
      </c>
      <c r="B455" s="149" t="s">
        <v>32025</v>
      </c>
      <c r="C455" s="153" t="s">
        <v>131</v>
      </c>
      <c r="D455" s="154">
        <v>4875</v>
      </c>
      <c r="E455" s="231">
        <v>44839</v>
      </c>
      <c r="F455" s="154">
        <v>4875</v>
      </c>
      <c r="G455" s="197">
        <f>Tabla111[[#This Row],[Importe]]-Tabla111[[#This Row],[Pagado]]</f>
        <v>0</v>
      </c>
      <c r="H455" s="153" t="s">
        <v>10</v>
      </c>
    </row>
    <row r="456" spans="1:8" x14ac:dyDescent="0.25">
      <c r="A456" s="73">
        <v>44839</v>
      </c>
      <c r="B456" s="74" t="s">
        <v>32026</v>
      </c>
      <c r="C456" s="75" t="s">
        <v>345</v>
      </c>
      <c r="D456" s="81">
        <v>1813.6</v>
      </c>
      <c r="E456" s="230">
        <v>44839</v>
      </c>
      <c r="F456" s="81">
        <v>1813.6</v>
      </c>
      <c r="G456" s="197">
        <f>Tabla111[[#This Row],[Importe]]-Tabla111[[#This Row],[Pagado]]</f>
        <v>0</v>
      </c>
      <c r="H456" s="75" t="s">
        <v>10</v>
      </c>
    </row>
    <row r="457" spans="1:8" x14ac:dyDescent="0.25">
      <c r="A457" s="148">
        <v>44839</v>
      </c>
      <c r="B457" s="149" t="s">
        <v>32027</v>
      </c>
      <c r="C457" s="153" t="s">
        <v>9415</v>
      </c>
      <c r="D457" s="154">
        <v>31774.799999999999</v>
      </c>
      <c r="E457" s="231">
        <v>44840</v>
      </c>
      <c r="F457" s="154">
        <v>31774.799999999999</v>
      </c>
      <c r="G457" s="197">
        <f>Tabla111[[#This Row],[Importe]]-Tabla111[[#This Row],[Pagado]]</f>
        <v>0</v>
      </c>
      <c r="H457" s="153" t="s">
        <v>10</v>
      </c>
    </row>
    <row r="458" spans="1:8" x14ac:dyDescent="0.25">
      <c r="A458" s="73">
        <v>44839</v>
      </c>
      <c r="B458" s="74" t="s">
        <v>32028</v>
      </c>
      <c r="C458" s="75" t="s">
        <v>93</v>
      </c>
      <c r="D458" s="81">
        <v>7172.4</v>
      </c>
      <c r="E458" s="230" t="s">
        <v>31546</v>
      </c>
      <c r="F458" s="81">
        <f>4000+3172.4</f>
        <v>7172.4</v>
      </c>
      <c r="G458" s="197">
        <f>Tabla111[[#This Row],[Importe]]-Tabla111[[#This Row],[Pagado]]</f>
        <v>0</v>
      </c>
      <c r="H458" s="75" t="s">
        <v>10</v>
      </c>
    </row>
    <row r="459" spans="1:8" x14ac:dyDescent="0.25">
      <c r="A459" s="148">
        <v>44839</v>
      </c>
      <c r="B459" s="149" t="s">
        <v>32029</v>
      </c>
      <c r="C459" s="153" t="s">
        <v>75</v>
      </c>
      <c r="D459" s="154">
        <v>6240</v>
      </c>
      <c r="E459" s="231">
        <v>44839</v>
      </c>
      <c r="F459" s="154">
        <v>6240</v>
      </c>
      <c r="G459" s="197">
        <f>Tabla111[[#This Row],[Importe]]-Tabla111[[#This Row],[Pagado]]</f>
        <v>0</v>
      </c>
      <c r="H459" s="153" t="s">
        <v>10</v>
      </c>
    </row>
    <row r="460" spans="1:8" x14ac:dyDescent="0.25">
      <c r="A460" s="73">
        <v>44839</v>
      </c>
      <c r="B460" s="74" t="s">
        <v>32030</v>
      </c>
      <c r="C460" s="75" t="s">
        <v>105</v>
      </c>
      <c r="D460" s="81">
        <v>7101.2</v>
      </c>
      <c r="E460" s="230">
        <v>44840</v>
      </c>
      <c r="F460" s="81">
        <v>7101.2</v>
      </c>
      <c r="G460" s="197">
        <f>Tabla111[[#This Row],[Importe]]-Tabla111[[#This Row],[Pagado]]</f>
        <v>0</v>
      </c>
      <c r="H460" s="75" t="s">
        <v>10</v>
      </c>
    </row>
    <row r="461" spans="1:8" x14ac:dyDescent="0.25">
      <c r="A461" s="148">
        <v>44839</v>
      </c>
      <c r="B461" s="149" t="s">
        <v>32031</v>
      </c>
      <c r="C461" s="153" t="s">
        <v>30030</v>
      </c>
      <c r="D461" s="154">
        <v>7503</v>
      </c>
      <c r="E461" s="231" t="s">
        <v>31950</v>
      </c>
      <c r="F461" s="154">
        <f>4000+3503</f>
        <v>7503</v>
      </c>
      <c r="G461" s="197">
        <f>Tabla111[[#This Row],[Importe]]-Tabla111[[#This Row],[Pagado]]</f>
        <v>0</v>
      </c>
      <c r="H461" s="153" t="s">
        <v>10</v>
      </c>
    </row>
    <row r="462" spans="1:8" x14ac:dyDescent="0.25">
      <c r="A462" s="73">
        <v>44839</v>
      </c>
      <c r="B462" s="74" t="s">
        <v>32032</v>
      </c>
      <c r="C462" s="75" t="s">
        <v>24768</v>
      </c>
      <c r="D462" s="81">
        <v>5147.6000000000004</v>
      </c>
      <c r="E462" s="230">
        <v>44839</v>
      </c>
      <c r="F462" s="81">
        <v>5147.6000000000004</v>
      </c>
      <c r="G462" s="197">
        <f>Tabla111[[#This Row],[Importe]]-Tabla111[[#This Row],[Pagado]]</f>
        <v>0</v>
      </c>
      <c r="H462" s="75" t="s">
        <v>10</v>
      </c>
    </row>
    <row r="463" spans="1:8" x14ac:dyDescent="0.25">
      <c r="A463" s="148">
        <v>44839</v>
      </c>
      <c r="B463" s="149" t="s">
        <v>32033</v>
      </c>
      <c r="C463" s="153" t="s">
        <v>60</v>
      </c>
      <c r="D463" s="154">
        <v>5252</v>
      </c>
      <c r="E463" s="231">
        <v>44841</v>
      </c>
      <c r="F463" s="154">
        <v>5252</v>
      </c>
      <c r="G463" s="197">
        <f>Tabla111[[#This Row],[Importe]]-Tabla111[[#This Row],[Pagado]]</f>
        <v>0</v>
      </c>
      <c r="H463" s="153" t="s">
        <v>10</v>
      </c>
    </row>
    <row r="464" spans="1:8" x14ac:dyDescent="0.25">
      <c r="A464" s="73">
        <v>44839</v>
      </c>
      <c r="B464" s="74" t="s">
        <v>32034</v>
      </c>
      <c r="C464" s="75" t="s">
        <v>2151</v>
      </c>
      <c r="D464" s="81">
        <v>15202.3</v>
      </c>
      <c r="E464" s="230">
        <v>44839</v>
      </c>
      <c r="F464" s="81">
        <v>15202.3</v>
      </c>
      <c r="G464" s="197">
        <f>Tabla111[[#This Row],[Importe]]-Tabla111[[#This Row],[Pagado]]</f>
        <v>0</v>
      </c>
      <c r="H464" s="75" t="s">
        <v>10</v>
      </c>
    </row>
    <row r="465" spans="1:8" x14ac:dyDescent="0.25">
      <c r="A465" s="148">
        <v>44839</v>
      </c>
      <c r="B465" s="149" t="s">
        <v>32035</v>
      </c>
      <c r="C465" s="153" t="s">
        <v>97</v>
      </c>
      <c r="D465" s="154">
        <v>1695.6</v>
      </c>
      <c r="E465" s="231">
        <v>44840</v>
      </c>
      <c r="F465" s="154">
        <v>1695.6</v>
      </c>
      <c r="G465" s="197">
        <f>Tabla111[[#This Row],[Importe]]-Tabla111[[#This Row],[Pagado]]</f>
        <v>0</v>
      </c>
      <c r="H465" s="153" t="s">
        <v>10</v>
      </c>
    </row>
    <row r="466" spans="1:8" x14ac:dyDescent="0.25">
      <c r="A466" s="73">
        <v>44839</v>
      </c>
      <c r="B466" s="74" t="s">
        <v>32036</v>
      </c>
      <c r="C466" s="75" t="s">
        <v>348</v>
      </c>
      <c r="D466" s="81">
        <v>5868.7</v>
      </c>
      <c r="E466" s="230">
        <v>44839</v>
      </c>
      <c r="F466" s="81">
        <v>5868.7</v>
      </c>
      <c r="G466" s="197">
        <f>Tabla111[[#This Row],[Importe]]-Tabla111[[#This Row],[Pagado]]</f>
        <v>0</v>
      </c>
      <c r="H466" s="75" t="s">
        <v>10</v>
      </c>
    </row>
    <row r="467" spans="1:8" x14ac:dyDescent="0.25">
      <c r="A467" s="148">
        <v>44839</v>
      </c>
      <c r="B467" s="149" t="s">
        <v>32037</v>
      </c>
      <c r="C467" s="153" t="s">
        <v>19449</v>
      </c>
      <c r="D467" s="154">
        <v>0</v>
      </c>
      <c r="E467" s="233" t="s">
        <v>189</v>
      </c>
      <c r="F467" s="154">
        <v>0</v>
      </c>
      <c r="G467" s="197">
        <f>Tabla111[[#This Row],[Importe]]-Tabla111[[#This Row],[Pagado]]</f>
        <v>0</v>
      </c>
      <c r="H467" s="153" t="s">
        <v>189</v>
      </c>
    </row>
    <row r="468" spans="1:8" x14ac:dyDescent="0.25">
      <c r="A468" s="73">
        <v>44839</v>
      </c>
      <c r="B468" s="74" t="s">
        <v>32038</v>
      </c>
      <c r="C468" s="75" t="s">
        <v>9</v>
      </c>
      <c r="D468" s="81">
        <v>10173.4</v>
      </c>
      <c r="E468" s="230">
        <v>44839</v>
      </c>
      <c r="F468" s="81">
        <v>10173.4</v>
      </c>
      <c r="G468" s="197">
        <f>Tabla111[[#This Row],[Importe]]-Tabla111[[#This Row],[Pagado]]</f>
        <v>0</v>
      </c>
      <c r="H468" s="75" t="s">
        <v>10</v>
      </c>
    </row>
    <row r="469" spans="1:8" x14ac:dyDescent="0.25">
      <c r="A469" s="148">
        <v>44839</v>
      </c>
      <c r="B469" s="149" t="s">
        <v>32039</v>
      </c>
      <c r="C469" s="153" t="s">
        <v>87</v>
      </c>
      <c r="D469" s="154">
        <v>2557.3000000000002</v>
      </c>
      <c r="E469" s="231">
        <v>44839</v>
      </c>
      <c r="F469" s="154">
        <v>2557.3000000000002</v>
      </c>
      <c r="G469" s="197">
        <f>Tabla111[[#This Row],[Importe]]-Tabla111[[#This Row],[Pagado]]</f>
        <v>0</v>
      </c>
      <c r="H469" s="153" t="s">
        <v>10</v>
      </c>
    </row>
    <row r="470" spans="1:8" x14ac:dyDescent="0.25">
      <c r="A470" s="73">
        <v>44839</v>
      </c>
      <c r="B470" s="74" t="s">
        <v>32040</v>
      </c>
      <c r="C470" s="75" t="s">
        <v>28087</v>
      </c>
      <c r="D470" s="81">
        <v>170837.52</v>
      </c>
      <c r="E470" s="230" t="s">
        <v>32041</v>
      </c>
      <c r="F470" s="81">
        <f>127656.63+43180.89</f>
        <v>170837.52000000002</v>
      </c>
      <c r="G470" s="197">
        <f>Tabla111[[#This Row],[Importe]]-Tabla111[[#This Row],[Pagado]]</f>
        <v>0</v>
      </c>
      <c r="H470" s="75" t="s">
        <v>10</v>
      </c>
    </row>
    <row r="471" spans="1:8" x14ac:dyDescent="0.25">
      <c r="A471" s="148">
        <v>44839</v>
      </c>
      <c r="B471" s="149" t="s">
        <v>32042</v>
      </c>
      <c r="C471" s="153" t="s">
        <v>83</v>
      </c>
      <c r="D471" s="154">
        <v>10108</v>
      </c>
      <c r="E471" s="231">
        <v>44839</v>
      </c>
      <c r="F471" s="154">
        <v>10108</v>
      </c>
      <c r="G471" s="197">
        <f>Tabla111[[#This Row],[Importe]]-Tabla111[[#This Row],[Pagado]]</f>
        <v>0</v>
      </c>
      <c r="H471" s="153" t="s">
        <v>10</v>
      </c>
    </row>
    <row r="472" spans="1:8" x14ac:dyDescent="0.25">
      <c r="A472" s="73">
        <v>44839</v>
      </c>
      <c r="B472" s="74" t="s">
        <v>32043</v>
      </c>
      <c r="C472" s="75" t="s">
        <v>31</v>
      </c>
      <c r="D472" s="81">
        <v>8472.6</v>
      </c>
      <c r="E472" s="230">
        <v>44839</v>
      </c>
      <c r="F472" s="81">
        <v>8472.6</v>
      </c>
      <c r="G472" s="197">
        <f>Tabla111[[#This Row],[Importe]]-Tabla111[[#This Row],[Pagado]]</f>
        <v>0</v>
      </c>
      <c r="H472" s="75" t="s">
        <v>10</v>
      </c>
    </row>
    <row r="473" spans="1:8" x14ac:dyDescent="0.25">
      <c r="A473" s="148">
        <v>44839</v>
      </c>
      <c r="B473" s="149" t="s">
        <v>32044</v>
      </c>
      <c r="C473" s="153" t="s">
        <v>142</v>
      </c>
      <c r="D473" s="154">
        <v>65950</v>
      </c>
      <c r="E473" s="231">
        <v>44876</v>
      </c>
      <c r="F473" s="154">
        <v>65950</v>
      </c>
      <c r="G473" s="197">
        <f>Tabla111[[#This Row],[Importe]]-Tabla111[[#This Row],[Pagado]]</f>
        <v>0</v>
      </c>
      <c r="H473" s="153" t="s">
        <v>10</v>
      </c>
    </row>
    <row r="474" spans="1:8" x14ac:dyDescent="0.25">
      <c r="A474" s="73">
        <v>44839</v>
      </c>
      <c r="B474" s="74" t="s">
        <v>32045</v>
      </c>
      <c r="C474" s="75" t="s">
        <v>16</v>
      </c>
      <c r="D474" s="81">
        <v>7086.9</v>
      </c>
      <c r="E474" s="230">
        <v>44839</v>
      </c>
      <c r="F474" s="81">
        <v>7086.9</v>
      </c>
      <c r="G474" s="197">
        <f>Tabla111[[#This Row],[Importe]]-Tabla111[[#This Row],[Pagado]]</f>
        <v>0</v>
      </c>
      <c r="H474" s="75" t="s">
        <v>10</v>
      </c>
    </row>
    <row r="475" spans="1:8" x14ac:dyDescent="0.25">
      <c r="A475" s="148">
        <v>44839</v>
      </c>
      <c r="B475" s="149" t="s">
        <v>32046</v>
      </c>
      <c r="C475" s="153" t="s">
        <v>16</v>
      </c>
      <c r="D475" s="154">
        <v>235.2</v>
      </c>
      <c r="E475" s="231">
        <v>44839</v>
      </c>
      <c r="F475" s="154">
        <v>235.2</v>
      </c>
      <c r="G475" s="197">
        <f>Tabla111[[#This Row],[Importe]]-Tabla111[[#This Row],[Pagado]]</f>
        <v>0</v>
      </c>
      <c r="H475" s="153" t="s">
        <v>10</v>
      </c>
    </row>
    <row r="476" spans="1:8" x14ac:dyDescent="0.25">
      <c r="A476" s="73">
        <v>44839</v>
      </c>
      <c r="B476" s="74" t="s">
        <v>32047</v>
      </c>
      <c r="C476" s="75" t="s">
        <v>146</v>
      </c>
      <c r="D476" s="81">
        <v>4944.6000000000004</v>
      </c>
      <c r="E476" s="230">
        <v>44839</v>
      </c>
      <c r="F476" s="81">
        <v>4944.6000000000004</v>
      </c>
      <c r="G476" s="197">
        <f>Tabla111[[#This Row],[Importe]]-Tabla111[[#This Row],[Pagado]]</f>
        <v>0</v>
      </c>
      <c r="H476" s="75" t="s">
        <v>10</v>
      </c>
    </row>
    <row r="477" spans="1:8" x14ac:dyDescent="0.25">
      <c r="A477" s="148">
        <v>44839</v>
      </c>
      <c r="B477" s="149" t="s">
        <v>32048</v>
      </c>
      <c r="C477" s="153" t="s">
        <v>32049</v>
      </c>
      <c r="D477" s="154">
        <v>0</v>
      </c>
      <c r="E477" s="233" t="s">
        <v>189</v>
      </c>
      <c r="F477" s="154">
        <v>0</v>
      </c>
      <c r="G477" s="197">
        <f>Tabla111[[#This Row],[Importe]]-Tabla111[[#This Row],[Pagado]]</f>
        <v>0</v>
      </c>
      <c r="H477" s="153" t="s">
        <v>189</v>
      </c>
    </row>
    <row r="478" spans="1:8" x14ac:dyDescent="0.25">
      <c r="A478" s="73">
        <v>44839</v>
      </c>
      <c r="B478" s="74" t="s">
        <v>32050</v>
      </c>
      <c r="C478" s="75" t="s">
        <v>647</v>
      </c>
      <c r="D478" s="81">
        <v>1088.4000000000001</v>
      </c>
      <c r="E478" s="230">
        <v>44839</v>
      </c>
      <c r="F478" s="81">
        <v>1088.4000000000001</v>
      </c>
      <c r="G478" s="197">
        <f>Tabla111[[#This Row],[Importe]]-Tabla111[[#This Row],[Pagado]]</f>
        <v>0</v>
      </c>
      <c r="H478" s="75" t="s">
        <v>10</v>
      </c>
    </row>
    <row r="479" spans="1:8" x14ac:dyDescent="0.25">
      <c r="A479" s="148">
        <v>44839</v>
      </c>
      <c r="B479" s="149" t="s">
        <v>32051</v>
      </c>
      <c r="C479" s="153" t="s">
        <v>2780</v>
      </c>
      <c r="D479" s="154">
        <v>11458.7</v>
      </c>
      <c r="E479" s="231">
        <v>44839</v>
      </c>
      <c r="F479" s="154">
        <v>11458.7</v>
      </c>
      <c r="G479" s="197">
        <f>Tabla111[[#This Row],[Importe]]-Tabla111[[#This Row],[Pagado]]</f>
        <v>0</v>
      </c>
      <c r="H479" s="153" t="s">
        <v>10</v>
      </c>
    </row>
    <row r="480" spans="1:8" x14ac:dyDescent="0.25">
      <c r="A480" s="73">
        <v>44839</v>
      </c>
      <c r="B480" s="74" t="s">
        <v>32052</v>
      </c>
      <c r="C480" s="75" t="s">
        <v>2780</v>
      </c>
      <c r="D480" s="81">
        <v>11035.2</v>
      </c>
      <c r="E480" s="230">
        <v>44839</v>
      </c>
      <c r="F480" s="81">
        <v>11035.2</v>
      </c>
      <c r="G480" s="197">
        <f>Tabla111[[#This Row],[Importe]]-Tabla111[[#This Row],[Pagado]]</f>
        <v>0</v>
      </c>
      <c r="H480" s="75" t="s">
        <v>10</v>
      </c>
    </row>
    <row r="481" spans="1:8" x14ac:dyDescent="0.25">
      <c r="A481" s="148">
        <v>44839</v>
      </c>
      <c r="B481" s="149" t="s">
        <v>32053</v>
      </c>
      <c r="C481" s="153" t="s">
        <v>31</v>
      </c>
      <c r="D481" s="154">
        <v>720.8</v>
      </c>
      <c r="E481" s="231">
        <v>44839</v>
      </c>
      <c r="F481" s="154">
        <v>720.8</v>
      </c>
      <c r="G481" s="197">
        <f>Tabla111[[#This Row],[Importe]]-Tabla111[[#This Row],[Pagado]]</f>
        <v>0</v>
      </c>
      <c r="H481" s="153" t="s">
        <v>10</v>
      </c>
    </row>
    <row r="482" spans="1:8" x14ac:dyDescent="0.25">
      <c r="A482" s="73">
        <v>44839</v>
      </c>
      <c r="B482" s="74" t="s">
        <v>32054</v>
      </c>
      <c r="C482" s="75" t="s">
        <v>6528</v>
      </c>
      <c r="D482" s="81">
        <v>96346.8</v>
      </c>
      <c r="E482" s="230">
        <v>44839</v>
      </c>
      <c r="F482" s="81">
        <v>96346.8</v>
      </c>
      <c r="G482" s="197">
        <f>Tabla111[[#This Row],[Importe]]-Tabla111[[#This Row],[Pagado]]</f>
        <v>0</v>
      </c>
      <c r="H482" s="75" t="s">
        <v>10</v>
      </c>
    </row>
    <row r="483" spans="1:8" x14ac:dyDescent="0.25">
      <c r="A483" s="148">
        <v>44839</v>
      </c>
      <c r="B483" s="149" t="s">
        <v>32055</v>
      </c>
      <c r="C483" s="153" t="s">
        <v>191</v>
      </c>
      <c r="D483" s="154">
        <v>1739.4</v>
      </c>
      <c r="E483" s="231">
        <v>44839</v>
      </c>
      <c r="F483" s="154">
        <v>1739.4</v>
      </c>
      <c r="G483" s="197">
        <f>Tabla111[[#This Row],[Importe]]-Tabla111[[#This Row],[Pagado]]</f>
        <v>0</v>
      </c>
      <c r="H483" s="153" t="s">
        <v>10</v>
      </c>
    </row>
    <row r="484" spans="1:8" x14ac:dyDescent="0.25">
      <c r="A484" s="73">
        <v>44839</v>
      </c>
      <c r="B484" s="74" t="s">
        <v>32056</v>
      </c>
      <c r="C484" s="75" t="s">
        <v>357</v>
      </c>
      <c r="D484" s="81">
        <v>1665.1</v>
      </c>
      <c r="E484" s="230">
        <v>44839</v>
      </c>
      <c r="F484" s="81">
        <v>1665.1</v>
      </c>
      <c r="G484" s="197">
        <f>Tabla111[[#This Row],[Importe]]-Tabla111[[#This Row],[Pagado]]</f>
        <v>0</v>
      </c>
      <c r="H484" s="75" t="s">
        <v>10</v>
      </c>
    </row>
    <row r="485" spans="1:8" x14ac:dyDescent="0.25">
      <c r="A485" s="148">
        <v>44839</v>
      </c>
      <c r="B485" s="149" t="s">
        <v>32057</v>
      </c>
      <c r="C485" s="153" t="s">
        <v>129</v>
      </c>
      <c r="D485" s="154">
        <v>2161.5</v>
      </c>
      <c r="E485" s="231">
        <v>44839</v>
      </c>
      <c r="F485" s="154">
        <v>2161.5</v>
      </c>
      <c r="G485" s="197">
        <f>Tabla111[[#This Row],[Importe]]-Tabla111[[#This Row],[Pagado]]</f>
        <v>0</v>
      </c>
      <c r="H485" s="153" t="s">
        <v>10</v>
      </c>
    </row>
    <row r="486" spans="1:8" x14ac:dyDescent="0.25">
      <c r="A486" s="73">
        <v>44839</v>
      </c>
      <c r="B486" s="74" t="s">
        <v>32058</v>
      </c>
      <c r="C486" s="75" t="s">
        <v>127</v>
      </c>
      <c r="D486" s="81">
        <v>1454.7</v>
      </c>
      <c r="E486" s="230">
        <v>44839</v>
      </c>
      <c r="F486" s="81">
        <v>1454.7</v>
      </c>
      <c r="G486" s="197">
        <f>Tabla111[[#This Row],[Importe]]-Tabla111[[#This Row],[Pagado]]</f>
        <v>0</v>
      </c>
      <c r="H486" s="75" t="s">
        <v>10</v>
      </c>
    </row>
    <row r="487" spans="1:8" x14ac:dyDescent="0.25">
      <c r="A487" s="148">
        <v>44839</v>
      </c>
      <c r="B487" s="149" t="s">
        <v>32059</v>
      </c>
      <c r="C487" s="153" t="s">
        <v>3747</v>
      </c>
      <c r="D487" s="154">
        <v>26396.7</v>
      </c>
      <c r="E487" s="231">
        <v>44839</v>
      </c>
      <c r="F487" s="154">
        <v>26396.7</v>
      </c>
      <c r="G487" s="197">
        <f>Tabla111[[#This Row],[Importe]]-Tabla111[[#This Row],[Pagado]]</f>
        <v>0</v>
      </c>
      <c r="H487" s="153" t="s">
        <v>10</v>
      </c>
    </row>
    <row r="488" spans="1:8" x14ac:dyDescent="0.25">
      <c r="A488" s="73">
        <v>44839</v>
      </c>
      <c r="B488" s="74" t="s">
        <v>32060</v>
      </c>
      <c r="C488" s="75" t="s">
        <v>140</v>
      </c>
      <c r="D488" s="81">
        <v>5198.3999999999996</v>
      </c>
      <c r="E488" s="230">
        <v>44839</v>
      </c>
      <c r="F488" s="81">
        <v>5198.3999999999996</v>
      </c>
      <c r="G488" s="197">
        <f>Tabla111[[#This Row],[Importe]]-Tabla111[[#This Row],[Pagado]]</f>
        <v>0</v>
      </c>
      <c r="H488" s="75" t="s">
        <v>10</v>
      </c>
    </row>
    <row r="489" spans="1:8" x14ac:dyDescent="0.25">
      <c r="A489" s="148">
        <v>44839</v>
      </c>
      <c r="B489" s="149" t="s">
        <v>32061</v>
      </c>
      <c r="C489" s="153" t="s">
        <v>3823</v>
      </c>
      <c r="D489" s="154">
        <v>0</v>
      </c>
      <c r="E489" s="233" t="s">
        <v>189</v>
      </c>
      <c r="F489" s="154">
        <v>0</v>
      </c>
      <c r="G489" s="197">
        <f>Tabla111[[#This Row],[Importe]]-Tabla111[[#This Row],[Pagado]]</f>
        <v>0</v>
      </c>
      <c r="H489" s="153" t="s">
        <v>189</v>
      </c>
    </row>
    <row r="490" spans="1:8" x14ac:dyDescent="0.25">
      <c r="A490" s="73">
        <v>44839</v>
      </c>
      <c r="B490" s="74" t="s">
        <v>32062</v>
      </c>
      <c r="C490" s="75" t="s">
        <v>587</v>
      </c>
      <c r="D490" s="81">
        <v>6035.48</v>
      </c>
      <c r="E490" s="230">
        <v>44839</v>
      </c>
      <c r="F490" s="81">
        <v>6035.48</v>
      </c>
      <c r="G490" s="197">
        <f>Tabla111[[#This Row],[Importe]]-Tabla111[[#This Row],[Pagado]]</f>
        <v>0</v>
      </c>
      <c r="H490" s="75" t="s">
        <v>10</v>
      </c>
    </row>
    <row r="491" spans="1:8" x14ac:dyDescent="0.25">
      <c r="A491" s="148">
        <v>44839</v>
      </c>
      <c r="B491" s="149" t="s">
        <v>32063</v>
      </c>
      <c r="C491" s="153" t="s">
        <v>421</v>
      </c>
      <c r="D491" s="154">
        <v>13697.5</v>
      </c>
      <c r="E491" s="231">
        <v>44845</v>
      </c>
      <c r="F491" s="154">
        <v>13697.5</v>
      </c>
      <c r="G491" s="197">
        <f>Tabla111[[#This Row],[Importe]]-Tabla111[[#This Row],[Pagado]]</f>
        <v>0</v>
      </c>
      <c r="H491" s="153" t="s">
        <v>10</v>
      </c>
    </row>
    <row r="492" spans="1:8" x14ac:dyDescent="0.25">
      <c r="A492" s="73">
        <v>44839</v>
      </c>
      <c r="B492" s="74" t="s">
        <v>32064</v>
      </c>
      <c r="C492" s="75" t="s">
        <v>31</v>
      </c>
      <c r="D492" s="81">
        <v>5785.7</v>
      </c>
      <c r="E492" s="230">
        <v>44839</v>
      </c>
      <c r="F492" s="81">
        <v>5785.7</v>
      </c>
      <c r="G492" s="197">
        <f>Tabla111[[#This Row],[Importe]]-Tabla111[[#This Row],[Pagado]]</f>
        <v>0</v>
      </c>
      <c r="H492" s="75" t="s">
        <v>10</v>
      </c>
    </row>
    <row r="493" spans="1:8" x14ac:dyDescent="0.25">
      <c r="A493" s="148">
        <v>44839</v>
      </c>
      <c r="B493" s="149" t="s">
        <v>32065</v>
      </c>
      <c r="C493" s="153" t="s">
        <v>49</v>
      </c>
      <c r="D493" s="154">
        <v>2640.8</v>
      </c>
      <c r="E493" s="231">
        <v>44839</v>
      </c>
      <c r="F493" s="154">
        <v>2640.8</v>
      </c>
      <c r="G493" s="197">
        <f>Tabla111[[#This Row],[Importe]]-Tabla111[[#This Row],[Pagado]]</f>
        <v>0</v>
      </c>
      <c r="H493" s="153" t="s">
        <v>10</v>
      </c>
    </row>
    <row r="494" spans="1:8" x14ac:dyDescent="0.25">
      <c r="A494" s="73">
        <v>44839</v>
      </c>
      <c r="B494" s="74" t="s">
        <v>32066</v>
      </c>
      <c r="C494" s="75" t="s">
        <v>79</v>
      </c>
      <c r="D494" s="81">
        <v>11550</v>
      </c>
      <c r="E494" s="230">
        <v>44839</v>
      </c>
      <c r="F494" s="81">
        <v>11550</v>
      </c>
      <c r="G494" s="197">
        <f>Tabla111[[#This Row],[Importe]]-Tabla111[[#This Row],[Pagado]]</f>
        <v>0</v>
      </c>
      <c r="H494" s="75" t="s">
        <v>10</v>
      </c>
    </row>
    <row r="495" spans="1:8" x14ac:dyDescent="0.25">
      <c r="A495" s="148">
        <v>44839</v>
      </c>
      <c r="B495" s="149" t="s">
        <v>32067</v>
      </c>
      <c r="C495" s="153" t="s">
        <v>45</v>
      </c>
      <c r="D495" s="154">
        <v>15592.9</v>
      </c>
      <c r="E495" s="231">
        <v>44839</v>
      </c>
      <c r="F495" s="154">
        <v>15592.9</v>
      </c>
      <c r="G495" s="197">
        <f>Tabla111[[#This Row],[Importe]]-Tabla111[[#This Row],[Pagado]]</f>
        <v>0</v>
      </c>
      <c r="H495" s="153" t="s">
        <v>10</v>
      </c>
    </row>
    <row r="496" spans="1:8" x14ac:dyDescent="0.25">
      <c r="A496" s="73">
        <v>44839</v>
      </c>
      <c r="B496" s="74" t="s">
        <v>32068</v>
      </c>
      <c r="C496" s="75" t="s">
        <v>8501</v>
      </c>
      <c r="D496" s="81">
        <v>2153.5</v>
      </c>
      <c r="E496" s="230">
        <v>44839</v>
      </c>
      <c r="F496" s="81">
        <v>2153.5</v>
      </c>
      <c r="G496" s="197">
        <f>Tabla111[[#This Row],[Importe]]-Tabla111[[#This Row],[Pagado]]</f>
        <v>0</v>
      </c>
      <c r="H496" s="75" t="s">
        <v>10</v>
      </c>
    </row>
    <row r="497" spans="1:8" x14ac:dyDescent="0.25">
      <c r="A497" s="148">
        <v>44839</v>
      </c>
      <c r="B497" s="149" t="s">
        <v>32069</v>
      </c>
      <c r="C497" s="153" t="s">
        <v>58</v>
      </c>
      <c r="D497" s="154">
        <v>4346.1000000000004</v>
      </c>
      <c r="E497" s="231">
        <v>44839</v>
      </c>
      <c r="F497" s="154">
        <v>4346.1000000000004</v>
      </c>
      <c r="G497" s="197">
        <f>Tabla111[[#This Row],[Importe]]-Tabla111[[#This Row],[Pagado]]</f>
        <v>0</v>
      </c>
      <c r="H497" s="153" t="s">
        <v>10</v>
      </c>
    </row>
    <row r="498" spans="1:8" x14ac:dyDescent="0.25">
      <c r="A498" s="73">
        <v>44839</v>
      </c>
      <c r="B498" s="74" t="s">
        <v>32070</v>
      </c>
      <c r="C498" s="75" t="s">
        <v>56</v>
      </c>
      <c r="D498" s="81">
        <v>6033.8</v>
      </c>
      <c r="E498" s="230">
        <v>44839</v>
      </c>
      <c r="F498" s="81">
        <v>6033.8</v>
      </c>
      <c r="G498" s="197">
        <f>Tabla111[[#This Row],[Importe]]-Tabla111[[#This Row],[Pagado]]</f>
        <v>0</v>
      </c>
      <c r="H498" s="75" t="s">
        <v>10</v>
      </c>
    </row>
    <row r="499" spans="1:8" x14ac:dyDescent="0.25">
      <c r="A499" s="148">
        <v>44839</v>
      </c>
      <c r="B499" s="149" t="s">
        <v>32071</v>
      </c>
      <c r="C499" s="153" t="s">
        <v>24284</v>
      </c>
      <c r="D499" s="154">
        <v>712.5</v>
      </c>
      <c r="E499" s="231">
        <v>44839</v>
      </c>
      <c r="F499" s="154">
        <v>712.5</v>
      </c>
      <c r="G499" s="197">
        <f>Tabla111[[#This Row],[Importe]]-Tabla111[[#This Row],[Pagado]]</f>
        <v>0</v>
      </c>
      <c r="H499" s="153" t="s">
        <v>10</v>
      </c>
    </row>
    <row r="500" spans="1:8" x14ac:dyDescent="0.25">
      <c r="A500" s="73">
        <v>44839</v>
      </c>
      <c r="B500" s="74" t="s">
        <v>32072</v>
      </c>
      <c r="C500" s="75" t="s">
        <v>555</v>
      </c>
      <c r="D500" s="81">
        <v>42000.32</v>
      </c>
      <c r="E500" s="230">
        <v>44839</v>
      </c>
      <c r="F500" s="81">
        <v>42000.32</v>
      </c>
      <c r="G500" s="197">
        <f>Tabla111[[#This Row],[Importe]]-Tabla111[[#This Row],[Pagado]]</f>
        <v>0</v>
      </c>
      <c r="H500" s="75" t="s">
        <v>10</v>
      </c>
    </row>
    <row r="501" spans="1:8" x14ac:dyDescent="0.25">
      <c r="A501" s="148">
        <v>44839</v>
      </c>
      <c r="B501" s="149" t="s">
        <v>32073</v>
      </c>
      <c r="C501" s="153" t="s">
        <v>181</v>
      </c>
      <c r="D501" s="154">
        <v>11423.6</v>
      </c>
      <c r="E501" s="231">
        <v>44839</v>
      </c>
      <c r="F501" s="154">
        <v>11423.6</v>
      </c>
      <c r="G501" s="197">
        <f>Tabla111[[#This Row],[Importe]]-Tabla111[[#This Row],[Pagado]]</f>
        <v>0</v>
      </c>
      <c r="H501" s="153" t="s">
        <v>10</v>
      </c>
    </row>
    <row r="502" spans="1:8" x14ac:dyDescent="0.25">
      <c r="A502" s="73">
        <v>44839</v>
      </c>
      <c r="B502" s="74" t="s">
        <v>32074</v>
      </c>
      <c r="C502" s="75" t="s">
        <v>200</v>
      </c>
      <c r="D502" s="81">
        <v>1147.5</v>
      </c>
      <c r="E502" s="230">
        <v>44839</v>
      </c>
      <c r="F502" s="81">
        <v>1147.5</v>
      </c>
      <c r="G502" s="197">
        <f>Tabla111[[#This Row],[Importe]]-Tabla111[[#This Row],[Pagado]]</f>
        <v>0</v>
      </c>
      <c r="H502" s="75" t="s">
        <v>10</v>
      </c>
    </row>
    <row r="503" spans="1:8" x14ac:dyDescent="0.25">
      <c r="A503" s="148">
        <v>44839</v>
      </c>
      <c r="B503" s="149" t="s">
        <v>32075</v>
      </c>
      <c r="C503" s="153" t="s">
        <v>53</v>
      </c>
      <c r="D503" s="154">
        <v>3283.8</v>
      </c>
      <c r="E503" s="231">
        <v>44839</v>
      </c>
      <c r="F503" s="154">
        <v>3283.8</v>
      </c>
      <c r="G503" s="197">
        <f>Tabla111[[#This Row],[Importe]]-Tabla111[[#This Row],[Pagado]]</f>
        <v>0</v>
      </c>
      <c r="H503" s="153" t="s">
        <v>10</v>
      </c>
    </row>
    <row r="504" spans="1:8" x14ac:dyDescent="0.25">
      <c r="A504" s="73">
        <v>44839</v>
      </c>
      <c r="B504" s="74" t="s">
        <v>32076</v>
      </c>
      <c r="C504" s="75" t="s">
        <v>175</v>
      </c>
      <c r="D504" s="81">
        <v>4613.5</v>
      </c>
      <c r="E504" s="230">
        <v>44839</v>
      </c>
      <c r="F504" s="81">
        <v>4613.5</v>
      </c>
      <c r="G504" s="197">
        <f>Tabla111[[#This Row],[Importe]]-Tabla111[[#This Row],[Pagado]]</f>
        <v>0</v>
      </c>
      <c r="H504" s="75" t="s">
        <v>10</v>
      </c>
    </row>
    <row r="505" spans="1:8" x14ac:dyDescent="0.25">
      <c r="A505" s="148">
        <v>44839</v>
      </c>
      <c r="B505" s="149" t="s">
        <v>32077</v>
      </c>
      <c r="C505" s="153" t="s">
        <v>296</v>
      </c>
      <c r="D505" s="154">
        <v>4512.2</v>
      </c>
      <c r="E505" s="231">
        <v>44839</v>
      </c>
      <c r="F505" s="154">
        <v>4512.2</v>
      </c>
      <c r="G505" s="197">
        <f>Tabla111[[#This Row],[Importe]]-Tabla111[[#This Row],[Pagado]]</f>
        <v>0</v>
      </c>
      <c r="H505" s="153" t="s">
        <v>10</v>
      </c>
    </row>
    <row r="506" spans="1:8" x14ac:dyDescent="0.25">
      <c r="A506" s="73">
        <v>44839</v>
      </c>
      <c r="B506" s="74" t="s">
        <v>32078</v>
      </c>
      <c r="C506" s="75" t="s">
        <v>359</v>
      </c>
      <c r="D506" s="81">
        <v>243</v>
      </c>
      <c r="E506" s="230">
        <v>44839</v>
      </c>
      <c r="F506" s="81">
        <v>243</v>
      </c>
      <c r="G506" s="197">
        <f>Tabla111[[#This Row],[Importe]]-Tabla111[[#This Row],[Pagado]]</f>
        <v>0</v>
      </c>
      <c r="H506" s="75" t="s">
        <v>10</v>
      </c>
    </row>
    <row r="507" spans="1:8" x14ac:dyDescent="0.25">
      <c r="A507" s="148">
        <v>44839</v>
      </c>
      <c r="B507" s="149" t="s">
        <v>32079</v>
      </c>
      <c r="C507" s="153" t="s">
        <v>135</v>
      </c>
      <c r="D507" s="154">
        <v>2708</v>
      </c>
      <c r="E507" s="231">
        <v>44839</v>
      </c>
      <c r="F507" s="154">
        <v>2708</v>
      </c>
      <c r="G507" s="197">
        <f>Tabla111[[#This Row],[Importe]]-Tabla111[[#This Row],[Pagado]]</f>
        <v>0</v>
      </c>
      <c r="H507" s="153" t="s">
        <v>10</v>
      </c>
    </row>
    <row r="508" spans="1:8" x14ac:dyDescent="0.25">
      <c r="A508" s="73">
        <v>44839</v>
      </c>
      <c r="B508" s="74" t="s">
        <v>32080</v>
      </c>
      <c r="C508" s="75" t="s">
        <v>216</v>
      </c>
      <c r="D508" s="81">
        <v>2797.5</v>
      </c>
      <c r="E508" s="230">
        <v>44839</v>
      </c>
      <c r="F508" s="81">
        <v>2797.5</v>
      </c>
      <c r="G508" s="197">
        <f>Tabla111[[#This Row],[Importe]]-Tabla111[[#This Row],[Pagado]]</f>
        <v>0</v>
      </c>
      <c r="H508" s="75" t="s">
        <v>10</v>
      </c>
    </row>
    <row r="509" spans="1:8" x14ac:dyDescent="0.25">
      <c r="A509" s="148">
        <v>44839</v>
      </c>
      <c r="B509" s="149" t="s">
        <v>32081</v>
      </c>
      <c r="C509" s="153" t="s">
        <v>312</v>
      </c>
      <c r="D509" s="154">
        <v>2588.1</v>
      </c>
      <c r="E509" s="231">
        <v>44839</v>
      </c>
      <c r="F509" s="154">
        <v>2588.1</v>
      </c>
      <c r="G509" s="197">
        <f>Tabla111[[#This Row],[Importe]]-Tabla111[[#This Row],[Pagado]]</f>
        <v>0</v>
      </c>
      <c r="H509" s="153" t="s">
        <v>10</v>
      </c>
    </row>
    <row r="510" spans="1:8" x14ac:dyDescent="0.25">
      <c r="A510" s="73">
        <v>44839</v>
      </c>
      <c r="B510" s="74" t="s">
        <v>32082</v>
      </c>
      <c r="C510" s="75" t="s">
        <v>107</v>
      </c>
      <c r="D510" s="81">
        <v>10865.4</v>
      </c>
      <c r="E510" s="230">
        <v>44839</v>
      </c>
      <c r="F510" s="81">
        <v>10865.4</v>
      </c>
      <c r="G510" s="197">
        <f>Tabla111[[#This Row],[Importe]]-Tabla111[[#This Row],[Pagado]]</f>
        <v>0</v>
      </c>
      <c r="H510" s="75" t="s">
        <v>10</v>
      </c>
    </row>
    <row r="511" spans="1:8" x14ac:dyDescent="0.25">
      <c r="A511" s="148">
        <v>44839</v>
      </c>
      <c r="B511" s="149" t="s">
        <v>32083</v>
      </c>
      <c r="C511" s="153" t="s">
        <v>664</v>
      </c>
      <c r="D511" s="154">
        <v>3222.6</v>
      </c>
      <c r="E511" s="231">
        <v>44839</v>
      </c>
      <c r="F511" s="154">
        <v>3222.6</v>
      </c>
      <c r="G511" s="197">
        <f>Tabla111[[#This Row],[Importe]]-Tabla111[[#This Row],[Pagado]]</f>
        <v>0</v>
      </c>
      <c r="H511" s="153" t="s">
        <v>10</v>
      </c>
    </row>
    <row r="512" spans="1:8" x14ac:dyDescent="0.25">
      <c r="A512" s="73">
        <v>44839</v>
      </c>
      <c r="B512" s="74" t="s">
        <v>32084</v>
      </c>
      <c r="C512" s="75" t="s">
        <v>333</v>
      </c>
      <c r="D512" s="81">
        <v>1148</v>
      </c>
      <c r="E512" s="230">
        <v>44839</v>
      </c>
      <c r="F512" s="81">
        <v>1148</v>
      </c>
      <c r="G512" s="197">
        <f>Tabla111[[#This Row],[Importe]]-Tabla111[[#This Row],[Pagado]]</f>
        <v>0</v>
      </c>
      <c r="H512" s="75" t="s">
        <v>10</v>
      </c>
    </row>
    <row r="513" spans="1:8" x14ac:dyDescent="0.25">
      <c r="A513" s="148">
        <v>44839</v>
      </c>
      <c r="B513" s="149" t="s">
        <v>32085</v>
      </c>
      <c r="C513" s="153" t="s">
        <v>206</v>
      </c>
      <c r="D513" s="154">
        <v>17863.7</v>
      </c>
      <c r="E513" s="231">
        <v>44842</v>
      </c>
      <c r="F513" s="154">
        <v>17863.7</v>
      </c>
      <c r="G513" s="197">
        <f>Tabla111[[#This Row],[Importe]]-Tabla111[[#This Row],[Pagado]]</f>
        <v>0</v>
      </c>
      <c r="H513" s="153" t="s">
        <v>10</v>
      </c>
    </row>
    <row r="514" spans="1:8" x14ac:dyDescent="0.25">
      <c r="A514" s="73">
        <v>44839</v>
      </c>
      <c r="B514" s="74" t="s">
        <v>32086</v>
      </c>
      <c r="C514" s="75" t="s">
        <v>218</v>
      </c>
      <c r="D514" s="81">
        <v>16595.2</v>
      </c>
      <c r="E514" s="230">
        <v>44842</v>
      </c>
      <c r="F514" s="81">
        <v>16595.2</v>
      </c>
      <c r="G514" s="197">
        <f>Tabla111[[#This Row],[Importe]]-Tabla111[[#This Row],[Pagado]]</f>
        <v>0</v>
      </c>
      <c r="H514" s="75" t="s">
        <v>10</v>
      </c>
    </row>
    <row r="515" spans="1:8" x14ac:dyDescent="0.25">
      <c r="A515" s="148">
        <v>44839</v>
      </c>
      <c r="B515" s="149" t="s">
        <v>32087</v>
      </c>
      <c r="C515" s="153" t="s">
        <v>24</v>
      </c>
      <c r="D515" s="154">
        <v>4149.8</v>
      </c>
      <c r="E515" s="231">
        <v>44839</v>
      </c>
      <c r="F515" s="154">
        <v>4149.8</v>
      </c>
      <c r="G515" s="197">
        <f>Tabla111[[#This Row],[Importe]]-Tabla111[[#This Row],[Pagado]]</f>
        <v>0</v>
      </c>
      <c r="H515" s="153" t="s">
        <v>10</v>
      </c>
    </row>
    <row r="516" spans="1:8" x14ac:dyDescent="0.25">
      <c r="A516" s="73">
        <v>44839</v>
      </c>
      <c r="B516" s="74" t="s">
        <v>32088</v>
      </c>
      <c r="C516" s="75" t="s">
        <v>212</v>
      </c>
      <c r="D516" s="81">
        <v>38527.599999999999</v>
      </c>
      <c r="E516" s="230">
        <v>44845</v>
      </c>
      <c r="F516" s="81">
        <v>38527.599999999999</v>
      </c>
      <c r="G516" s="197">
        <f>Tabla111[[#This Row],[Importe]]-Tabla111[[#This Row],[Pagado]]</f>
        <v>0</v>
      </c>
      <c r="H516" s="75" t="s">
        <v>10</v>
      </c>
    </row>
    <row r="517" spans="1:8" x14ac:dyDescent="0.25">
      <c r="A517" s="148">
        <v>44839</v>
      </c>
      <c r="B517" s="149" t="s">
        <v>32089</v>
      </c>
      <c r="C517" s="153" t="s">
        <v>154</v>
      </c>
      <c r="D517" s="154">
        <v>31857.1</v>
      </c>
      <c r="E517" s="231">
        <v>44842</v>
      </c>
      <c r="F517" s="154">
        <v>31857.1</v>
      </c>
      <c r="G517" s="197">
        <f>Tabla111[[#This Row],[Importe]]-Tabla111[[#This Row],[Pagado]]</f>
        <v>0</v>
      </c>
      <c r="H517" s="153" t="s">
        <v>10</v>
      </c>
    </row>
    <row r="518" spans="1:8" x14ac:dyDescent="0.25">
      <c r="A518" s="73">
        <v>44839</v>
      </c>
      <c r="B518" s="74" t="s">
        <v>32090</v>
      </c>
      <c r="C518" s="75" t="s">
        <v>214</v>
      </c>
      <c r="D518" s="81">
        <v>1425</v>
      </c>
      <c r="E518" s="230">
        <v>44839</v>
      </c>
      <c r="F518" s="81">
        <v>1425</v>
      </c>
      <c r="G518" s="197">
        <f>Tabla111[[#This Row],[Importe]]-Tabla111[[#This Row],[Pagado]]</f>
        <v>0</v>
      </c>
      <c r="H518" s="75" t="s">
        <v>10</v>
      </c>
    </row>
    <row r="519" spans="1:8" x14ac:dyDescent="0.25">
      <c r="A519" s="148">
        <v>44839</v>
      </c>
      <c r="B519" s="149" t="s">
        <v>32091</v>
      </c>
      <c r="C519" s="153" t="s">
        <v>208</v>
      </c>
      <c r="D519" s="154">
        <v>10618.8</v>
      </c>
      <c r="E519" s="231">
        <v>44840</v>
      </c>
      <c r="F519" s="154">
        <v>10618.8</v>
      </c>
      <c r="G519" s="197">
        <f>Tabla111[[#This Row],[Importe]]-Tabla111[[#This Row],[Pagado]]</f>
        <v>0</v>
      </c>
      <c r="H519" s="153" t="s">
        <v>10</v>
      </c>
    </row>
    <row r="520" spans="1:8" x14ac:dyDescent="0.25">
      <c r="A520" s="73">
        <v>44839</v>
      </c>
      <c r="B520" s="74" t="s">
        <v>32092</v>
      </c>
      <c r="C520" s="75" t="s">
        <v>226</v>
      </c>
      <c r="D520" s="81">
        <v>10668.7</v>
      </c>
      <c r="E520" s="230">
        <v>44839</v>
      </c>
      <c r="F520" s="81">
        <v>10668.7</v>
      </c>
      <c r="G520" s="197">
        <f>Tabla111[[#This Row],[Importe]]-Tabla111[[#This Row],[Pagado]]</f>
        <v>0</v>
      </c>
      <c r="H520" s="75" t="s">
        <v>10</v>
      </c>
    </row>
    <row r="521" spans="1:8" x14ac:dyDescent="0.25">
      <c r="A521" s="148">
        <v>44839</v>
      </c>
      <c r="B521" s="149" t="s">
        <v>32093</v>
      </c>
      <c r="C521" s="153" t="s">
        <v>31</v>
      </c>
      <c r="D521" s="154">
        <v>5780.5</v>
      </c>
      <c r="E521" s="231">
        <v>44839</v>
      </c>
      <c r="F521" s="154">
        <v>5780.5</v>
      </c>
      <c r="G521" s="197">
        <f>Tabla111[[#This Row],[Importe]]-Tabla111[[#This Row],[Pagado]]</f>
        <v>0</v>
      </c>
      <c r="H521" s="153" t="s">
        <v>10</v>
      </c>
    </row>
    <row r="522" spans="1:8" x14ac:dyDescent="0.25">
      <c r="A522" s="73">
        <v>44839</v>
      </c>
      <c r="B522" s="74" t="s">
        <v>32094</v>
      </c>
      <c r="C522" s="75" t="s">
        <v>698</v>
      </c>
      <c r="D522" s="81">
        <v>10130.799999999999</v>
      </c>
      <c r="E522" s="230">
        <v>44839</v>
      </c>
      <c r="F522" s="81">
        <v>10130.799999999999</v>
      </c>
      <c r="G522" s="197">
        <f>Tabla111[[#This Row],[Importe]]-Tabla111[[#This Row],[Pagado]]</f>
        <v>0</v>
      </c>
      <c r="H522" s="75" t="s">
        <v>10</v>
      </c>
    </row>
    <row r="523" spans="1:8" x14ac:dyDescent="0.25">
      <c r="A523" s="148">
        <v>44839</v>
      </c>
      <c r="B523" s="149" t="s">
        <v>32095</v>
      </c>
      <c r="C523" s="153" t="s">
        <v>2139</v>
      </c>
      <c r="D523" s="154">
        <v>1309.8</v>
      </c>
      <c r="E523" s="231">
        <v>44839</v>
      </c>
      <c r="F523" s="154">
        <v>1309.8</v>
      </c>
      <c r="G523" s="197">
        <f>Tabla111[[#This Row],[Importe]]-Tabla111[[#This Row],[Pagado]]</f>
        <v>0</v>
      </c>
      <c r="H523" s="153" t="s">
        <v>10</v>
      </c>
    </row>
    <row r="524" spans="1:8" x14ac:dyDescent="0.25">
      <c r="A524" s="73">
        <v>44839</v>
      </c>
      <c r="B524" s="74" t="s">
        <v>32096</v>
      </c>
      <c r="C524" s="75" t="s">
        <v>484</v>
      </c>
      <c r="D524" s="81">
        <v>4598</v>
      </c>
      <c r="E524" s="230">
        <v>44839</v>
      </c>
      <c r="F524" s="81">
        <v>4598</v>
      </c>
      <c r="G524" s="197">
        <f>Tabla111[[#This Row],[Importe]]-Tabla111[[#This Row],[Pagado]]</f>
        <v>0</v>
      </c>
      <c r="H524" s="75" t="s">
        <v>10</v>
      </c>
    </row>
    <row r="525" spans="1:8" x14ac:dyDescent="0.25">
      <c r="A525" s="148">
        <v>44839</v>
      </c>
      <c r="B525" s="149" t="s">
        <v>32097</v>
      </c>
      <c r="C525" s="153" t="s">
        <v>10157</v>
      </c>
      <c r="D525" s="154">
        <v>18898.099999999999</v>
      </c>
      <c r="E525" s="231">
        <v>44840</v>
      </c>
      <c r="F525" s="154">
        <v>18898.099999999999</v>
      </c>
      <c r="G525" s="197">
        <f>Tabla111[[#This Row],[Importe]]-Tabla111[[#This Row],[Pagado]]</f>
        <v>0</v>
      </c>
      <c r="H525" s="153" t="s">
        <v>10</v>
      </c>
    </row>
    <row r="526" spans="1:8" x14ac:dyDescent="0.25">
      <c r="A526" s="73">
        <v>44839</v>
      </c>
      <c r="B526" s="74" t="s">
        <v>32098</v>
      </c>
      <c r="C526" s="75" t="s">
        <v>419</v>
      </c>
      <c r="D526" s="81">
        <v>9070.9</v>
      </c>
      <c r="E526" s="230">
        <v>44839</v>
      </c>
      <c r="F526" s="81">
        <v>9070.9</v>
      </c>
      <c r="G526" s="197">
        <f>Tabla111[[#This Row],[Importe]]-Tabla111[[#This Row],[Pagado]]</f>
        <v>0</v>
      </c>
      <c r="H526" s="75" t="s">
        <v>10</v>
      </c>
    </row>
    <row r="527" spans="1:8" x14ac:dyDescent="0.25">
      <c r="A527" s="148">
        <v>44839</v>
      </c>
      <c r="B527" s="149" t="s">
        <v>32099</v>
      </c>
      <c r="C527" s="153" t="s">
        <v>9827</v>
      </c>
      <c r="D527" s="154">
        <v>3862.5</v>
      </c>
      <c r="E527" s="231">
        <v>44839</v>
      </c>
      <c r="F527" s="154">
        <v>3862.5</v>
      </c>
      <c r="G527" s="197">
        <f>Tabla111[[#This Row],[Importe]]-Tabla111[[#This Row],[Pagado]]</f>
        <v>0</v>
      </c>
      <c r="H527" s="153" t="s">
        <v>10</v>
      </c>
    </row>
    <row r="528" spans="1:8" x14ac:dyDescent="0.25">
      <c r="A528" s="73">
        <v>44839</v>
      </c>
      <c r="B528" s="74" t="s">
        <v>32100</v>
      </c>
      <c r="C528" s="75" t="s">
        <v>173</v>
      </c>
      <c r="D528" s="81">
        <v>35112</v>
      </c>
      <c r="E528" s="230">
        <v>44840</v>
      </c>
      <c r="F528" s="81">
        <v>35112</v>
      </c>
      <c r="G528" s="197">
        <f>Tabla111[[#This Row],[Importe]]-Tabla111[[#This Row],[Pagado]]</f>
        <v>0</v>
      </c>
      <c r="H528" s="75" t="s">
        <v>10</v>
      </c>
    </row>
    <row r="529" spans="1:8" x14ac:dyDescent="0.25">
      <c r="A529" s="148">
        <v>44839</v>
      </c>
      <c r="B529" s="149" t="s">
        <v>32101</v>
      </c>
      <c r="C529" s="153" t="s">
        <v>133</v>
      </c>
      <c r="D529" s="154">
        <v>31023.200000000001</v>
      </c>
      <c r="E529" s="231">
        <v>44859</v>
      </c>
      <c r="F529" s="154">
        <v>31023.200000000001</v>
      </c>
      <c r="G529" s="197">
        <f>Tabla111[[#This Row],[Importe]]-Tabla111[[#This Row],[Pagado]]</f>
        <v>0</v>
      </c>
      <c r="H529" s="153" t="s">
        <v>10</v>
      </c>
    </row>
    <row r="530" spans="1:8" x14ac:dyDescent="0.25">
      <c r="A530" s="73">
        <v>44839</v>
      </c>
      <c r="B530" s="74" t="s">
        <v>32102</v>
      </c>
      <c r="C530" s="75" t="s">
        <v>1644</v>
      </c>
      <c r="D530" s="81">
        <v>14207.2</v>
      </c>
      <c r="E530" s="230">
        <v>44840</v>
      </c>
      <c r="F530" s="81">
        <v>14207.2</v>
      </c>
      <c r="G530" s="197">
        <f>Tabla111[[#This Row],[Importe]]-Tabla111[[#This Row],[Pagado]]</f>
        <v>0</v>
      </c>
      <c r="H530" s="75" t="s">
        <v>10</v>
      </c>
    </row>
    <row r="531" spans="1:8" x14ac:dyDescent="0.25">
      <c r="A531" s="148">
        <v>44839</v>
      </c>
      <c r="B531" s="149" t="s">
        <v>32103</v>
      </c>
      <c r="C531" s="153" t="s">
        <v>541</v>
      </c>
      <c r="D531" s="154">
        <v>16962.400000000001</v>
      </c>
      <c r="E531" s="231">
        <v>44840</v>
      </c>
      <c r="F531" s="154">
        <v>16962.400000000001</v>
      </c>
      <c r="G531" s="197">
        <f>Tabla111[[#This Row],[Importe]]-Tabla111[[#This Row],[Pagado]]</f>
        <v>0</v>
      </c>
      <c r="H531" s="153" t="s">
        <v>10</v>
      </c>
    </row>
    <row r="532" spans="1:8" x14ac:dyDescent="0.25">
      <c r="A532" s="73">
        <v>44839</v>
      </c>
      <c r="B532" s="74" t="s">
        <v>32104</v>
      </c>
      <c r="C532" s="75" t="s">
        <v>214</v>
      </c>
      <c r="D532" s="81">
        <v>5247.3</v>
      </c>
      <c r="E532" s="230">
        <v>44839</v>
      </c>
      <c r="F532" s="81">
        <v>5247.3</v>
      </c>
      <c r="G532" s="197">
        <f>Tabla111[[#This Row],[Importe]]-Tabla111[[#This Row],[Pagado]]</f>
        <v>0</v>
      </c>
      <c r="H532" s="75" t="s">
        <v>10</v>
      </c>
    </row>
    <row r="533" spans="1:8" x14ac:dyDescent="0.25">
      <c r="A533" s="148">
        <v>44839</v>
      </c>
      <c r="B533" s="149" t="s">
        <v>32105</v>
      </c>
      <c r="C533" s="153" t="s">
        <v>15306</v>
      </c>
      <c r="D533" s="154">
        <v>11161</v>
      </c>
      <c r="E533" s="231">
        <v>44839</v>
      </c>
      <c r="F533" s="154">
        <v>11161</v>
      </c>
      <c r="G533" s="197">
        <f>Tabla111[[#This Row],[Importe]]-Tabla111[[#This Row],[Pagado]]</f>
        <v>0</v>
      </c>
      <c r="H533" s="153" t="s">
        <v>10</v>
      </c>
    </row>
    <row r="534" spans="1:8" x14ac:dyDescent="0.25">
      <c r="A534" s="73">
        <v>44839</v>
      </c>
      <c r="B534" s="74" t="s">
        <v>32106</v>
      </c>
      <c r="C534" s="75" t="s">
        <v>670</v>
      </c>
      <c r="D534" s="81">
        <v>760</v>
      </c>
      <c r="E534" s="230">
        <v>44839</v>
      </c>
      <c r="F534" s="81">
        <v>760</v>
      </c>
      <c r="G534" s="197">
        <f>Tabla111[[#This Row],[Importe]]-Tabla111[[#This Row],[Pagado]]</f>
        <v>0</v>
      </c>
      <c r="H534" s="75" t="s">
        <v>10</v>
      </c>
    </row>
    <row r="535" spans="1:8" x14ac:dyDescent="0.25">
      <c r="A535" s="148">
        <v>44839</v>
      </c>
      <c r="B535" s="149" t="s">
        <v>32107</v>
      </c>
      <c r="C535" s="153" t="s">
        <v>31</v>
      </c>
      <c r="D535" s="154">
        <v>425</v>
      </c>
      <c r="E535" s="231">
        <v>44839</v>
      </c>
      <c r="F535" s="154">
        <v>425</v>
      </c>
      <c r="G535" s="197">
        <f>Tabla111[[#This Row],[Importe]]-Tabla111[[#This Row],[Pagado]]</f>
        <v>0</v>
      </c>
      <c r="H535" s="153" t="s">
        <v>10</v>
      </c>
    </row>
    <row r="536" spans="1:8" x14ac:dyDescent="0.25">
      <c r="A536" s="73">
        <v>44839</v>
      </c>
      <c r="B536" s="74" t="s">
        <v>32108</v>
      </c>
      <c r="C536" s="75" t="s">
        <v>612</v>
      </c>
      <c r="D536" s="81">
        <v>787.8</v>
      </c>
      <c r="E536" s="230">
        <v>44839</v>
      </c>
      <c r="F536" s="81">
        <v>787.8</v>
      </c>
      <c r="G536" s="197">
        <f>Tabla111[[#This Row],[Importe]]-Tabla111[[#This Row],[Pagado]]</f>
        <v>0</v>
      </c>
      <c r="H536" s="75" t="s">
        <v>10</v>
      </c>
    </row>
    <row r="537" spans="1:8" x14ac:dyDescent="0.25">
      <c r="A537" s="148">
        <v>44839</v>
      </c>
      <c r="B537" s="149" t="s">
        <v>32109</v>
      </c>
      <c r="C537" s="153" t="s">
        <v>414</v>
      </c>
      <c r="D537" s="154">
        <v>14523.2</v>
      </c>
      <c r="E537" s="231">
        <v>44842</v>
      </c>
      <c r="F537" s="154">
        <v>14523.2</v>
      </c>
      <c r="G537" s="197">
        <f>Tabla111[[#This Row],[Importe]]-Tabla111[[#This Row],[Pagado]]</f>
        <v>0</v>
      </c>
      <c r="H537" s="153" t="s">
        <v>10</v>
      </c>
    </row>
    <row r="538" spans="1:8" x14ac:dyDescent="0.25">
      <c r="A538" s="73">
        <v>44839</v>
      </c>
      <c r="B538" s="74" t="s">
        <v>32110</v>
      </c>
      <c r="C538" s="75" t="s">
        <v>31</v>
      </c>
      <c r="D538" s="81">
        <v>190</v>
      </c>
      <c r="E538" s="230">
        <v>44839</v>
      </c>
      <c r="F538" s="81">
        <v>190</v>
      </c>
      <c r="G538" s="197">
        <f>Tabla111[[#This Row],[Importe]]-Tabla111[[#This Row],[Pagado]]</f>
        <v>0</v>
      </c>
      <c r="H538" s="75" t="s">
        <v>10</v>
      </c>
    </row>
    <row r="539" spans="1:8" x14ac:dyDescent="0.25">
      <c r="A539" s="148">
        <v>44839</v>
      </c>
      <c r="B539" s="149" t="s">
        <v>32111</v>
      </c>
      <c r="C539" s="153" t="s">
        <v>142</v>
      </c>
      <c r="D539" s="154">
        <v>11783.6</v>
      </c>
      <c r="E539" s="231">
        <v>44876</v>
      </c>
      <c r="F539" s="154">
        <v>11783.6</v>
      </c>
      <c r="G539" s="197">
        <f>Tabla111[[#This Row],[Importe]]-Tabla111[[#This Row],[Pagado]]</f>
        <v>0</v>
      </c>
      <c r="H539" s="153" t="s">
        <v>10</v>
      </c>
    </row>
    <row r="540" spans="1:8" x14ac:dyDescent="0.25">
      <c r="A540" s="73">
        <v>44839</v>
      </c>
      <c r="B540" s="74" t="s">
        <v>32112</v>
      </c>
      <c r="C540" s="75" t="s">
        <v>22</v>
      </c>
      <c r="D540" s="81">
        <v>32340.7</v>
      </c>
      <c r="E540" s="230">
        <v>44840</v>
      </c>
      <c r="F540" s="81">
        <v>32340.7</v>
      </c>
      <c r="G540" s="197">
        <f>Tabla111[[#This Row],[Importe]]-Tabla111[[#This Row],[Pagado]]</f>
        <v>0</v>
      </c>
      <c r="H540" s="75" t="s">
        <v>10</v>
      </c>
    </row>
    <row r="541" spans="1:8" x14ac:dyDescent="0.25">
      <c r="A541" s="148">
        <v>44839</v>
      </c>
      <c r="B541" s="149" t="s">
        <v>32113</v>
      </c>
      <c r="C541" s="153" t="s">
        <v>1350</v>
      </c>
      <c r="D541" s="154">
        <v>961.7</v>
      </c>
      <c r="E541" s="231">
        <v>44839</v>
      </c>
      <c r="F541" s="154">
        <v>961.7</v>
      </c>
      <c r="G541" s="197">
        <f>Tabla111[[#This Row],[Importe]]-Tabla111[[#This Row],[Pagado]]</f>
        <v>0</v>
      </c>
      <c r="H541" s="153" t="s">
        <v>10</v>
      </c>
    </row>
    <row r="542" spans="1:8" x14ac:dyDescent="0.25">
      <c r="A542" s="73">
        <v>44839</v>
      </c>
      <c r="B542" s="74" t="s">
        <v>32114</v>
      </c>
      <c r="C542" s="75" t="s">
        <v>1421</v>
      </c>
      <c r="D542" s="81">
        <v>65524.800000000003</v>
      </c>
      <c r="E542" s="230">
        <v>44839</v>
      </c>
      <c r="F542" s="81">
        <v>65524.800000000003</v>
      </c>
      <c r="G542" s="197">
        <f>Tabla111[[#This Row],[Importe]]-Tabla111[[#This Row],[Pagado]]</f>
        <v>0</v>
      </c>
      <c r="H542" s="75" t="s">
        <v>10</v>
      </c>
    </row>
    <row r="543" spans="1:8" x14ac:dyDescent="0.25">
      <c r="A543" s="148">
        <v>44839</v>
      </c>
      <c r="B543" s="149" t="s">
        <v>32115</v>
      </c>
      <c r="C543" s="153" t="s">
        <v>69</v>
      </c>
      <c r="D543" s="154">
        <v>1327.5</v>
      </c>
      <c r="E543" s="231">
        <v>44839</v>
      </c>
      <c r="F543" s="154">
        <v>1327.5</v>
      </c>
      <c r="G543" s="197">
        <f>Tabla111[[#This Row],[Importe]]-Tabla111[[#This Row],[Pagado]]</f>
        <v>0</v>
      </c>
      <c r="H543" s="153" t="s">
        <v>10</v>
      </c>
    </row>
    <row r="544" spans="1:8" x14ac:dyDescent="0.25">
      <c r="A544" s="73">
        <v>44839</v>
      </c>
      <c r="B544" s="74" t="s">
        <v>32116</v>
      </c>
      <c r="C544" s="75" t="s">
        <v>31</v>
      </c>
      <c r="D544" s="81">
        <v>1240.2</v>
      </c>
      <c r="E544" s="230">
        <v>44839</v>
      </c>
      <c r="F544" s="81">
        <v>1240.2</v>
      </c>
      <c r="G544" s="197">
        <f>Tabla111[[#This Row],[Importe]]-Tabla111[[#This Row],[Pagado]]</f>
        <v>0</v>
      </c>
      <c r="H544" s="75" t="s">
        <v>10</v>
      </c>
    </row>
    <row r="545" spans="1:8" x14ac:dyDescent="0.25">
      <c r="A545" s="148">
        <v>44839</v>
      </c>
      <c r="B545" s="149" t="s">
        <v>32117</v>
      </c>
      <c r="C545" s="153" t="s">
        <v>31</v>
      </c>
      <c r="D545" s="154">
        <v>28</v>
      </c>
      <c r="E545" s="231">
        <v>44839</v>
      </c>
      <c r="F545" s="154">
        <v>28</v>
      </c>
      <c r="G545" s="197">
        <f>Tabla111[[#This Row],[Importe]]-Tabla111[[#This Row],[Pagado]]</f>
        <v>0</v>
      </c>
      <c r="H545" s="153" t="s">
        <v>10</v>
      </c>
    </row>
    <row r="546" spans="1:8" x14ac:dyDescent="0.25">
      <c r="A546" s="73">
        <v>44839</v>
      </c>
      <c r="B546" s="74" t="s">
        <v>32118</v>
      </c>
      <c r="C546" s="75" t="s">
        <v>450</v>
      </c>
      <c r="D546" s="81">
        <v>1425</v>
      </c>
      <c r="E546" s="230">
        <v>44839</v>
      </c>
      <c r="F546" s="81">
        <v>1425</v>
      </c>
      <c r="G546" s="197">
        <f>Tabla111[[#This Row],[Importe]]-Tabla111[[#This Row],[Pagado]]</f>
        <v>0</v>
      </c>
      <c r="H546" s="75" t="s">
        <v>10</v>
      </c>
    </row>
    <row r="547" spans="1:8" x14ac:dyDescent="0.25">
      <c r="A547" s="148">
        <v>44839</v>
      </c>
      <c r="B547" s="149" t="s">
        <v>32119</v>
      </c>
      <c r="C547" s="153" t="s">
        <v>28087</v>
      </c>
      <c r="D547" s="154">
        <v>1151</v>
      </c>
      <c r="E547" s="231">
        <v>44840</v>
      </c>
      <c r="F547" s="154">
        <v>1151</v>
      </c>
      <c r="G547" s="197">
        <f>Tabla111[[#This Row],[Importe]]-Tabla111[[#This Row],[Pagado]]</f>
        <v>0</v>
      </c>
      <c r="H547" s="153" t="s">
        <v>10</v>
      </c>
    </row>
    <row r="548" spans="1:8" x14ac:dyDescent="0.25">
      <c r="A548" s="73">
        <v>44839</v>
      </c>
      <c r="B548" s="74" t="s">
        <v>32120</v>
      </c>
      <c r="C548" s="75" t="s">
        <v>9577</v>
      </c>
      <c r="D548" s="81">
        <v>24619.7</v>
      </c>
      <c r="E548" s="230">
        <v>44840</v>
      </c>
      <c r="F548" s="81">
        <v>24619.7</v>
      </c>
      <c r="G548" s="197">
        <f>Tabla111[[#This Row],[Importe]]-Tabla111[[#This Row],[Pagado]]</f>
        <v>0</v>
      </c>
      <c r="H548" s="75" t="s">
        <v>10</v>
      </c>
    </row>
    <row r="549" spans="1:8" x14ac:dyDescent="0.25">
      <c r="A549" s="148">
        <v>44839</v>
      </c>
      <c r="B549" s="149" t="s">
        <v>32121</v>
      </c>
      <c r="C549" s="153" t="s">
        <v>31</v>
      </c>
      <c r="D549" s="154">
        <v>1168</v>
      </c>
      <c r="E549" s="231">
        <v>44839</v>
      </c>
      <c r="F549" s="154">
        <v>1168</v>
      </c>
      <c r="G549" s="197">
        <f>Tabla111[[#This Row],[Importe]]-Tabla111[[#This Row],[Pagado]]</f>
        <v>0</v>
      </c>
      <c r="H549" s="153" t="s">
        <v>10</v>
      </c>
    </row>
    <row r="550" spans="1:8" x14ac:dyDescent="0.25">
      <c r="A550" s="73">
        <v>44839</v>
      </c>
      <c r="B550" s="74" t="s">
        <v>32122</v>
      </c>
      <c r="C550" s="75" t="s">
        <v>296</v>
      </c>
      <c r="D550" s="81">
        <v>3404.8</v>
      </c>
      <c r="E550" s="230">
        <v>44839</v>
      </c>
      <c r="F550" s="81">
        <v>3404.8</v>
      </c>
      <c r="G550" s="197">
        <f>Tabla111[[#This Row],[Importe]]-Tabla111[[#This Row],[Pagado]]</f>
        <v>0</v>
      </c>
      <c r="H550" s="75" t="s">
        <v>10</v>
      </c>
    </row>
    <row r="551" spans="1:8" x14ac:dyDescent="0.25">
      <c r="A551" s="148">
        <v>44839</v>
      </c>
      <c r="B551" s="149" t="s">
        <v>32123</v>
      </c>
      <c r="C551" s="153" t="s">
        <v>1339</v>
      </c>
      <c r="D551" s="154">
        <v>4517.3999999999996</v>
      </c>
      <c r="E551" s="231">
        <v>44839</v>
      </c>
      <c r="F551" s="154">
        <v>4517.3999999999996</v>
      </c>
      <c r="G551" s="197">
        <f>Tabla111[[#This Row],[Importe]]-Tabla111[[#This Row],[Pagado]]</f>
        <v>0</v>
      </c>
      <c r="H551" s="153" t="s">
        <v>10</v>
      </c>
    </row>
    <row r="552" spans="1:8" x14ac:dyDescent="0.25">
      <c r="A552" s="73">
        <v>44839</v>
      </c>
      <c r="B552" s="74" t="s">
        <v>32124</v>
      </c>
      <c r="C552" s="75" t="s">
        <v>27857</v>
      </c>
      <c r="D552" s="81">
        <v>0</v>
      </c>
      <c r="E552" s="232" t="s">
        <v>189</v>
      </c>
      <c r="F552" s="81">
        <v>0</v>
      </c>
      <c r="G552" s="197">
        <f>Tabla111[[#This Row],[Importe]]-Tabla111[[#This Row],[Pagado]]</f>
        <v>0</v>
      </c>
      <c r="H552" s="75" t="s">
        <v>189</v>
      </c>
    </row>
    <row r="553" spans="1:8" x14ac:dyDescent="0.25">
      <c r="A553" s="148">
        <v>44839</v>
      </c>
      <c r="B553" s="149" t="s">
        <v>32125</v>
      </c>
      <c r="C553" s="153" t="s">
        <v>167</v>
      </c>
      <c r="D553" s="154">
        <v>127066.4</v>
      </c>
      <c r="E553" s="231">
        <v>44839</v>
      </c>
      <c r="F553" s="154">
        <v>127066.4</v>
      </c>
      <c r="G553" s="197">
        <f>Tabla111[[#This Row],[Importe]]-Tabla111[[#This Row],[Pagado]]</f>
        <v>0</v>
      </c>
      <c r="H553" s="153" t="s">
        <v>10</v>
      </c>
    </row>
    <row r="554" spans="1:8" x14ac:dyDescent="0.25">
      <c r="A554" s="73">
        <v>44839</v>
      </c>
      <c r="B554" s="74" t="s">
        <v>32126</v>
      </c>
      <c r="C554" s="75" t="s">
        <v>282</v>
      </c>
      <c r="D554" s="81">
        <v>3277.5</v>
      </c>
      <c r="E554" s="230">
        <v>44840</v>
      </c>
      <c r="F554" s="81">
        <v>3277.5</v>
      </c>
      <c r="G554" s="197">
        <f>Tabla111[[#This Row],[Importe]]-Tabla111[[#This Row],[Pagado]]</f>
        <v>0</v>
      </c>
      <c r="H554" s="75" t="s">
        <v>10</v>
      </c>
    </row>
    <row r="555" spans="1:8" x14ac:dyDescent="0.25">
      <c r="A555" s="148">
        <v>44839</v>
      </c>
      <c r="B555" s="149" t="s">
        <v>32127</v>
      </c>
      <c r="C555" s="153" t="s">
        <v>284</v>
      </c>
      <c r="D555" s="154">
        <v>7815</v>
      </c>
      <c r="E555" s="231">
        <v>44840</v>
      </c>
      <c r="F555" s="154">
        <v>7815</v>
      </c>
      <c r="G555" s="197">
        <f>Tabla111[[#This Row],[Importe]]-Tabla111[[#This Row],[Pagado]]</f>
        <v>0</v>
      </c>
      <c r="H555" s="153" t="s">
        <v>10</v>
      </c>
    </row>
    <row r="556" spans="1:8" x14ac:dyDescent="0.25">
      <c r="A556" s="73">
        <v>44839</v>
      </c>
      <c r="B556" s="74" t="s">
        <v>32128</v>
      </c>
      <c r="C556" s="75" t="s">
        <v>280</v>
      </c>
      <c r="D556" s="81">
        <v>1192.5</v>
      </c>
      <c r="E556" s="230">
        <v>44840</v>
      </c>
      <c r="F556" s="81">
        <v>1192.5</v>
      </c>
      <c r="G556" s="197">
        <f>Tabla111[[#This Row],[Importe]]-Tabla111[[#This Row],[Pagado]]</f>
        <v>0</v>
      </c>
      <c r="H556" s="75" t="s">
        <v>10</v>
      </c>
    </row>
    <row r="557" spans="1:8" x14ac:dyDescent="0.25">
      <c r="A557" s="148">
        <v>44839</v>
      </c>
      <c r="B557" s="149" t="s">
        <v>32129</v>
      </c>
      <c r="C557" s="153" t="s">
        <v>5345</v>
      </c>
      <c r="D557" s="154">
        <v>2572.5</v>
      </c>
      <c r="E557" s="231">
        <v>44840</v>
      </c>
      <c r="F557" s="154">
        <v>2572.5</v>
      </c>
      <c r="G557" s="197">
        <f>Tabla111[[#This Row],[Importe]]-Tabla111[[#This Row],[Pagado]]</f>
        <v>0</v>
      </c>
      <c r="H557" s="153" t="s">
        <v>10</v>
      </c>
    </row>
    <row r="558" spans="1:8" x14ac:dyDescent="0.25">
      <c r="A558" s="73">
        <v>44839</v>
      </c>
      <c r="B558" s="74" t="s">
        <v>32130</v>
      </c>
      <c r="C558" s="75" t="s">
        <v>10819</v>
      </c>
      <c r="D558" s="81">
        <v>1515</v>
      </c>
      <c r="E558" s="230">
        <v>44840</v>
      </c>
      <c r="F558" s="81">
        <v>1515</v>
      </c>
      <c r="G558" s="197">
        <f>Tabla111[[#This Row],[Importe]]-Tabla111[[#This Row],[Pagado]]</f>
        <v>0</v>
      </c>
      <c r="H558" s="75" t="s">
        <v>10</v>
      </c>
    </row>
    <row r="559" spans="1:8" x14ac:dyDescent="0.25">
      <c r="A559" s="148">
        <v>44839</v>
      </c>
      <c r="B559" s="149" t="s">
        <v>32131</v>
      </c>
      <c r="C559" s="153" t="s">
        <v>610</v>
      </c>
      <c r="D559" s="154">
        <v>31782</v>
      </c>
      <c r="E559" s="231">
        <v>44839</v>
      </c>
      <c r="F559" s="154">
        <v>31782</v>
      </c>
      <c r="G559" s="197">
        <f>Tabla111[[#This Row],[Importe]]-Tabla111[[#This Row],[Pagado]]</f>
        <v>0</v>
      </c>
      <c r="H559" s="153" t="s">
        <v>10</v>
      </c>
    </row>
    <row r="560" spans="1:8" x14ac:dyDescent="0.25">
      <c r="A560" s="73">
        <v>44839</v>
      </c>
      <c r="B560" s="74" t="s">
        <v>32132</v>
      </c>
      <c r="C560" s="75" t="s">
        <v>22</v>
      </c>
      <c r="D560" s="81">
        <v>262.8</v>
      </c>
      <c r="E560" s="230">
        <v>44840</v>
      </c>
      <c r="F560" s="81">
        <v>262.8</v>
      </c>
      <c r="G560" s="197">
        <f>Tabla111[[#This Row],[Importe]]-Tabla111[[#This Row],[Pagado]]</f>
        <v>0</v>
      </c>
      <c r="H560" s="75" t="s">
        <v>10</v>
      </c>
    </row>
    <row r="561" spans="1:8" x14ac:dyDescent="0.25">
      <c r="A561" s="148">
        <v>44839</v>
      </c>
      <c r="B561" s="149" t="s">
        <v>32133</v>
      </c>
      <c r="C561" s="153" t="s">
        <v>53</v>
      </c>
      <c r="D561" s="154">
        <v>1985.4</v>
      </c>
      <c r="E561" s="231">
        <v>44839</v>
      </c>
      <c r="F561" s="154">
        <v>1985.4</v>
      </c>
      <c r="G561" s="197">
        <f>Tabla111[[#This Row],[Importe]]-Tabla111[[#This Row],[Pagado]]</f>
        <v>0</v>
      </c>
      <c r="H561" s="153" t="s">
        <v>10</v>
      </c>
    </row>
    <row r="562" spans="1:8" x14ac:dyDescent="0.25">
      <c r="A562" s="73">
        <v>44839</v>
      </c>
      <c r="B562" s="74" t="s">
        <v>32134</v>
      </c>
      <c r="C562" s="75" t="s">
        <v>196</v>
      </c>
      <c r="D562" s="81">
        <v>13143.34</v>
      </c>
      <c r="E562" s="230">
        <v>44841</v>
      </c>
      <c r="F562" s="81">
        <v>13143.34</v>
      </c>
      <c r="G562" s="197">
        <f>Tabla111[[#This Row],[Importe]]-Tabla111[[#This Row],[Pagado]]</f>
        <v>0</v>
      </c>
      <c r="H562" s="75" t="s">
        <v>10</v>
      </c>
    </row>
    <row r="563" spans="1:8" x14ac:dyDescent="0.25">
      <c r="A563" s="148">
        <v>44839</v>
      </c>
      <c r="B563" s="149" t="s">
        <v>32135</v>
      </c>
      <c r="C563" s="153" t="s">
        <v>32136</v>
      </c>
      <c r="D563" s="154">
        <v>0</v>
      </c>
      <c r="E563" s="233" t="s">
        <v>189</v>
      </c>
      <c r="F563" s="154">
        <v>0</v>
      </c>
      <c r="G563" s="197">
        <f>Tabla111[[#This Row],[Importe]]-Tabla111[[#This Row],[Pagado]]</f>
        <v>0</v>
      </c>
      <c r="H563" s="153" t="s">
        <v>189</v>
      </c>
    </row>
    <row r="564" spans="1:8" x14ac:dyDescent="0.25">
      <c r="A564" s="73">
        <v>44839</v>
      </c>
      <c r="B564" s="74" t="s">
        <v>32137</v>
      </c>
      <c r="C564" s="75" t="s">
        <v>409</v>
      </c>
      <c r="D564" s="81">
        <v>15697.04</v>
      </c>
      <c r="E564" s="230">
        <v>44845</v>
      </c>
      <c r="F564" s="81">
        <v>15697.04</v>
      </c>
      <c r="G564" s="197">
        <f>Tabla111[[#This Row],[Importe]]-Tabla111[[#This Row],[Pagado]]</f>
        <v>0</v>
      </c>
      <c r="H564" s="75" t="s">
        <v>10</v>
      </c>
    </row>
    <row r="565" spans="1:8" x14ac:dyDescent="0.25">
      <c r="A565" s="148">
        <v>44840</v>
      </c>
      <c r="B565" s="149" t="s">
        <v>32138</v>
      </c>
      <c r="C565" s="153" t="s">
        <v>887</v>
      </c>
      <c r="D565" s="154">
        <v>14123.6</v>
      </c>
      <c r="E565" s="231">
        <v>44840</v>
      </c>
      <c r="F565" s="154">
        <v>14123.6</v>
      </c>
      <c r="G565" s="197">
        <f>Tabla111[[#This Row],[Importe]]-Tabla111[[#This Row],[Pagado]]</f>
        <v>0</v>
      </c>
      <c r="H565" s="153" t="s">
        <v>10</v>
      </c>
    </row>
    <row r="566" spans="1:8" x14ac:dyDescent="0.25">
      <c r="A566" s="73">
        <v>44840</v>
      </c>
      <c r="B566" s="74" t="s">
        <v>32139</v>
      </c>
      <c r="C566" s="75" t="s">
        <v>475</v>
      </c>
      <c r="D566" s="81">
        <v>54256.6</v>
      </c>
      <c r="E566" s="230">
        <v>44841</v>
      </c>
      <c r="F566" s="81">
        <v>54256.6</v>
      </c>
      <c r="G566" s="197">
        <f>Tabla111[[#This Row],[Importe]]-Tabla111[[#This Row],[Pagado]]</f>
        <v>0</v>
      </c>
      <c r="H566" s="75" t="s">
        <v>10</v>
      </c>
    </row>
    <row r="567" spans="1:8" x14ac:dyDescent="0.25">
      <c r="A567" s="148">
        <v>44840</v>
      </c>
      <c r="B567" s="149" t="s">
        <v>32140</v>
      </c>
      <c r="C567" s="153" t="s">
        <v>12</v>
      </c>
      <c r="D567" s="154">
        <v>31814.45</v>
      </c>
      <c r="E567" s="231">
        <v>44840</v>
      </c>
      <c r="F567" s="154">
        <v>31814.45</v>
      </c>
      <c r="G567" s="197">
        <f>Tabla111[[#This Row],[Importe]]-Tabla111[[#This Row],[Pagado]]</f>
        <v>0</v>
      </c>
      <c r="H567" s="153" t="s">
        <v>10</v>
      </c>
    </row>
    <row r="568" spans="1:8" x14ac:dyDescent="0.25">
      <c r="A568" s="73">
        <v>44840</v>
      </c>
      <c r="B568" s="74" t="s">
        <v>32141</v>
      </c>
      <c r="C568" s="75" t="s">
        <v>151</v>
      </c>
      <c r="D568" s="81">
        <v>7945.4</v>
      </c>
      <c r="E568" s="230">
        <v>44840</v>
      </c>
      <c r="F568" s="81">
        <v>7945.4</v>
      </c>
      <c r="G568" s="197">
        <f>Tabla111[[#This Row],[Importe]]-Tabla111[[#This Row],[Pagado]]</f>
        <v>0</v>
      </c>
      <c r="H568" s="75" t="s">
        <v>10</v>
      </c>
    </row>
    <row r="569" spans="1:8" x14ac:dyDescent="0.25">
      <c r="A569" s="148">
        <v>44840</v>
      </c>
      <c r="B569" s="149" t="s">
        <v>32142</v>
      </c>
      <c r="C569" s="153" t="s">
        <v>89</v>
      </c>
      <c r="D569" s="154">
        <v>8642</v>
      </c>
      <c r="E569" s="231">
        <v>44841</v>
      </c>
      <c r="F569" s="154">
        <v>8642</v>
      </c>
      <c r="G569" s="197">
        <f>Tabla111[[#This Row],[Importe]]-Tabla111[[#This Row],[Pagado]]</f>
        <v>0</v>
      </c>
      <c r="H569" s="153" t="s">
        <v>10</v>
      </c>
    </row>
    <row r="570" spans="1:8" x14ac:dyDescent="0.25">
      <c r="A570" s="73">
        <v>44840</v>
      </c>
      <c r="B570" s="74" t="s">
        <v>32143</v>
      </c>
      <c r="C570" s="75" t="s">
        <v>109</v>
      </c>
      <c r="D570" s="81">
        <v>5934.5</v>
      </c>
      <c r="E570" s="230">
        <v>44841</v>
      </c>
      <c r="F570" s="81">
        <v>5934.5</v>
      </c>
      <c r="G570" s="197">
        <f>Tabla111[[#This Row],[Importe]]-Tabla111[[#This Row],[Pagado]]</f>
        <v>0</v>
      </c>
      <c r="H570" s="75" t="s">
        <v>10</v>
      </c>
    </row>
    <row r="571" spans="1:8" x14ac:dyDescent="0.25">
      <c r="A571" s="148">
        <v>44840</v>
      </c>
      <c r="B571" s="149" t="s">
        <v>32144</v>
      </c>
      <c r="C571" s="153" t="s">
        <v>64</v>
      </c>
      <c r="D571" s="154">
        <v>4914</v>
      </c>
      <c r="E571" s="231">
        <v>44841</v>
      </c>
      <c r="F571" s="154">
        <v>4914</v>
      </c>
      <c r="G571" s="197">
        <f>Tabla111[[#This Row],[Importe]]-Tabla111[[#This Row],[Pagado]]</f>
        <v>0</v>
      </c>
      <c r="H571" s="153" t="s">
        <v>10</v>
      </c>
    </row>
    <row r="572" spans="1:8" x14ac:dyDescent="0.25">
      <c r="A572" s="73">
        <v>44840</v>
      </c>
      <c r="B572" s="74" t="s">
        <v>32145</v>
      </c>
      <c r="C572" s="75" t="s">
        <v>93</v>
      </c>
      <c r="D572" s="81">
        <v>7589.3</v>
      </c>
      <c r="E572" s="230" t="s">
        <v>32041</v>
      </c>
      <c r="F572" s="81">
        <f>4000+3589.3</f>
        <v>7589.3</v>
      </c>
      <c r="G572" s="197">
        <f>Tabla111[[#This Row],[Importe]]-Tabla111[[#This Row],[Pagado]]</f>
        <v>0</v>
      </c>
      <c r="H572" s="75" t="s">
        <v>10</v>
      </c>
    </row>
    <row r="573" spans="1:8" x14ac:dyDescent="0.25">
      <c r="A573" s="148">
        <v>44840</v>
      </c>
      <c r="B573" s="149" t="s">
        <v>32146</v>
      </c>
      <c r="C573" s="153" t="s">
        <v>481</v>
      </c>
      <c r="D573" s="154">
        <v>666.4</v>
      </c>
      <c r="E573" s="231">
        <v>44840</v>
      </c>
      <c r="F573" s="154">
        <v>666.4</v>
      </c>
      <c r="G573" s="197">
        <f>Tabla111[[#This Row],[Importe]]-Tabla111[[#This Row],[Pagado]]</f>
        <v>0</v>
      </c>
      <c r="H573" s="153" t="s">
        <v>10</v>
      </c>
    </row>
    <row r="574" spans="1:8" x14ac:dyDescent="0.25">
      <c r="A574" s="73">
        <v>44840</v>
      </c>
      <c r="B574" s="74" t="s">
        <v>32147</v>
      </c>
      <c r="C574" s="75" t="s">
        <v>618</v>
      </c>
      <c r="D574" s="81">
        <v>12748</v>
      </c>
      <c r="E574" s="230">
        <v>44840</v>
      </c>
      <c r="F574" s="81">
        <v>12748</v>
      </c>
      <c r="G574" s="197">
        <f>Tabla111[[#This Row],[Importe]]-Tabla111[[#This Row],[Pagado]]</f>
        <v>0</v>
      </c>
      <c r="H574" s="75" t="s">
        <v>10</v>
      </c>
    </row>
    <row r="575" spans="1:8" x14ac:dyDescent="0.25">
      <c r="A575" s="148">
        <v>44840</v>
      </c>
      <c r="B575" s="149" t="s">
        <v>32148</v>
      </c>
      <c r="C575" s="153" t="s">
        <v>159</v>
      </c>
      <c r="D575" s="154">
        <v>2012.6</v>
      </c>
      <c r="E575" s="231">
        <v>44840</v>
      </c>
      <c r="F575" s="154">
        <v>2012.6</v>
      </c>
      <c r="G575" s="197">
        <f>Tabla111[[#This Row],[Importe]]-Tabla111[[#This Row],[Pagado]]</f>
        <v>0</v>
      </c>
      <c r="H575" s="153" t="s">
        <v>10</v>
      </c>
    </row>
    <row r="576" spans="1:8" x14ac:dyDescent="0.25">
      <c r="A576" s="73">
        <v>44840</v>
      </c>
      <c r="B576" s="74" t="s">
        <v>32149</v>
      </c>
      <c r="C576" s="75" t="s">
        <v>105</v>
      </c>
      <c r="D576" s="81">
        <v>11310</v>
      </c>
      <c r="E576" s="230">
        <v>44841</v>
      </c>
      <c r="F576" s="81">
        <v>11310</v>
      </c>
      <c r="G576" s="197">
        <f>Tabla111[[#This Row],[Importe]]-Tabla111[[#This Row],[Pagado]]</f>
        <v>0</v>
      </c>
      <c r="H576" s="75" t="s">
        <v>10</v>
      </c>
    </row>
    <row r="577" spans="1:8" x14ac:dyDescent="0.25">
      <c r="A577" s="148">
        <v>44840</v>
      </c>
      <c r="B577" s="149" t="s">
        <v>32150</v>
      </c>
      <c r="C577" s="153" t="s">
        <v>22</v>
      </c>
      <c r="D577" s="154">
        <v>32414.799999999999</v>
      </c>
      <c r="E577" s="231" t="s">
        <v>31546</v>
      </c>
      <c r="F577" s="154">
        <f>30000+2414.8</f>
        <v>32414.799999999999</v>
      </c>
      <c r="G577" s="197">
        <f>Tabla111[[#This Row],[Importe]]-Tabla111[[#This Row],[Pagado]]</f>
        <v>0</v>
      </c>
      <c r="H577" s="153" t="s">
        <v>10</v>
      </c>
    </row>
    <row r="578" spans="1:8" x14ac:dyDescent="0.25">
      <c r="A578" s="73">
        <v>44840</v>
      </c>
      <c r="B578" s="74" t="s">
        <v>32151</v>
      </c>
      <c r="C578" s="75" t="s">
        <v>114</v>
      </c>
      <c r="D578" s="81">
        <v>5320.8</v>
      </c>
      <c r="E578" s="230">
        <v>44841</v>
      </c>
      <c r="F578" s="81">
        <v>5320.8</v>
      </c>
      <c r="G578" s="197">
        <f>Tabla111[[#This Row],[Importe]]-Tabla111[[#This Row],[Pagado]]</f>
        <v>0</v>
      </c>
      <c r="H578" s="75" t="s">
        <v>10</v>
      </c>
    </row>
    <row r="579" spans="1:8" x14ac:dyDescent="0.25">
      <c r="A579" s="148">
        <v>44840</v>
      </c>
      <c r="B579" s="149" t="s">
        <v>32152</v>
      </c>
      <c r="C579" s="153" t="s">
        <v>39</v>
      </c>
      <c r="D579" s="154">
        <v>11973.2</v>
      </c>
      <c r="E579" s="231">
        <v>44841</v>
      </c>
      <c r="F579" s="154">
        <f>7200+4773.2</f>
        <v>11973.2</v>
      </c>
      <c r="G579" s="197">
        <f>Tabla111[[#This Row],[Importe]]-Tabla111[[#This Row],[Pagado]]</f>
        <v>0</v>
      </c>
      <c r="H579" s="153" t="s">
        <v>10</v>
      </c>
    </row>
    <row r="580" spans="1:8" x14ac:dyDescent="0.25">
      <c r="A580" s="73">
        <v>44840</v>
      </c>
      <c r="B580" s="74" t="s">
        <v>32153</v>
      </c>
      <c r="C580" s="75" t="s">
        <v>97</v>
      </c>
      <c r="D580" s="81">
        <v>1094.4000000000001</v>
      </c>
      <c r="E580" s="230">
        <v>44841</v>
      </c>
      <c r="F580" s="81">
        <v>1094.4000000000001</v>
      </c>
      <c r="G580" s="197">
        <f>Tabla111[[#This Row],[Importe]]-Tabla111[[#This Row],[Pagado]]</f>
        <v>0</v>
      </c>
      <c r="H580" s="75" t="s">
        <v>10</v>
      </c>
    </row>
    <row r="581" spans="1:8" x14ac:dyDescent="0.25">
      <c r="A581" s="148">
        <v>44840</v>
      </c>
      <c r="B581" s="149" t="s">
        <v>32154</v>
      </c>
      <c r="C581" s="153" t="s">
        <v>934</v>
      </c>
      <c r="D581" s="154">
        <v>2315.4</v>
      </c>
      <c r="E581" s="231">
        <v>44840</v>
      </c>
      <c r="F581" s="154">
        <v>2315.4</v>
      </c>
      <c r="G581" s="197">
        <f>Tabla111[[#This Row],[Importe]]-Tabla111[[#This Row],[Pagado]]</f>
        <v>0</v>
      </c>
      <c r="H581" s="153" t="s">
        <v>10</v>
      </c>
    </row>
    <row r="582" spans="1:8" x14ac:dyDescent="0.25">
      <c r="A582" s="73">
        <v>44840</v>
      </c>
      <c r="B582" s="74" t="s">
        <v>32155</v>
      </c>
      <c r="C582" s="75" t="s">
        <v>966</v>
      </c>
      <c r="D582" s="81">
        <v>5644.6</v>
      </c>
      <c r="E582" s="230">
        <v>44840</v>
      </c>
      <c r="F582" s="81">
        <v>5644.6</v>
      </c>
      <c r="G582" s="197">
        <f>Tabla111[[#This Row],[Importe]]-Tabla111[[#This Row],[Pagado]]</f>
        <v>0</v>
      </c>
      <c r="H582" s="75" t="s">
        <v>10</v>
      </c>
    </row>
    <row r="583" spans="1:8" x14ac:dyDescent="0.25">
      <c r="A583" s="148">
        <v>44840</v>
      </c>
      <c r="B583" s="149" t="s">
        <v>32156</v>
      </c>
      <c r="C583" s="153" t="s">
        <v>5906</v>
      </c>
      <c r="D583" s="154">
        <v>580.79999999999995</v>
      </c>
      <c r="E583" s="231">
        <v>44840</v>
      </c>
      <c r="F583" s="154">
        <v>580.79999999999995</v>
      </c>
      <c r="G583" s="197">
        <f>Tabla111[[#This Row],[Importe]]-Tabla111[[#This Row],[Pagado]]</f>
        <v>0</v>
      </c>
      <c r="H583" s="153" t="s">
        <v>10</v>
      </c>
    </row>
    <row r="584" spans="1:8" x14ac:dyDescent="0.25">
      <c r="A584" s="73">
        <v>44840</v>
      </c>
      <c r="B584" s="74" t="s">
        <v>32157</v>
      </c>
      <c r="C584" s="75" t="s">
        <v>31324</v>
      </c>
      <c r="D584" s="81">
        <v>4924.8</v>
      </c>
      <c r="E584" s="230">
        <v>44840</v>
      </c>
      <c r="F584" s="81">
        <v>4924.8</v>
      </c>
      <c r="G584" s="197">
        <f>Tabla111[[#This Row],[Importe]]-Tabla111[[#This Row],[Pagado]]</f>
        <v>0</v>
      </c>
      <c r="H584" s="75" t="s">
        <v>10</v>
      </c>
    </row>
    <row r="585" spans="1:8" x14ac:dyDescent="0.25">
      <c r="A585" s="148">
        <v>44840</v>
      </c>
      <c r="B585" s="149" t="s">
        <v>32158</v>
      </c>
      <c r="C585" s="153" t="s">
        <v>131</v>
      </c>
      <c r="D585" s="154">
        <v>6442.5</v>
      </c>
      <c r="E585" s="231">
        <v>44840</v>
      </c>
      <c r="F585" s="154">
        <v>6442.5</v>
      </c>
      <c r="G585" s="197">
        <f>Tabla111[[#This Row],[Importe]]-Tabla111[[#This Row],[Pagado]]</f>
        <v>0</v>
      </c>
      <c r="H585" s="153" t="s">
        <v>10</v>
      </c>
    </row>
    <row r="586" spans="1:8" x14ac:dyDescent="0.25">
      <c r="A586" s="73">
        <v>44840</v>
      </c>
      <c r="B586" s="74" t="s">
        <v>32159</v>
      </c>
      <c r="C586" s="75" t="s">
        <v>520</v>
      </c>
      <c r="D586" s="81">
        <v>3920.8</v>
      </c>
      <c r="E586" s="230">
        <v>44840</v>
      </c>
      <c r="F586" s="81">
        <v>3920.8</v>
      </c>
      <c r="G586" s="197">
        <f>Tabla111[[#This Row],[Importe]]-Tabla111[[#This Row],[Pagado]]</f>
        <v>0</v>
      </c>
      <c r="H586" s="75" t="s">
        <v>10</v>
      </c>
    </row>
    <row r="587" spans="1:8" x14ac:dyDescent="0.25">
      <c r="A587" s="148">
        <v>44840</v>
      </c>
      <c r="B587" s="149" t="s">
        <v>32160</v>
      </c>
      <c r="C587" s="153" t="s">
        <v>157</v>
      </c>
      <c r="D587" s="154">
        <v>5969.2</v>
      </c>
      <c r="E587" s="231">
        <v>44840</v>
      </c>
      <c r="F587" s="154">
        <v>5969.2</v>
      </c>
      <c r="G587" s="197">
        <f>Tabla111[[#This Row],[Importe]]-Tabla111[[#This Row],[Pagado]]</f>
        <v>0</v>
      </c>
      <c r="H587" s="153" t="s">
        <v>10</v>
      </c>
    </row>
    <row r="588" spans="1:8" x14ac:dyDescent="0.25">
      <c r="A588" s="73">
        <v>44840</v>
      </c>
      <c r="B588" s="74" t="s">
        <v>32161</v>
      </c>
      <c r="C588" s="75" t="s">
        <v>9</v>
      </c>
      <c r="D588" s="81">
        <v>8569.1</v>
      </c>
      <c r="E588" s="230">
        <v>44840</v>
      </c>
      <c r="F588" s="81">
        <v>8569.1</v>
      </c>
      <c r="G588" s="197">
        <f>Tabla111[[#This Row],[Importe]]-Tabla111[[#This Row],[Pagado]]</f>
        <v>0</v>
      </c>
      <c r="H588" s="75" t="s">
        <v>10</v>
      </c>
    </row>
    <row r="589" spans="1:8" x14ac:dyDescent="0.25">
      <c r="A589" s="148">
        <v>44840</v>
      </c>
      <c r="B589" s="149" t="s">
        <v>32162</v>
      </c>
      <c r="C589" s="153" t="s">
        <v>87</v>
      </c>
      <c r="D589" s="154">
        <v>2826.6</v>
      </c>
      <c r="E589" s="231">
        <v>44840</v>
      </c>
      <c r="F589" s="154">
        <v>2826.6</v>
      </c>
      <c r="G589" s="197">
        <f>Tabla111[[#This Row],[Importe]]-Tabla111[[#This Row],[Pagado]]</f>
        <v>0</v>
      </c>
      <c r="H589" s="153" t="s">
        <v>10</v>
      </c>
    </row>
    <row r="590" spans="1:8" x14ac:dyDescent="0.25">
      <c r="A590" s="73">
        <v>44840</v>
      </c>
      <c r="B590" s="74" t="s">
        <v>32163</v>
      </c>
      <c r="C590" s="75" t="s">
        <v>83</v>
      </c>
      <c r="D590" s="81">
        <v>9420</v>
      </c>
      <c r="E590" s="230">
        <v>44840</v>
      </c>
      <c r="F590" s="81">
        <v>9420</v>
      </c>
      <c r="G590" s="197">
        <f>Tabla111[[#This Row],[Importe]]-Tabla111[[#This Row],[Pagado]]</f>
        <v>0</v>
      </c>
      <c r="H590" s="75" t="s">
        <v>10</v>
      </c>
    </row>
    <row r="591" spans="1:8" x14ac:dyDescent="0.25">
      <c r="A591" s="148">
        <v>44840</v>
      </c>
      <c r="B591" s="149" t="s">
        <v>32164</v>
      </c>
      <c r="C591" s="153" t="s">
        <v>79</v>
      </c>
      <c r="D591" s="154">
        <v>12594.6</v>
      </c>
      <c r="E591" s="231">
        <v>44840</v>
      </c>
      <c r="F591" s="154">
        <v>12594.6</v>
      </c>
      <c r="G591" s="197">
        <f>Tabla111[[#This Row],[Importe]]-Tabla111[[#This Row],[Pagado]]</f>
        <v>0</v>
      </c>
      <c r="H591" s="153" t="s">
        <v>10</v>
      </c>
    </row>
    <row r="592" spans="1:8" x14ac:dyDescent="0.25">
      <c r="A592" s="73">
        <v>44840</v>
      </c>
      <c r="B592" s="74" t="s">
        <v>32165</v>
      </c>
      <c r="C592" s="75" t="s">
        <v>157</v>
      </c>
      <c r="D592" s="81">
        <v>950.4</v>
      </c>
      <c r="E592" s="230">
        <v>44840</v>
      </c>
      <c r="F592" s="81">
        <v>950.4</v>
      </c>
      <c r="G592" s="197">
        <f>Tabla111[[#This Row],[Importe]]-Tabla111[[#This Row],[Pagado]]</f>
        <v>0</v>
      </c>
      <c r="H592" s="75" t="s">
        <v>10</v>
      </c>
    </row>
    <row r="593" spans="1:8" x14ac:dyDescent="0.25">
      <c r="A593" s="148">
        <v>44840</v>
      </c>
      <c r="B593" s="149" t="s">
        <v>32166</v>
      </c>
      <c r="C593" s="153" t="s">
        <v>75</v>
      </c>
      <c r="D593" s="154">
        <v>7860</v>
      </c>
      <c r="E593" s="231">
        <v>44840</v>
      </c>
      <c r="F593" s="154">
        <v>7860</v>
      </c>
      <c r="G593" s="197">
        <f>Tabla111[[#This Row],[Importe]]-Tabla111[[#This Row],[Pagado]]</f>
        <v>0</v>
      </c>
      <c r="H593" s="153" t="s">
        <v>10</v>
      </c>
    </row>
    <row r="594" spans="1:8" x14ac:dyDescent="0.25">
      <c r="A594" s="73">
        <v>44840</v>
      </c>
      <c r="B594" s="74" t="s">
        <v>32167</v>
      </c>
      <c r="C594" s="75" t="s">
        <v>31</v>
      </c>
      <c r="D594" s="81">
        <v>4552.5</v>
      </c>
      <c r="E594" s="230">
        <v>44840</v>
      </c>
      <c r="F594" s="81">
        <v>4552.5</v>
      </c>
      <c r="G594" s="197">
        <f>Tabla111[[#This Row],[Importe]]-Tabla111[[#This Row],[Pagado]]</f>
        <v>0</v>
      </c>
      <c r="H594" s="75" t="s">
        <v>10</v>
      </c>
    </row>
    <row r="595" spans="1:8" x14ac:dyDescent="0.25">
      <c r="A595" s="148">
        <v>44840</v>
      </c>
      <c r="B595" s="149" t="s">
        <v>32168</v>
      </c>
      <c r="C595" s="153" t="s">
        <v>924</v>
      </c>
      <c r="D595" s="154">
        <v>23408.2</v>
      </c>
      <c r="E595" s="231">
        <v>44840</v>
      </c>
      <c r="F595" s="154">
        <v>23408.2</v>
      </c>
      <c r="G595" s="197">
        <f>Tabla111[[#This Row],[Importe]]-Tabla111[[#This Row],[Pagado]]</f>
        <v>0</v>
      </c>
      <c r="H595" s="153" t="s">
        <v>10</v>
      </c>
    </row>
    <row r="596" spans="1:8" x14ac:dyDescent="0.25">
      <c r="A596" s="73">
        <v>44840</v>
      </c>
      <c r="B596" s="74" t="s">
        <v>32169</v>
      </c>
      <c r="C596" s="75" t="s">
        <v>17556</v>
      </c>
      <c r="D596" s="81">
        <v>4327.6000000000004</v>
      </c>
      <c r="E596" s="230">
        <v>44840</v>
      </c>
      <c r="F596" s="81">
        <v>4327.6000000000004</v>
      </c>
      <c r="G596" s="197">
        <f>Tabla111[[#This Row],[Importe]]-Tabla111[[#This Row],[Pagado]]</f>
        <v>0</v>
      </c>
      <c r="H596" s="75" t="s">
        <v>10</v>
      </c>
    </row>
    <row r="597" spans="1:8" x14ac:dyDescent="0.25">
      <c r="A597" s="148">
        <v>44840</v>
      </c>
      <c r="B597" s="149" t="s">
        <v>32170</v>
      </c>
      <c r="C597" s="153" t="s">
        <v>647</v>
      </c>
      <c r="D597" s="154">
        <v>4498.8999999999996</v>
      </c>
      <c r="E597" s="231">
        <v>44840</v>
      </c>
      <c r="F597" s="154">
        <v>4498.8999999999996</v>
      </c>
      <c r="G597" s="197">
        <f>Tabla111[[#This Row],[Importe]]-Tabla111[[#This Row],[Pagado]]</f>
        <v>0</v>
      </c>
      <c r="H597" s="153" t="s">
        <v>10</v>
      </c>
    </row>
    <row r="598" spans="1:8" x14ac:dyDescent="0.25">
      <c r="A598" s="73">
        <v>44840</v>
      </c>
      <c r="B598" s="74" t="s">
        <v>32171</v>
      </c>
      <c r="C598" s="75" t="s">
        <v>319</v>
      </c>
      <c r="D598" s="81">
        <v>7712.2</v>
      </c>
      <c r="E598" s="230">
        <v>44840</v>
      </c>
      <c r="F598" s="81">
        <v>7712.2</v>
      </c>
      <c r="G598" s="197">
        <f>Tabla111[[#This Row],[Importe]]-Tabla111[[#This Row],[Pagado]]</f>
        <v>0</v>
      </c>
      <c r="H598" s="75" t="s">
        <v>10</v>
      </c>
    </row>
    <row r="599" spans="1:8" x14ac:dyDescent="0.25">
      <c r="A599" s="148">
        <v>44840</v>
      </c>
      <c r="B599" s="149" t="s">
        <v>32172</v>
      </c>
      <c r="C599" s="153" t="s">
        <v>129</v>
      </c>
      <c r="D599" s="154">
        <v>1442.4</v>
      </c>
      <c r="E599" s="231">
        <v>44840</v>
      </c>
      <c r="F599" s="154">
        <v>1442.4</v>
      </c>
      <c r="G599" s="197">
        <f>Tabla111[[#This Row],[Importe]]-Tabla111[[#This Row],[Pagado]]</f>
        <v>0</v>
      </c>
      <c r="H599" s="153" t="s">
        <v>10</v>
      </c>
    </row>
    <row r="600" spans="1:8" x14ac:dyDescent="0.25">
      <c r="A600" s="73">
        <v>44840</v>
      </c>
      <c r="B600" s="74" t="s">
        <v>32173</v>
      </c>
      <c r="C600" s="75" t="s">
        <v>140</v>
      </c>
      <c r="D600" s="81">
        <v>1271.4000000000001</v>
      </c>
      <c r="E600" s="230">
        <v>44840</v>
      </c>
      <c r="F600" s="81">
        <v>1271.4000000000001</v>
      </c>
      <c r="G600" s="197">
        <f>Tabla111[[#This Row],[Importe]]-Tabla111[[#This Row],[Pagado]]</f>
        <v>0</v>
      </c>
      <c r="H600" s="75" t="s">
        <v>10</v>
      </c>
    </row>
    <row r="601" spans="1:8" x14ac:dyDescent="0.25">
      <c r="A601" s="148">
        <v>44840</v>
      </c>
      <c r="B601" s="149" t="s">
        <v>32174</v>
      </c>
      <c r="C601" s="153" t="s">
        <v>333</v>
      </c>
      <c r="D601" s="154">
        <v>313.26</v>
      </c>
      <c r="E601" s="231">
        <v>44840</v>
      </c>
      <c r="F601" s="154">
        <v>313.26</v>
      </c>
      <c r="G601" s="197">
        <f>Tabla111[[#This Row],[Importe]]-Tabla111[[#This Row],[Pagado]]</f>
        <v>0</v>
      </c>
      <c r="H601" s="153" t="s">
        <v>10</v>
      </c>
    </row>
    <row r="602" spans="1:8" x14ac:dyDescent="0.25">
      <c r="A602" s="73">
        <v>44840</v>
      </c>
      <c r="B602" s="74" t="s">
        <v>32175</v>
      </c>
      <c r="C602" s="75" t="s">
        <v>127</v>
      </c>
      <c r="D602" s="81">
        <v>4856.3999999999996</v>
      </c>
      <c r="E602" s="230">
        <v>44840</v>
      </c>
      <c r="F602" s="81">
        <v>4856.3999999999996</v>
      </c>
      <c r="G602" s="197">
        <f>Tabla111[[#This Row],[Importe]]-Tabla111[[#This Row],[Pagado]]</f>
        <v>0</v>
      </c>
      <c r="H602" s="75" t="s">
        <v>10</v>
      </c>
    </row>
    <row r="603" spans="1:8" x14ac:dyDescent="0.25">
      <c r="A603" s="148">
        <v>44840</v>
      </c>
      <c r="B603" s="149" t="s">
        <v>32176</v>
      </c>
      <c r="C603" s="153" t="s">
        <v>357</v>
      </c>
      <c r="D603" s="154">
        <v>4020.4</v>
      </c>
      <c r="E603" s="231">
        <v>44840</v>
      </c>
      <c r="F603" s="154">
        <v>4020.4</v>
      </c>
      <c r="G603" s="197">
        <f>Tabla111[[#This Row],[Importe]]-Tabla111[[#This Row],[Pagado]]</f>
        <v>0</v>
      </c>
      <c r="H603" s="153" t="s">
        <v>10</v>
      </c>
    </row>
    <row r="604" spans="1:8" x14ac:dyDescent="0.25">
      <c r="A604" s="73">
        <v>44840</v>
      </c>
      <c r="B604" s="74" t="s">
        <v>32177</v>
      </c>
      <c r="C604" s="75" t="s">
        <v>45</v>
      </c>
      <c r="D604" s="81">
        <v>12506.4</v>
      </c>
      <c r="E604" s="230">
        <v>44840</v>
      </c>
      <c r="F604" s="81">
        <v>12506.4</v>
      </c>
      <c r="G604" s="197">
        <f>Tabla111[[#This Row],[Importe]]-Tabla111[[#This Row],[Pagado]]</f>
        <v>0</v>
      </c>
      <c r="H604" s="75" t="s">
        <v>10</v>
      </c>
    </row>
    <row r="605" spans="1:8" x14ac:dyDescent="0.25">
      <c r="A605" s="148">
        <v>44840</v>
      </c>
      <c r="B605" s="149" t="s">
        <v>32178</v>
      </c>
      <c r="C605" s="153" t="s">
        <v>49</v>
      </c>
      <c r="D605" s="154">
        <v>3620.6</v>
      </c>
      <c r="E605" s="231">
        <v>44840</v>
      </c>
      <c r="F605" s="154">
        <v>3620.6</v>
      </c>
      <c r="G605" s="197">
        <f>Tabla111[[#This Row],[Importe]]-Tabla111[[#This Row],[Pagado]]</f>
        <v>0</v>
      </c>
      <c r="H605" s="153" t="s">
        <v>10</v>
      </c>
    </row>
    <row r="606" spans="1:8" x14ac:dyDescent="0.25">
      <c r="A606" s="73">
        <v>44840</v>
      </c>
      <c r="B606" s="74" t="s">
        <v>32179</v>
      </c>
      <c r="C606" s="75" t="s">
        <v>56</v>
      </c>
      <c r="D606" s="81">
        <v>8636</v>
      </c>
      <c r="E606" s="230">
        <v>44840</v>
      </c>
      <c r="F606" s="81">
        <v>8636</v>
      </c>
      <c r="G606" s="197">
        <f>Tabla111[[#This Row],[Importe]]-Tabla111[[#This Row],[Pagado]]</f>
        <v>0</v>
      </c>
      <c r="H606" s="75" t="s">
        <v>10</v>
      </c>
    </row>
    <row r="607" spans="1:8" x14ac:dyDescent="0.25">
      <c r="A607" s="148">
        <v>44840</v>
      </c>
      <c r="B607" s="149" t="s">
        <v>32180</v>
      </c>
      <c r="C607" s="153" t="s">
        <v>228</v>
      </c>
      <c r="D607" s="154">
        <v>4371.6000000000004</v>
      </c>
      <c r="E607" s="231">
        <v>44840</v>
      </c>
      <c r="F607" s="154">
        <v>4371.6000000000004</v>
      </c>
      <c r="G607" s="197">
        <f>Tabla111[[#This Row],[Importe]]-Tabla111[[#This Row],[Pagado]]</f>
        <v>0</v>
      </c>
      <c r="H607" s="153" t="s">
        <v>10</v>
      </c>
    </row>
    <row r="608" spans="1:8" x14ac:dyDescent="0.25">
      <c r="A608" s="73">
        <v>44840</v>
      </c>
      <c r="B608" s="74" t="s">
        <v>32181</v>
      </c>
      <c r="C608" s="75" t="s">
        <v>175</v>
      </c>
      <c r="D608" s="81">
        <v>18665.8</v>
      </c>
      <c r="E608" s="230">
        <v>44840</v>
      </c>
      <c r="F608" s="81">
        <v>18665.8</v>
      </c>
      <c r="G608" s="197">
        <f>Tabla111[[#This Row],[Importe]]-Tabla111[[#This Row],[Pagado]]</f>
        <v>0</v>
      </c>
      <c r="H608" s="75" t="s">
        <v>10</v>
      </c>
    </row>
    <row r="609" spans="1:8" x14ac:dyDescent="0.25">
      <c r="A609" s="148">
        <v>44840</v>
      </c>
      <c r="B609" s="149" t="s">
        <v>32182</v>
      </c>
      <c r="C609" s="153" t="s">
        <v>146</v>
      </c>
      <c r="D609" s="154">
        <v>6027</v>
      </c>
      <c r="E609" s="231">
        <v>44840</v>
      </c>
      <c r="F609" s="154">
        <v>6027</v>
      </c>
      <c r="G609" s="197">
        <f>Tabla111[[#This Row],[Importe]]-Tabla111[[#This Row],[Pagado]]</f>
        <v>0</v>
      </c>
      <c r="H609" s="153" t="s">
        <v>10</v>
      </c>
    </row>
    <row r="610" spans="1:8" x14ac:dyDescent="0.25">
      <c r="A610" s="73">
        <v>44840</v>
      </c>
      <c r="B610" s="74" t="s">
        <v>32183</v>
      </c>
      <c r="C610" s="75" t="s">
        <v>664</v>
      </c>
      <c r="D610" s="81">
        <v>3378.4</v>
      </c>
      <c r="E610" s="230">
        <v>44840</v>
      </c>
      <c r="F610" s="81">
        <v>3378.4</v>
      </c>
      <c r="G610" s="197">
        <f>Tabla111[[#This Row],[Importe]]-Tabla111[[#This Row],[Pagado]]</f>
        <v>0</v>
      </c>
      <c r="H610" s="75" t="s">
        <v>10</v>
      </c>
    </row>
    <row r="611" spans="1:8" x14ac:dyDescent="0.25">
      <c r="A611" s="148">
        <v>44840</v>
      </c>
      <c r="B611" s="149" t="s">
        <v>32184</v>
      </c>
      <c r="C611" s="153" t="s">
        <v>664</v>
      </c>
      <c r="D611" s="154">
        <v>3069</v>
      </c>
      <c r="E611" s="231">
        <v>44840</v>
      </c>
      <c r="F611" s="154">
        <v>3069</v>
      </c>
      <c r="G611" s="197">
        <f>Tabla111[[#This Row],[Importe]]-Tabla111[[#This Row],[Pagado]]</f>
        <v>0</v>
      </c>
      <c r="H611" s="153" t="s">
        <v>10</v>
      </c>
    </row>
    <row r="612" spans="1:8" x14ac:dyDescent="0.25">
      <c r="A612" s="73">
        <v>44840</v>
      </c>
      <c r="B612" s="74" t="s">
        <v>32185</v>
      </c>
      <c r="C612" s="75" t="s">
        <v>214</v>
      </c>
      <c r="D612" s="81">
        <v>1402.5</v>
      </c>
      <c r="E612" s="230">
        <v>44840</v>
      </c>
      <c r="F612" s="81">
        <v>1402.5</v>
      </c>
      <c r="G612" s="197">
        <f>Tabla111[[#This Row],[Importe]]-Tabla111[[#This Row],[Pagado]]</f>
        <v>0</v>
      </c>
      <c r="H612" s="75" t="s">
        <v>10</v>
      </c>
    </row>
    <row r="613" spans="1:8" x14ac:dyDescent="0.25">
      <c r="A613" s="148">
        <v>44840</v>
      </c>
      <c r="B613" s="149" t="s">
        <v>32186</v>
      </c>
      <c r="C613" s="153" t="s">
        <v>58</v>
      </c>
      <c r="D613" s="154">
        <v>2256.1999999999998</v>
      </c>
      <c r="E613" s="231">
        <v>44840</v>
      </c>
      <c r="F613" s="154">
        <v>2256.1999999999998</v>
      </c>
      <c r="G613" s="197">
        <f>Tabla111[[#This Row],[Importe]]-Tabla111[[#This Row],[Pagado]]</f>
        <v>0</v>
      </c>
      <c r="H613" s="153" t="s">
        <v>10</v>
      </c>
    </row>
    <row r="614" spans="1:8" x14ac:dyDescent="0.25">
      <c r="A614" s="73">
        <v>44840</v>
      </c>
      <c r="B614" s="74" t="s">
        <v>32187</v>
      </c>
      <c r="C614" s="75" t="s">
        <v>9854</v>
      </c>
      <c r="D614" s="81">
        <v>1053</v>
      </c>
      <c r="E614" s="230">
        <v>44840</v>
      </c>
      <c r="F614" s="81">
        <v>1053</v>
      </c>
      <c r="G614" s="197">
        <f>Tabla111[[#This Row],[Importe]]-Tabla111[[#This Row],[Pagado]]</f>
        <v>0</v>
      </c>
      <c r="H614" s="75" t="s">
        <v>10</v>
      </c>
    </row>
    <row r="615" spans="1:8" x14ac:dyDescent="0.25">
      <c r="A615" s="148">
        <v>44840</v>
      </c>
      <c r="B615" s="149" t="s">
        <v>32188</v>
      </c>
      <c r="C615" s="153" t="s">
        <v>226</v>
      </c>
      <c r="D615" s="154">
        <v>3442.5</v>
      </c>
      <c r="E615" s="231">
        <v>44840</v>
      </c>
      <c r="F615" s="154">
        <v>3442.5</v>
      </c>
      <c r="G615" s="197">
        <f>Tabla111[[#This Row],[Importe]]-Tabla111[[#This Row],[Pagado]]</f>
        <v>0</v>
      </c>
      <c r="H615" s="153" t="s">
        <v>10</v>
      </c>
    </row>
    <row r="616" spans="1:8" x14ac:dyDescent="0.25">
      <c r="A616" s="73">
        <v>44840</v>
      </c>
      <c r="B616" s="74" t="s">
        <v>32189</v>
      </c>
      <c r="C616" s="75" t="s">
        <v>426</v>
      </c>
      <c r="D616" s="81">
        <v>2599.1999999999998</v>
      </c>
      <c r="E616" s="230">
        <v>44840</v>
      </c>
      <c r="F616" s="81">
        <v>2599.1999999999998</v>
      </c>
      <c r="G616" s="197">
        <f>Tabla111[[#This Row],[Importe]]-Tabla111[[#This Row],[Pagado]]</f>
        <v>0</v>
      </c>
      <c r="H616" s="75" t="s">
        <v>10</v>
      </c>
    </row>
    <row r="617" spans="1:8" x14ac:dyDescent="0.25">
      <c r="A617" s="148">
        <v>44840</v>
      </c>
      <c r="B617" s="149" t="s">
        <v>32190</v>
      </c>
      <c r="C617" s="153" t="s">
        <v>31</v>
      </c>
      <c r="D617" s="154">
        <v>7098.4</v>
      </c>
      <c r="E617" s="231">
        <v>44840</v>
      </c>
      <c r="F617" s="154">
        <v>7098.4</v>
      </c>
      <c r="G617" s="197">
        <f>Tabla111[[#This Row],[Importe]]-Tabla111[[#This Row],[Pagado]]</f>
        <v>0</v>
      </c>
      <c r="H617" s="153" t="s">
        <v>10</v>
      </c>
    </row>
    <row r="618" spans="1:8" x14ac:dyDescent="0.25">
      <c r="A618" s="73">
        <v>44840</v>
      </c>
      <c r="B618" s="74" t="s">
        <v>32191</v>
      </c>
      <c r="C618" s="75" t="s">
        <v>53</v>
      </c>
      <c r="D618" s="81">
        <v>2543.1999999999998</v>
      </c>
      <c r="E618" s="230">
        <v>44840</v>
      </c>
      <c r="F618" s="81">
        <v>2543.1999999999998</v>
      </c>
      <c r="G618" s="197">
        <f>Tabla111[[#This Row],[Importe]]-Tabla111[[#This Row],[Pagado]]</f>
        <v>0</v>
      </c>
      <c r="H618" s="75" t="s">
        <v>10</v>
      </c>
    </row>
    <row r="619" spans="1:8" x14ac:dyDescent="0.25">
      <c r="A619" s="148">
        <v>44840</v>
      </c>
      <c r="B619" s="149" t="s">
        <v>32192</v>
      </c>
      <c r="C619" s="153" t="s">
        <v>698</v>
      </c>
      <c r="D619" s="154">
        <v>7540.3</v>
      </c>
      <c r="E619" s="231">
        <v>44840</v>
      </c>
      <c r="F619" s="154">
        <v>7540.3</v>
      </c>
      <c r="G619" s="197">
        <f>Tabla111[[#This Row],[Importe]]-Tabla111[[#This Row],[Pagado]]</f>
        <v>0</v>
      </c>
      <c r="H619" s="153" t="s">
        <v>10</v>
      </c>
    </row>
    <row r="620" spans="1:8" x14ac:dyDescent="0.25">
      <c r="A620" s="73">
        <v>44840</v>
      </c>
      <c r="B620" s="74" t="s">
        <v>32193</v>
      </c>
      <c r="C620" s="75" t="s">
        <v>198</v>
      </c>
      <c r="D620" s="81">
        <v>4985.6000000000004</v>
      </c>
      <c r="E620" s="230">
        <v>44840</v>
      </c>
      <c r="F620" s="81">
        <v>4985.6000000000004</v>
      </c>
      <c r="G620" s="197">
        <f>Tabla111[[#This Row],[Importe]]-Tabla111[[#This Row],[Pagado]]</f>
        <v>0</v>
      </c>
      <c r="H620" s="75" t="s">
        <v>10</v>
      </c>
    </row>
    <row r="621" spans="1:8" x14ac:dyDescent="0.25">
      <c r="A621" s="148">
        <v>44840</v>
      </c>
      <c r="B621" s="149" t="s">
        <v>32194</v>
      </c>
      <c r="C621" s="153" t="s">
        <v>31</v>
      </c>
      <c r="D621" s="154">
        <v>1635</v>
      </c>
      <c r="E621" s="231">
        <v>44840</v>
      </c>
      <c r="F621" s="154">
        <v>1635</v>
      </c>
      <c r="G621" s="197">
        <f>Tabla111[[#This Row],[Importe]]-Tabla111[[#This Row],[Pagado]]</f>
        <v>0</v>
      </c>
      <c r="H621" s="153" t="s">
        <v>10</v>
      </c>
    </row>
    <row r="622" spans="1:8" x14ac:dyDescent="0.25">
      <c r="A622" s="73">
        <v>44840</v>
      </c>
      <c r="B622" s="74" t="s">
        <v>32195</v>
      </c>
      <c r="C622" s="75" t="s">
        <v>149</v>
      </c>
      <c r="D622" s="81">
        <v>1680</v>
      </c>
      <c r="E622" s="230">
        <v>44840</v>
      </c>
      <c r="F622" s="81">
        <v>1680</v>
      </c>
      <c r="G622" s="197">
        <f>Tabla111[[#This Row],[Importe]]-Tabla111[[#This Row],[Pagado]]</f>
        <v>0</v>
      </c>
      <c r="H622" s="75" t="s">
        <v>10</v>
      </c>
    </row>
    <row r="623" spans="1:8" x14ac:dyDescent="0.25">
      <c r="A623" s="148">
        <v>44840</v>
      </c>
      <c r="B623" s="149" t="s">
        <v>32196</v>
      </c>
      <c r="C623" s="153" t="s">
        <v>200</v>
      </c>
      <c r="D623" s="154">
        <v>1095</v>
      </c>
      <c r="E623" s="231">
        <v>44840</v>
      </c>
      <c r="F623" s="154">
        <v>1095</v>
      </c>
      <c r="G623" s="197">
        <f>Tabla111[[#This Row],[Importe]]-Tabla111[[#This Row],[Pagado]]</f>
        <v>0</v>
      </c>
      <c r="H623" s="153" t="s">
        <v>10</v>
      </c>
    </row>
    <row r="624" spans="1:8" x14ac:dyDescent="0.25">
      <c r="A624" s="73">
        <v>44840</v>
      </c>
      <c r="B624" s="74" t="s">
        <v>32197</v>
      </c>
      <c r="C624" s="75" t="s">
        <v>222</v>
      </c>
      <c r="D624" s="81">
        <v>10826.8</v>
      </c>
      <c r="E624" s="230">
        <v>44840</v>
      </c>
      <c r="F624" s="81">
        <v>10826.8</v>
      </c>
      <c r="G624" s="197">
        <f>Tabla111[[#This Row],[Importe]]-Tabla111[[#This Row],[Pagado]]</f>
        <v>0</v>
      </c>
      <c r="H624" s="75" t="s">
        <v>10</v>
      </c>
    </row>
    <row r="625" spans="1:8" x14ac:dyDescent="0.25">
      <c r="A625" s="148">
        <v>44840</v>
      </c>
      <c r="B625" s="149" t="s">
        <v>32198</v>
      </c>
      <c r="C625" s="153" t="s">
        <v>67</v>
      </c>
      <c r="D625" s="154">
        <v>14984.2</v>
      </c>
      <c r="E625" s="231">
        <v>44840</v>
      </c>
      <c r="F625" s="154">
        <v>14984.2</v>
      </c>
      <c r="G625" s="197">
        <f>Tabla111[[#This Row],[Importe]]-Tabla111[[#This Row],[Pagado]]</f>
        <v>0</v>
      </c>
      <c r="H625" s="153" t="s">
        <v>10</v>
      </c>
    </row>
    <row r="626" spans="1:8" x14ac:dyDescent="0.25">
      <c r="A626" s="73">
        <v>44840</v>
      </c>
      <c r="B626" s="74" t="s">
        <v>32199</v>
      </c>
      <c r="C626" s="75" t="s">
        <v>29</v>
      </c>
      <c r="D626" s="81">
        <v>3885</v>
      </c>
      <c r="E626" s="230">
        <v>44840</v>
      </c>
      <c r="F626" s="81">
        <v>3885</v>
      </c>
      <c r="G626" s="197">
        <f>Tabla111[[#This Row],[Importe]]-Tabla111[[#This Row],[Pagado]]</f>
        <v>0</v>
      </c>
      <c r="H626" s="75" t="s">
        <v>10</v>
      </c>
    </row>
    <row r="627" spans="1:8" x14ac:dyDescent="0.25">
      <c r="A627" s="148">
        <v>44840</v>
      </c>
      <c r="B627" s="149" t="s">
        <v>32200</v>
      </c>
      <c r="C627" s="153" t="s">
        <v>35</v>
      </c>
      <c r="D627" s="154">
        <v>4201.6000000000004</v>
      </c>
      <c r="E627" s="231">
        <v>44840</v>
      </c>
      <c r="F627" s="154">
        <v>4201.6000000000004</v>
      </c>
      <c r="G627" s="197">
        <f>Tabla111[[#This Row],[Importe]]-Tabla111[[#This Row],[Pagado]]</f>
        <v>0</v>
      </c>
      <c r="H627" s="153" t="s">
        <v>10</v>
      </c>
    </row>
    <row r="628" spans="1:8" x14ac:dyDescent="0.25">
      <c r="A628" s="73">
        <v>44840</v>
      </c>
      <c r="B628" s="74" t="s">
        <v>32201</v>
      </c>
      <c r="C628" s="75" t="s">
        <v>216</v>
      </c>
      <c r="D628" s="81">
        <v>1260</v>
      </c>
      <c r="E628" s="230">
        <v>44840</v>
      </c>
      <c r="F628" s="81">
        <v>1260</v>
      </c>
      <c r="G628" s="197">
        <f>Tabla111[[#This Row],[Importe]]-Tabla111[[#This Row],[Pagado]]</f>
        <v>0</v>
      </c>
      <c r="H628" s="75" t="s">
        <v>10</v>
      </c>
    </row>
    <row r="629" spans="1:8" x14ac:dyDescent="0.25">
      <c r="A629" s="148">
        <v>44840</v>
      </c>
      <c r="B629" s="149" t="s">
        <v>32202</v>
      </c>
      <c r="C629" s="153" t="s">
        <v>2383</v>
      </c>
      <c r="D629" s="154">
        <v>2520</v>
      </c>
      <c r="E629" s="231">
        <v>44840</v>
      </c>
      <c r="F629" s="154">
        <v>2520</v>
      </c>
      <c r="G629" s="197">
        <f>Tabla111[[#This Row],[Importe]]-Tabla111[[#This Row],[Pagado]]</f>
        <v>0</v>
      </c>
      <c r="H629" s="153" t="s">
        <v>10</v>
      </c>
    </row>
    <row r="630" spans="1:8" x14ac:dyDescent="0.25">
      <c r="A630" s="73">
        <v>44840</v>
      </c>
      <c r="B630" s="74" t="s">
        <v>32203</v>
      </c>
      <c r="C630" s="75" t="s">
        <v>10190</v>
      </c>
      <c r="D630" s="81">
        <v>22533</v>
      </c>
      <c r="E630" s="230">
        <v>44840</v>
      </c>
      <c r="F630" s="81">
        <v>22533</v>
      </c>
      <c r="G630" s="197">
        <f>Tabla111[[#This Row],[Importe]]-Tabla111[[#This Row],[Pagado]]</f>
        <v>0</v>
      </c>
      <c r="H630" s="75" t="s">
        <v>10</v>
      </c>
    </row>
    <row r="631" spans="1:8" x14ac:dyDescent="0.25">
      <c r="A631" s="148">
        <v>44840</v>
      </c>
      <c r="B631" s="149" t="s">
        <v>32204</v>
      </c>
      <c r="C631" s="153" t="s">
        <v>296</v>
      </c>
      <c r="D631" s="154">
        <v>592.79999999999995</v>
      </c>
      <c r="E631" s="231">
        <v>44840</v>
      </c>
      <c r="F631" s="154">
        <v>592.79999999999995</v>
      </c>
      <c r="G631" s="197">
        <f>Tabla111[[#This Row],[Importe]]-Tabla111[[#This Row],[Pagado]]</f>
        <v>0</v>
      </c>
      <c r="H631" s="153" t="s">
        <v>10</v>
      </c>
    </row>
    <row r="632" spans="1:8" x14ac:dyDescent="0.25">
      <c r="A632" s="73">
        <v>44840</v>
      </c>
      <c r="B632" s="74" t="s">
        <v>32205</v>
      </c>
      <c r="C632" s="75" t="s">
        <v>296</v>
      </c>
      <c r="D632" s="81">
        <v>144</v>
      </c>
      <c r="E632" s="230">
        <v>44840</v>
      </c>
      <c r="F632" s="81">
        <v>144</v>
      </c>
      <c r="G632" s="197">
        <f>Tabla111[[#This Row],[Importe]]-Tabla111[[#This Row],[Pagado]]</f>
        <v>0</v>
      </c>
      <c r="H632" s="75" t="s">
        <v>10</v>
      </c>
    </row>
    <row r="633" spans="1:8" x14ac:dyDescent="0.25">
      <c r="A633" s="148">
        <v>44840</v>
      </c>
      <c r="B633" s="149" t="s">
        <v>32206</v>
      </c>
      <c r="C633" s="153" t="s">
        <v>31</v>
      </c>
      <c r="D633" s="154">
        <v>5180</v>
      </c>
      <c r="E633" s="231">
        <v>44840</v>
      </c>
      <c r="F633" s="154">
        <v>5180</v>
      </c>
      <c r="G633" s="197">
        <f>Tabla111[[#This Row],[Importe]]-Tabla111[[#This Row],[Pagado]]</f>
        <v>0</v>
      </c>
      <c r="H633" s="153" t="s">
        <v>10</v>
      </c>
    </row>
    <row r="634" spans="1:8" x14ac:dyDescent="0.25">
      <c r="A634" s="73">
        <v>44840</v>
      </c>
      <c r="B634" s="74" t="s">
        <v>32207</v>
      </c>
      <c r="C634" s="75" t="s">
        <v>196</v>
      </c>
      <c r="D634" s="81">
        <v>166585.60000000001</v>
      </c>
      <c r="E634" s="230">
        <v>44841</v>
      </c>
      <c r="F634" s="81">
        <v>166585.60000000001</v>
      </c>
      <c r="G634" s="197">
        <f>Tabla111[[#This Row],[Importe]]-Tabla111[[#This Row],[Pagado]]</f>
        <v>0</v>
      </c>
      <c r="H634" s="75" t="s">
        <v>10</v>
      </c>
    </row>
    <row r="635" spans="1:8" x14ac:dyDescent="0.25">
      <c r="A635" s="148">
        <v>44840</v>
      </c>
      <c r="B635" s="149" t="s">
        <v>32208</v>
      </c>
      <c r="C635" s="153" t="s">
        <v>1003</v>
      </c>
      <c r="D635" s="154">
        <v>12431.6</v>
      </c>
      <c r="E635" s="231">
        <v>44843</v>
      </c>
      <c r="F635" s="154">
        <v>12431.6</v>
      </c>
      <c r="G635" s="197">
        <f>Tabla111[[#This Row],[Importe]]-Tabla111[[#This Row],[Pagado]]</f>
        <v>0</v>
      </c>
      <c r="H635" s="153" t="s">
        <v>10</v>
      </c>
    </row>
    <row r="636" spans="1:8" x14ac:dyDescent="0.25">
      <c r="A636" s="73">
        <v>44840</v>
      </c>
      <c r="B636" s="74" t="s">
        <v>32209</v>
      </c>
      <c r="C636" s="75" t="s">
        <v>11383</v>
      </c>
      <c r="D636" s="81">
        <v>30062.5</v>
      </c>
      <c r="E636" s="230">
        <v>44840</v>
      </c>
      <c r="F636" s="81">
        <v>30062.5</v>
      </c>
      <c r="G636" s="197">
        <f>Tabla111[[#This Row],[Importe]]-Tabla111[[#This Row],[Pagado]]</f>
        <v>0</v>
      </c>
      <c r="H636" s="75" t="s">
        <v>10</v>
      </c>
    </row>
    <row r="637" spans="1:8" x14ac:dyDescent="0.25">
      <c r="A637" s="148">
        <v>44840</v>
      </c>
      <c r="B637" s="149" t="s">
        <v>32210</v>
      </c>
      <c r="C637" s="153" t="s">
        <v>24</v>
      </c>
      <c r="D637" s="154">
        <v>2839.4</v>
      </c>
      <c r="E637" s="231">
        <v>44840</v>
      </c>
      <c r="F637" s="154">
        <v>2839.4</v>
      </c>
      <c r="G637" s="197">
        <f>Tabla111[[#This Row],[Importe]]-Tabla111[[#This Row],[Pagado]]</f>
        <v>0</v>
      </c>
      <c r="H637" s="153" t="s">
        <v>10</v>
      </c>
    </row>
    <row r="638" spans="1:8" x14ac:dyDescent="0.25">
      <c r="A638" s="73">
        <v>44840</v>
      </c>
      <c r="B638" s="74" t="s">
        <v>32211</v>
      </c>
      <c r="C638" s="75" t="s">
        <v>33</v>
      </c>
      <c r="D638" s="81">
        <v>16455.400000000001</v>
      </c>
      <c r="E638" s="230">
        <v>44840</v>
      </c>
      <c r="F638" s="81">
        <v>16455.400000000001</v>
      </c>
      <c r="G638" s="197">
        <f>Tabla111[[#This Row],[Importe]]-Tabla111[[#This Row],[Pagado]]</f>
        <v>0</v>
      </c>
      <c r="H638" s="75" t="s">
        <v>10</v>
      </c>
    </row>
    <row r="639" spans="1:8" x14ac:dyDescent="0.25">
      <c r="A639" s="148">
        <v>44840</v>
      </c>
      <c r="B639" s="149" t="s">
        <v>32212</v>
      </c>
      <c r="C639" s="153" t="s">
        <v>31</v>
      </c>
      <c r="D639" s="154">
        <v>9280</v>
      </c>
      <c r="E639" s="231">
        <v>44840</v>
      </c>
      <c r="F639" s="154">
        <v>9280</v>
      </c>
      <c r="G639" s="197">
        <f>Tabla111[[#This Row],[Importe]]-Tabla111[[#This Row],[Pagado]]</f>
        <v>0</v>
      </c>
      <c r="H639" s="153" t="s">
        <v>10</v>
      </c>
    </row>
    <row r="640" spans="1:8" x14ac:dyDescent="0.25">
      <c r="A640" s="73">
        <v>44840</v>
      </c>
      <c r="B640" s="74" t="s">
        <v>32213</v>
      </c>
      <c r="C640" s="75" t="s">
        <v>11383</v>
      </c>
      <c r="D640" s="81">
        <v>3478</v>
      </c>
      <c r="E640" s="230">
        <v>44840</v>
      </c>
      <c r="F640" s="81">
        <v>3478</v>
      </c>
      <c r="G640" s="197">
        <f>Tabla111[[#This Row],[Importe]]-Tabla111[[#This Row],[Pagado]]</f>
        <v>0</v>
      </c>
      <c r="H640" s="75" t="s">
        <v>10</v>
      </c>
    </row>
    <row r="641" spans="1:8" x14ac:dyDescent="0.25">
      <c r="A641" s="148">
        <v>44840</v>
      </c>
      <c r="B641" s="149" t="s">
        <v>32214</v>
      </c>
      <c r="C641" s="153" t="s">
        <v>11383</v>
      </c>
      <c r="D641" s="154">
        <v>384</v>
      </c>
      <c r="E641" s="231">
        <v>44840</v>
      </c>
      <c r="F641" s="154">
        <v>384</v>
      </c>
      <c r="G641" s="197">
        <f>Tabla111[[#This Row],[Importe]]-Tabla111[[#This Row],[Pagado]]</f>
        <v>0</v>
      </c>
      <c r="H641" s="153" t="s">
        <v>10</v>
      </c>
    </row>
    <row r="642" spans="1:8" x14ac:dyDescent="0.25">
      <c r="A642" s="73">
        <v>44840</v>
      </c>
      <c r="B642" s="74" t="s">
        <v>32215</v>
      </c>
      <c r="C642" s="75" t="s">
        <v>670</v>
      </c>
      <c r="D642" s="81">
        <v>2248.4</v>
      </c>
      <c r="E642" s="230">
        <v>44840</v>
      </c>
      <c r="F642" s="81">
        <v>2248.4</v>
      </c>
      <c r="G642" s="197">
        <f>Tabla111[[#This Row],[Importe]]-Tabla111[[#This Row],[Pagado]]</f>
        <v>0</v>
      </c>
      <c r="H642" s="75" t="s">
        <v>10</v>
      </c>
    </row>
    <row r="643" spans="1:8" x14ac:dyDescent="0.25">
      <c r="A643" s="148">
        <v>44840</v>
      </c>
      <c r="B643" s="149" t="s">
        <v>32216</v>
      </c>
      <c r="C643" s="153" t="s">
        <v>647</v>
      </c>
      <c r="D643" s="154">
        <v>2336.1</v>
      </c>
      <c r="E643" s="231">
        <v>44840</v>
      </c>
      <c r="F643" s="154">
        <v>2336.1</v>
      </c>
      <c r="G643" s="197">
        <f>Tabla111[[#This Row],[Importe]]-Tabla111[[#This Row],[Pagado]]</f>
        <v>0</v>
      </c>
      <c r="H643" s="153" t="s">
        <v>10</v>
      </c>
    </row>
    <row r="644" spans="1:8" x14ac:dyDescent="0.25">
      <c r="A644" s="73">
        <v>44840</v>
      </c>
      <c r="B644" s="74" t="s">
        <v>32217</v>
      </c>
      <c r="C644" s="75" t="s">
        <v>1505</v>
      </c>
      <c r="D644" s="81">
        <v>4887</v>
      </c>
      <c r="E644" s="230">
        <v>44840</v>
      </c>
      <c r="F644" s="81">
        <v>4887</v>
      </c>
      <c r="G644" s="197">
        <f>Tabla111[[#This Row],[Importe]]-Tabla111[[#This Row],[Pagado]]</f>
        <v>0</v>
      </c>
      <c r="H644" s="75" t="s">
        <v>10</v>
      </c>
    </row>
    <row r="645" spans="1:8" x14ac:dyDescent="0.25">
      <c r="A645" s="148">
        <v>44840</v>
      </c>
      <c r="B645" s="149" t="s">
        <v>32218</v>
      </c>
      <c r="C645" s="153" t="s">
        <v>670</v>
      </c>
      <c r="D645" s="154">
        <v>585</v>
      </c>
      <c r="E645" s="231">
        <v>44840</v>
      </c>
      <c r="F645" s="154">
        <v>585</v>
      </c>
      <c r="G645" s="197">
        <f>Tabla111[[#This Row],[Importe]]-Tabla111[[#This Row],[Pagado]]</f>
        <v>0</v>
      </c>
      <c r="H645" s="153" t="s">
        <v>10</v>
      </c>
    </row>
    <row r="646" spans="1:8" x14ac:dyDescent="0.25">
      <c r="A646" s="73">
        <v>44840</v>
      </c>
      <c r="B646" s="74" t="s">
        <v>32219</v>
      </c>
      <c r="C646" s="75" t="s">
        <v>107</v>
      </c>
      <c r="D646" s="81">
        <v>15368.9</v>
      </c>
      <c r="E646" s="230">
        <v>44840</v>
      </c>
      <c r="F646" s="81">
        <v>15368.9</v>
      </c>
      <c r="G646" s="197">
        <f>Tabla111[[#This Row],[Importe]]-Tabla111[[#This Row],[Pagado]]</f>
        <v>0</v>
      </c>
      <c r="H646" s="75" t="s">
        <v>10</v>
      </c>
    </row>
    <row r="647" spans="1:8" x14ac:dyDescent="0.25">
      <c r="A647" s="148">
        <v>44840</v>
      </c>
      <c r="B647" s="149" t="s">
        <v>32220</v>
      </c>
      <c r="C647" s="153" t="s">
        <v>9827</v>
      </c>
      <c r="D647" s="154">
        <v>4072.5</v>
      </c>
      <c r="E647" s="231">
        <v>44840</v>
      </c>
      <c r="F647" s="154">
        <v>4072.5</v>
      </c>
      <c r="G647" s="197">
        <f>Tabla111[[#This Row],[Importe]]-Tabla111[[#This Row],[Pagado]]</f>
        <v>0</v>
      </c>
      <c r="H647" s="153" t="s">
        <v>10</v>
      </c>
    </row>
    <row r="648" spans="1:8" x14ac:dyDescent="0.25">
      <c r="A648" s="73">
        <v>44840</v>
      </c>
      <c r="B648" s="74" t="s">
        <v>32221</v>
      </c>
      <c r="C648" s="75" t="s">
        <v>214</v>
      </c>
      <c r="D648" s="81">
        <v>4125</v>
      </c>
      <c r="E648" s="230">
        <v>44840</v>
      </c>
      <c r="F648" s="81">
        <v>4125</v>
      </c>
      <c r="G648" s="197">
        <f>Tabla111[[#This Row],[Importe]]-Tabla111[[#This Row],[Pagado]]</f>
        <v>0</v>
      </c>
      <c r="H648" s="75" t="s">
        <v>10</v>
      </c>
    </row>
    <row r="649" spans="1:8" x14ac:dyDescent="0.25">
      <c r="A649" s="148">
        <v>44840</v>
      </c>
      <c r="B649" s="149" t="s">
        <v>32222</v>
      </c>
      <c r="C649" s="153" t="s">
        <v>681</v>
      </c>
      <c r="D649" s="154">
        <v>5.94</v>
      </c>
      <c r="E649" s="231">
        <v>44847</v>
      </c>
      <c r="F649" s="154">
        <v>5.94</v>
      </c>
      <c r="G649" s="197">
        <f>Tabla111[[#This Row],[Importe]]-Tabla111[[#This Row],[Pagado]]</f>
        <v>0</v>
      </c>
      <c r="H649" s="153" t="s">
        <v>10</v>
      </c>
    </row>
    <row r="650" spans="1:8" x14ac:dyDescent="0.25">
      <c r="A650" s="73">
        <v>44840</v>
      </c>
      <c r="B650" s="74" t="s">
        <v>32223</v>
      </c>
      <c r="C650" s="75" t="s">
        <v>135</v>
      </c>
      <c r="D650" s="81">
        <v>1185.5999999999999</v>
      </c>
      <c r="E650" s="230">
        <v>44840</v>
      </c>
      <c r="F650" s="81">
        <v>1185.5999999999999</v>
      </c>
      <c r="G650" s="197">
        <f>Tabla111[[#This Row],[Importe]]-Tabla111[[#This Row],[Pagado]]</f>
        <v>0</v>
      </c>
      <c r="H650" s="75" t="s">
        <v>10</v>
      </c>
    </row>
    <row r="651" spans="1:8" x14ac:dyDescent="0.25">
      <c r="A651" s="148">
        <v>44840</v>
      </c>
      <c r="B651" s="149" t="s">
        <v>32224</v>
      </c>
      <c r="C651" s="153" t="s">
        <v>12</v>
      </c>
      <c r="D651" s="154">
        <v>11124.8</v>
      </c>
      <c r="E651" s="231">
        <v>44841</v>
      </c>
      <c r="F651" s="154">
        <v>11124.8</v>
      </c>
      <c r="G651" s="197">
        <f>Tabla111[[#This Row],[Importe]]-Tabla111[[#This Row],[Pagado]]</f>
        <v>0</v>
      </c>
      <c r="H651" s="153" t="s">
        <v>10</v>
      </c>
    </row>
    <row r="652" spans="1:8" x14ac:dyDescent="0.25">
      <c r="A652" s="73">
        <v>44840</v>
      </c>
      <c r="B652" s="74" t="s">
        <v>32225</v>
      </c>
      <c r="C652" s="75" t="s">
        <v>31</v>
      </c>
      <c r="D652" s="81">
        <v>2257.6</v>
      </c>
      <c r="E652" s="230">
        <v>44840</v>
      </c>
      <c r="F652" s="81">
        <v>2257.6</v>
      </c>
      <c r="G652" s="197">
        <f>Tabla111[[#This Row],[Importe]]-Tabla111[[#This Row],[Pagado]]</f>
        <v>0</v>
      </c>
      <c r="H652" s="75" t="s">
        <v>10</v>
      </c>
    </row>
    <row r="653" spans="1:8" x14ac:dyDescent="0.25">
      <c r="A653" s="148">
        <v>44840</v>
      </c>
      <c r="B653" s="149" t="s">
        <v>32226</v>
      </c>
      <c r="C653" s="153" t="s">
        <v>204</v>
      </c>
      <c r="D653" s="154">
        <v>529.20000000000005</v>
      </c>
      <c r="E653" s="231">
        <v>44840</v>
      </c>
      <c r="F653" s="154">
        <v>529.20000000000005</v>
      </c>
      <c r="G653" s="197">
        <f>Tabla111[[#This Row],[Importe]]-Tabla111[[#This Row],[Pagado]]</f>
        <v>0</v>
      </c>
      <c r="H653" s="153" t="s">
        <v>10</v>
      </c>
    </row>
    <row r="654" spans="1:8" x14ac:dyDescent="0.25">
      <c r="A654" s="73">
        <v>44840</v>
      </c>
      <c r="B654" s="74" t="s">
        <v>32227</v>
      </c>
      <c r="C654" s="75" t="s">
        <v>815</v>
      </c>
      <c r="D654" s="81">
        <v>984.5</v>
      </c>
      <c r="E654" s="230">
        <v>44840</v>
      </c>
      <c r="F654" s="81">
        <v>984.5</v>
      </c>
      <c r="G654" s="197">
        <f>Tabla111[[#This Row],[Importe]]-Tabla111[[#This Row],[Pagado]]</f>
        <v>0</v>
      </c>
      <c r="H654" s="75" t="s">
        <v>10</v>
      </c>
    </row>
    <row r="655" spans="1:8" x14ac:dyDescent="0.25">
      <c r="A655" s="148">
        <v>44840</v>
      </c>
      <c r="B655" s="149" t="s">
        <v>32228</v>
      </c>
      <c r="C655" s="153" t="s">
        <v>31</v>
      </c>
      <c r="D655" s="154">
        <v>144</v>
      </c>
      <c r="E655" s="231">
        <v>44840</v>
      </c>
      <c r="F655" s="154">
        <v>144</v>
      </c>
      <c r="G655" s="197">
        <f>Tabla111[[#This Row],[Importe]]-Tabla111[[#This Row],[Pagado]]</f>
        <v>0</v>
      </c>
      <c r="H655" s="153" t="s">
        <v>10</v>
      </c>
    </row>
    <row r="656" spans="1:8" x14ac:dyDescent="0.25">
      <c r="A656" s="73">
        <v>44840</v>
      </c>
      <c r="B656" s="74" t="s">
        <v>32229</v>
      </c>
      <c r="C656" s="75" t="s">
        <v>1421</v>
      </c>
      <c r="D656" s="81">
        <v>33165</v>
      </c>
      <c r="E656" s="230">
        <v>44840</v>
      </c>
      <c r="F656" s="81">
        <v>33165</v>
      </c>
      <c r="G656" s="197">
        <f>Tabla111[[#This Row],[Importe]]-Tabla111[[#This Row],[Pagado]]</f>
        <v>0</v>
      </c>
      <c r="H656" s="75" t="s">
        <v>10</v>
      </c>
    </row>
    <row r="657" spans="1:8" x14ac:dyDescent="0.25">
      <c r="A657" s="148">
        <v>44840</v>
      </c>
      <c r="B657" s="149" t="s">
        <v>32230</v>
      </c>
      <c r="C657" s="153" t="s">
        <v>402</v>
      </c>
      <c r="D657" s="154">
        <v>18701.099999999999</v>
      </c>
      <c r="E657" s="231">
        <v>44847</v>
      </c>
      <c r="F657" s="154">
        <v>18701.099999999999</v>
      </c>
      <c r="G657" s="197">
        <f>Tabla111[[#This Row],[Importe]]-Tabla111[[#This Row],[Pagado]]</f>
        <v>0</v>
      </c>
      <c r="H657" s="153" t="s">
        <v>10</v>
      </c>
    </row>
    <row r="658" spans="1:8" x14ac:dyDescent="0.25">
      <c r="A658" s="73">
        <v>44840</v>
      </c>
      <c r="B658" s="74" t="s">
        <v>32231</v>
      </c>
      <c r="C658" s="75" t="s">
        <v>296</v>
      </c>
      <c r="D658" s="81">
        <v>4389</v>
      </c>
      <c r="E658" s="230">
        <v>44840</v>
      </c>
      <c r="F658" s="81">
        <v>4389</v>
      </c>
      <c r="G658" s="197">
        <f>Tabla111[[#This Row],[Importe]]-Tabla111[[#This Row],[Pagado]]</f>
        <v>0</v>
      </c>
      <c r="H658" s="75" t="s">
        <v>10</v>
      </c>
    </row>
    <row r="659" spans="1:8" x14ac:dyDescent="0.25">
      <c r="A659" s="148">
        <v>44840</v>
      </c>
      <c r="B659" s="149" t="s">
        <v>32232</v>
      </c>
      <c r="C659" s="153" t="s">
        <v>400</v>
      </c>
      <c r="D659" s="154">
        <v>10102.6</v>
      </c>
      <c r="E659" s="231">
        <v>44847</v>
      </c>
      <c r="F659" s="154">
        <v>10102.6</v>
      </c>
      <c r="G659" s="197">
        <f>Tabla111[[#This Row],[Importe]]-Tabla111[[#This Row],[Pagado]]</f>
        <v>0</v>
      </c>
      <c r="H659" s="153" t="s">
        <v>10</v>
      </c>
    </row>
    <row r="660" spans="1:8" x14ac:dyDescent="0.25">
      <c r="A660" s="73">
        <v>44840</v>
      </c>
      <c r="B660" s="74" t="s">
        <v>32233</v>
      </c>
      <c r="C660" s="75" t="s">
        <v>142</v>
      </c>
      <c r="D660" s="81">
        <v>43663.74</v>
      </c>
      <c r="E660" s="230">
        <v>44876</v>
      </c>
      <c r="F660" s="81">
        <v>43663.74</v>
      </c>
      <c r="G660" s="197">
        <f>Tabla111[[#This Row],[Importe]]-Tabla111[[#This Row],[Pagado]]</f>
        <v>0</v>
      </c>
      <c r="H660" s="75" t="s">
        <v>10</v>
      </c>
    </row>
    <row r="661" spans="1:8" x14ac:dyDescent="0.25">
      <c r="A661" s="148">
        <v>44840</v>
      </c>
      <c r="B661" s="149" t="s">
        <v>32234</v>
      </c>
      <c r="C661" s="153" t="s">
        <v>729</v>
      </c>
      <c r="D661" s="154">
        <v>30364.400000000001</v>
      </c>
      <c r="E661" s="231">
        <v>44841</v>
      </c>
      <c r="F661" s="154">
        <v>30364.400000000001</v>
      </c>
      <c r="G661" s="197">
        <f>Tabla111[[#This Row],[Importe]]-Tabla111[[#This Row],[Pagado]]</f>
        <v>0</v>
      </c>
      <c r="H661" s="153" t="s">
        <v>10</v>
      </c>
    </row>
    <row r="662" spans="1:8" x14ac:dyDescent="0.25">
      <c r="A662" s="73">
        <v>44840</v>
      </c>
      <c r="B662" s="74" t="s">
        <v>32235</v>
      </c>
      <c r="C662" s="75" t="s">
        <v>31</v>
      </c>
      <c r="D662" s="81">
        <v>637.5</v>
      </c>
      <c r="E662" s="230">
        <v>44840</v>
      </c>
      <c r="F662" s="81">
        <v>637.5</v>
      </c>
      <c r="G662" s="197">
        <f>Tabla111[[#This Row],[Importe]]-Tabla111[[#This Row],[Pagado]]</f>
        <v>0</v>
      </c>
      <c r="H662" s="75" t="s">
        <v>10</v>
      </c>
    </row>
    <row r="663" spans="1:8" x14ac:dyDescent="0.25">
      <c r="A663" s="148">
        <v>44840</v>
      </c>
      <c r="B663" s="149" t="s">
        <v>32236</v>
      </c>
      <c r="C663" s="153" t="s">
        <v>284</v>
      </c>
      <c r="D663" s="154">
        <v>7792.5</v>
      </c>
      <c r="E663" s="231">
        <v>44841</v>
      </c>
      <c r="F663" s="154">
        <v>7792.5</v>
      </c>
      <c r="G663" s="197">
        <f>Tabla111[[#This Row],[Importe]]-Tabla111[[#This Row],[Pagado]]</f>
        <v>0</v>
      </c>
      <c r="H663" s="153" t="s">
        <v>10</v>
      </c>
    </row>
    <row r="664" spans="1:8" x14ac:dyDescent="0.25">
      <c r="A664" s="73">
        <v>44840</v>
      </c>
      <c r="B664" s="74" t="s">
        <v>32237</v>
      </c>
      <c r="C664" s="75" t="s">
        <v>431</v>
      </c>
      <c r="D664" s="81">
        <v>3795</v>
      </c>
      <c r="E664" s="230">
        <v>44841</v>
      </c>
      <c r="F664" s="81">
        <v>3795</v>
      </c>
      <c r="G664" s="197">
        <f>Tabla111[[#This Row],[Importe]]-Tabla111[[#This Row],[Pagado]]</f>
        <v>0</v>
      </c>
      <c r="H664" s="75" t="s">
        <v>10</v>
      </c>
    </row>
    <row r="665" spans="1:8" x14ac:dyDescent="0.25">
      <c r="A665" s="148">
        <v>44840</v>
      </c>
      <c r="B665" s="149" t="s">
        <v>32238</v>
      </c>
      <c r="C665" s="153" t="s">
        <v>280</v>
      </c>
      <c r="D665" s="154">
        <v>690</v>
      </c>
      <c r="E665" s="231">
        <v>44841</v>
      </c>
      <c r="F665" s="154">
        <v>690</v>
      </c>
      <c r="G665" s="197">
        <f>Tabla111[[#This Row],[Importe]]-Tabla111[[#This Row],[Pagado]]</f>
        <v>0</v>
      </c>
      <c r="H665" s="153" t="s">
        <v>10</v>
      </c>
    </row>
    <row r="666" spans="1:8" x14ac:dyDescent="0.25">
      <c r="A666" s="73">
        <v>44840</v>
      </c>
      <c r="B666" s="74" t="s">
        <v>32239</v>
      </c>
      <c r="C666" s="75" t="s">
        <v>10819</v>
      </c>
      <c r="D666" s="81">
        <v>1365</v>
      </c>
      <c r="E666" s="230">
        <v>44841</v>
      </c>
      <c r="F666" s="81">
        <v>1365</v>
      </c>
      <c r="G666" s="197">
        <f>Tabla111[[#This Row],[Importe]]-Tabla111[[#This Row],[Pagado]]</f>
        <v>0</v>
      </c>
      <c r="H666" s="75" t="s">
        <v>10</v>
      </c>
    </row>
    <row r="667" spans="1:8" x14ac:dyDescent="0.25">
      <c r="A667" s="148">
        <v>44840</v>
      </c>
      <c r="B667" s="149" t="s">
        <v>32240</v>
      </c>
      <c r="C667" s="153" t="s">
        <v>53</v>
      </c>
      <c r="D667" s="154">
        <v>1254</v>
      </c>
      <c r="E667" s="231">
        <v>44840</v>
      </c>
      <c r="F667" s="154">
        <v>1254</v>
      </c>
      <c r="G667" s="197">
        <f>Tabla111[[#This Row],[Importe]]-Tabla111[[#This Row],[Pagado]]</f>
        <v>0</v>
      </c>
      <c r="H667" s="153" t="s">
        <v>10</v>
      </c>
    </row>
    <row r="668" spans="1:8" x14ac:dyDescent="0.25">
      <c r="A668" s="73">
        <v>44840</v>
      </c>
      <c r="B668" s="74" t="s">
        <v>32241</v>
      </c>
      <c r="C668" s="75" t="s">
        <v>10678</v>
      </c>
      <c r="D668" s="81">
        <v>990.8</v>
      </c>
      <c r="E668" s="230">
        <v>44840</v>
      </c>
      <c r="F668" s="81">
        <v>990.8</v>
      </c>
      <c r="G668" s="197">
        <f>Tabla111[[#This Row],[Importe]]-Tabla111[[#This Row],[Pagado]]</f>
        <v>0</v>
      </c>
      <c r="H668" s="75" t="s">
        <v>10</v>
      </c>
    </row>
    <row r="669" spans="1:8" x14ac:dyDescent="0.25">
      <c r="A669" s="148">
        <v>44840</v>
      </c>
      <c r="B669" s="149" t="s">
        <v>32242</v>
      </c>
      <c r="C669" s="153" t="s">
        <v>7801</v>
      </c>
      <c r="D669" s="154">
        <v>4567.5</v>
      </c>
      <c r="E669" s="231">
        <v>44840</v>
      </c>
      <c r="F669" s="154">
        <v>4567.5</v>
      </c>
      <c r="G669" s="197">
        <f>Tabla111[[#This Row],[Importe]]-Tabla111[[#This Row],[Pagado]]</f>
        <v>0</v>
      </c>
      <c r="H669" s="153" t="s">
        <v>10</v>
      </c>
    </row>
    <row r="670" spans="1:8" x14ac:dyDescent="0.25">
      <c r="A670" s="73">
        <v>44840</v>
      </c>
      <c r="B670" s="74" t="s">
        <v>32243</v>
      </c>
      <c r="C670" s="75" t="s">
        <v>296</v>
      </c>
      <c r="D670" s="81">
        <v>1892.4</v>
      </c>
      <c r="E670" s="230">
        <v>44840</v>
      </c>
      <c r="F670" s="81">
        <v>1892.4</v>
      </c>
      <c r="G670" s="197">
        <f>Tabla111[[#This Row],[Importe]]-Tabla111[[#This Row],[Pagado]]</f>
        <v>0</v>
      </c>
      <c r="H670" s="75" t="s">
        <v>10</v>
      </c>
    </row>
    <row r="671" spans="1:8" x14ac:dyDescent="0.25">
      <c r="A671" s="148">
        <v>44840</v>
      </c>
      <c r="B671" s="149" t="s">
        <v>32244</v>
      </c>
      <c r="C671" s="153" t="s">
        <v>2020</v>
      </c>
      <c r="D671" s="154">
        <v>76000</v>
      </c>
      <c r="E671" s="231">
        <v>44840</v>
      </c>
      <c r="F671" s="154">
        <v>76000</v>
      </c>
      <c r="G671" s="197">
        <f>Tabla111[[#This Row],[Importe]]-Tabla111[[#This Row],[Pagado]]</f>
        <v>0</v>
      </c>
      <c r="H671" s="153" t="s">
        <v>10</v>
      </c>
    </row>
    <row r="672" spans="1:8" x14ac:dyDescent="0.25">
      <c r="A672" s="73">
        <v>44840</v>
      </c>
      <c r="B672" s="74" t="s">
        <v>32245</v>
      </c>
      <c r="C672" s="75" t="s">
        <v>28087</v>
      </c>
      <c r="D672" s="81">
        <v>16804.97</v>
      </c>
      <c r="E672" s="230">
        <v>44842</v>
      </c>
      <c r="F672" s="81">
        <v>16804.97</v>
      </c>
      <c r="G672" s="197">
        <f>Tabla111[[#This Row],[Importe]]-Tabla111[[#This Row],[Pagado]]</f>
        <v>0</v>
      </c>
      <c r="H672" s="75" t="s">
        <v>10</v>
      </c>
    </row>
    <row r="673" spans="1:8" x14ac:dyDescent="0.25">
      <c r="A673" s="148">
        <v>44841</v>
      </c>
      <c r="B673" s="149" t="s">
        <v>32246</v>
      </c>
      <c r="C673" s="153" t="s">
        <v>887</v>
      </c>
      <c r="D673" s="154">
        <v>16080</v>
      </c>
      <c r="E673" s="231">
        <v>44841</v>
      </c>
      <c r="F673" s="154">
        <v>16080</v>
      </c>
      <c r="G673" s="197">
        <f>Tabla111[[#This Row],[Importe]]-Tabla111[[#This Row],[Pagado]]</f>
        <v>0</v>
      </c>
      <c r="H673" s="153" t="s">
        <v>10</v>
      </c>
    </row>
    <row r="674" spans="1:8" x14ac:dyDescent="0.25">
      <c r="A674" s="73">
        <v>44841</v>
      </c>
      <c r="B674" s="74" t="s">
        <v>32247</v>
      </c>
      <c r="C674" s="75" t="s">
        <v>475</v>
      </c>
      <c r="D674" s="81">
        <v>73787.100000000006</v>
      </c>
      <c r="E674" s="230" t="s">
        <v>32248</v>
      </c>
      <c r="F674" s="81">
        <f>22800+38700+12287.1</f>
        <v>73787.100000000006</v>
      </c>
      <c r="G674" s="197">
        <f>Tabla111[[#This Row],[Importe]]-Tabla111[[#This Row],[Pagado]]</f>
        <v>0</v>
      </c>
      <c r="H674" s="75" t="s">
        <v>10</v>
      </c>
    </row>
    <row r="675" spans="1:8" x14ac:dyDescent="0.25">
      <c r="A675" s="148">
        <v>44841</v>
      </c>
      <c r="B675" s="149" t="s">
        <v>32249</v>
      </c>
      <c r="C675" s="153" t="s">
        <v>670</v>
      </c>
      <c r="D675" s="154">
        <v>4672.5</v>
      </c>
      <c r="E675" s="231">
        <v>44841</v>
      </c>
      <c r="F675" s="154">
        <v>4672.5</v>
      </c>
      <c r="G675" s="197">
        <f>Tabla111[[#This Row],[Importe]]-Tabla111[[#This Row],[Pagado]]</f>
        <v>0</v>
      </c>
      <c r="H675" s="153" t="s">
        <v>10</v>
      </c>
    </row>
    <row r="676" spans="1:8" x14ac:dyDescent="0.25">
      <c r="A676" s="73">
        <v>44841</v>
      </c>
      <c r="B676" s="74" t="s">
        <v>32250</v>
      </c>
      <c r="C676" s="75" t="s">
        <v>1187</v>
      </c>
      <c r="D676" s="81">
        <v>2933.2</v>
      </c>
      <c r="E676" s="230">
        <v>44841</v>
      </c>
      <c r="F676" s="81">
        <v>2933.2</v>
      </c>
      <c r="G676" s="197">
        <f>Tabla111[[#This Row],[Importe]]-Tabla111[[#This Row],[Pagado]]</f>
        <v>0</v>
      </c>
      <c r="H676" s="75" t="s">
        <v>10</v>
      </c>
    </row>
    <row r="677" spans="1:8" x14ac:dyDescent="0.25">
      <c r="A677" s="148">
        <v>44841</v>
      </c>
      <c r="B677" s="149" t="s">
        <v>32251</v>
      </c>
      <c r="C677" s="153" t="s">
        <v>1187</v>
      </c>
      <c r="D677" s="154">
        <v>70</v>
      </c>
      <c r="E677" s="231">
        <v>44841</v>
      </c>
      <c r="F677" s="154">
        <v>70</v>
      </c>
      <c r="G677" s="197">
        <f>Tabla111[[#This Row],[Importe]]-Tabla111[[#This Row],[Pagado]]</f>
        <v>0</v>
      </c>
      <c r="H677" s="153" t="s">
        <v>10</v>
      </c>
    </row>
    <row r="678" spans="1:8" x14ac:dyDescent="0.25">
      <c r="A678" s="73">
        <v>44841</v>
      </c>
      <c r="B678" s="74" t="s">
        <v>32252</v>
      </c>
      <c r="C678" s="75" t="s">
        <v>670</v>
      </c>
      <c r="D678" s="81">
        <v>4290</v>
      </c>
      <c r="E678" s="230">
        <v>44841</v>
      </c>
      <c r="F678" s="81">
        <v>4290</v>
      </c>
      <c r="G678" s="197">
        <f>Tabla111[[#This Row],[Importe]]-Tabla111[[#This Row],[Pagado]]</f>
        <v>0</v>
      </c>
      <c r="H678" s="75" t="s">
        <v>10</v>
      </c>
    </row>
    <row r="679" spans="1:8" x14ac:dyDescent="0.25">
      <c r="A679" s="148">
        <v>44841</v>
      </c>
      <c r="B679" s="149" t="s">
        <v>32253</v>
      </c>
      <c r="C679" s="153" t="s">
        <v>12</v>
      </c>
      <c r="D679" s="154">
        <v>33154.550000000003</v>
      </c>
      <c r="E679" s="231">
        <v>44841</v>
      </c>
      <c r="F679" s="154">
        <v>33154.550000000003</v>
      </c>
      <c r="G679" s="197">
        <f>Tabla111[[#This Row],[Importe]]-Tabla111[[#This Row],[Pagado]]</f>
        <v>0</v>
      </c>
      <c r="H679" s="153" t="s">
        <v>10</v>
      </c>
    </row>
    <row r="680" spans="1:8" x14ac:dyDescent="0.25">
      <c r="A680" s="73">
        <v>44841</v>
      </c>
      <c r="B680" s="74" t="s">
        <v>32254</v>
      </c>
      <c r="C680" s="75" t="s">
        <v>481</v>
      </c>
      <c r="D680" s="81">
        <v>1246.4000000000001</v>
      </c>
      <c r="E680" s="230">
        <v>44841</v>
      </c>
      <c r="F680" s="81">
        <v>1246.4000000000001</v>
      </c>
      <c r="G680" s="197">
        <f>Tabla111[[#This Row],[Importe]]-Tabla111[[#This Row],[Pagado]]</f>
        <v>0</v>
      </c>
      <c r="H680" s="75" t="s">
        <v>10</v>
      </c>
    </row>
    <row r="681" spans="1:8" x14ac:dyDescent="0.25">
      <c r="A681" s="148">
        <v>44841</v>
      </c>
      <c r="B681" s="149" t="s">
        <v>32255</v>
      </c>
      <c r="C681" s="153" t="s">
        <v>111</v>
      </c>
      <c r="D681" s="154">
        <v>5544.5</v>
      </c>
      <c r="E681" s="231">
        <v>44842</v>
      </c>
      <c r="F681" s="154">
        <v>5544.5</v>
      </c>
      <c r="G681" s="197">
        <f>Tabla111[[#This Row],[Importe]]-Tabla111[[#This Row],[Pagado]]</f>
        <v>0</v>
      </c>
      <c r="H681" s="153" t="s">
        <v>10</v>
      </c>
    </row>
    <row r="682" spans="1:8" x14ac:dyDescent="0.25">
      <c r="A682" s="73">
        <v>44841</v>
      </c>
      <c r="B682" s="74" t="s">
        <v>32256</v>
      </c>
      <c r="C682" s="75" t="s">
        <v>10586</v>
      </c>
      <c r="D682" s="81">
        <v>5232.7</v>
      </c>
      <c r="E682" s="230" t="s">
        <v>32041</v>
      </c>
      <c r="F682" s="81">
        <f>4233+999.7</f>
        <v>5232.7</v>
      </c>
      <c r="G682" s="197">
        <f>Tabla111[[#This Row],[Importe]]-Tabla111[[#This Row],[Pagado]]</f>
        <v>0</v>
      </c>
      <c r="H682" s="75" t="s">
        <v>10</v>
      </c>
    </row>
    <row r="683" spans="1:8" x14ac:dyDescent="0.25">
      <c r="A683" s="148">
        <v>44841</v>
      </c>
      <c r="B683" s="149" t="s">
        <v>32257</v>
      </c>
      <c r="C683" s="153" t="s">
        <v>97</v>
      </c>
      <c r="D683" s="154">
        <v>1015.2</v>
      </c>
      <c r="E683" s="231">
        <v>44842</v>
      </c>
      <c r="F683" s="154">
        <v>1015.2</v>
      </c>
      <c r="G683" s="197">
        <f>Tabla111[[#This Row],[Importe]]-Tabla111[[#This Row],[Pagado]]</f>
        <v>0</v>
      </c>
      <c r="H683" s="153" t="s">
        <v>10</v>
      </c>
    </row>
    <row r="684" spans="1:8" x14ac:dyDescent="0.25">
      <c r="A684" s="73">
        <v>44841</v>
      </c>
      <c r="B684" s="74" t="s">
        <v>32258</v>
      </c>
      <c r="C684" s="75" t="s">
        <v>131</v>
      </c>
      <c r="D684" s="81">
        <v>8983.6</v>
      </c>
      <c r="E684" s="230">
        <v>44841</v>
      </c>
      <c r="F684" s="81">
        <v>8983.6</v>
      </c>
      <c r="G684" s="197">
        <f>Tabla111[[#This Row],[Importe]]-Tabla111[[#This Row],[Pagado]]</f>
        <v>0</v>
      </c>
      <c r="H684" s="75" t="s">
        <v>10</v>
      </c>
    </row>
    <row r="685" spans="1:8" x14ac:dyDescent="0.25">
      <c r="A685" s="148">
        <v>44841</v>
      </c>
      <c r="B685" s="149" t="s">
        <v>32259</v>
      </c>
      <c r="C685" s="153" t="s">
        <v>93</v>
      </c>
      <c r="D685" s="154">
        <v>8983</v>
      </c>
      <c r="E685" s="231">
        <v>44844</v>
      </c>
      <c r="F685" s="154">
        <v>8983</v>
      </c>
      <c r="G685" s="197">
        <f>Tabla111[[#This Row],[Importe]]-Tabla111[[#This Row],[Pagado]]</f>
        <v>0</v>
      </c>
      <c r="H685" s="153" t="s">
        <v>10</v>
      </c>
    </row>
    <row r="686" spans="1:8" x14ac:dyDescent="0.25">
      <c r="A686" s="73">
        <v>44841</v>
      </c>
      <c r="B686" s="74" t="s">
        <v>32260</v>
      </c>
      <c r="C686" s="75" t="s">
        <v>75</v>
      </c>
      <c r="D686" s="81">
        <v>7627.5</v>
      </c>
      <c r="E686" s="230">
        <v>44841</v>
      </c>
      <c r="F686" s="81">
        <v>7627.5</v>
      </c>
      <c r="G686" s="197">
        <f>Tabla111[[#This Row],[Importe]]-Tabla111[[#This Row],[Pagado]]</f>
        <v>0</v>
      </c>
      <c r="H686" s="75" t="s">
        <v>10</v>
      </c>
    </row>
    <row r="687" spans="1:8" x14ac:dyDescent="0.25">
      <c r="A687" s="148">
        <v>44841</v>
      </c>
      <c r="B687" s="149" t="s">
        <v>32261</v>
      </c>
      <c r="C687" s="153" t="s">
        <v>95</v>
      </c>
      <c r="D687" s="154">
        <v>31140</v>
      </c>
      <c r="E687" s="231">
        <v>44841</v>
      </c>
      <c r="F687" s="154">
        <v>31140</v>
      </c>
      <c r="G687" s="197">
        <f>Tabla111[[#This Row],[Importe]]-Tabla111[[#This Row],[Pagado]]</f>
        <v>0</v>
      </c>
      <c r="H687" s="153" t="s">
        <v>10</v>
      </c>
    </row>
    <row r="688" spans="1:8" x14ac:dyDescent="0.25">
      <c r="A688" s="73">
        <v>44841</v>
      </c>
      <c r="B688" s="74" t="s">
        <v>32262</v>
      </c>
      <c r="C688" s="75" t="s">
        <v>473</v>
      </c>
      <c r="D688" s="81">
        <v>2262</v>
      </c>
      <c r="E688" s="230">
        <v>44841</v>
      </c>
      <c r="F688" s="81">
        <v>2262</v>
      </c>
      <c r="G688" s="197">
        <f>Tabla111[[#This Row],[Importe]]-Tabla111[[#This Row],[Pagado]]</f>
        <v>0</v>
      </c>
      <c r="H688" s="75" t="s">
        <v>10</v>
      </c>
    </row>
    <row r="689" spans="1:8" x14ac:dyDescent="0.25">
      <c r="A689" s="148">
        <v>44841</v>
      </c>
      <c r="B689" s="149" t="s">
        <v>32263</v>
      </c>
      <c r="C689" s="153" t="s">
        <v>918</v>
      </c>
      <c r="D689" s="154">
        <v>512</v>
      </c>
      <c r="E689" s="231">
        <v>44842</v>
      </c>
      <c r="F689" s="154">
        <v>512</v>
      </c>
      <c r="G689" s="197">
        <f>Tabla111[[#This Row],[Importe]]-Tabla111[[#This Row],[Pagado]]</f>
        <v>0</v>
      </c>
      <c r="H689" s="153" t="s">
        <v>10</v>
      </c>
    </row>
    <row r="690" spans="1:8" x14ac:dyDescent="0.25">
      <c r="A690" s="73">
        <v>44841</v>
      </c>
      <c r="B690" s="74" t="s">
        <v>32264</v>
      </c>
      <c r="C690" s="75" t="s">
        <v>345</v>
      </c>
      <c r="D690" s="81">
        <v>615</v>
      </c>
      <c r="E690" s="230">
        <v>44841</v>
      </c>
      <c r="F690" s="81">
        <v>615</v>
      </c>
      <c r="G690" s="197">
        <f>Tabla111[[#This Row],[Importe]]-Tabla111[[#This Row],[Pagado]]</f>
        <v>0</v>
      </c>
      <c r="H690" s="75" t="s">
        <v>10</v>
      </c>
    </row>
    <row r="691" spans="1:8" x14ac:dyDescent="0.25">
      <c r="A691" s="148">
        <v>44841</v>
      </c>
      <c r="B691" s="149" t="s">
        <v>32265</v>
      </c>
      <c r="C691" s="153" t="s">
        <v>114</v>
      </c>
      <c r="D691" s="154">
        <v>5905.8</v>
      </c>
      <c r="E691" s="231">
        <v>44842</v>
      </c>
      <c r="F691" s="154">
        <v>5905.8</v>
      </c>
      <c r="G691" s="197">
        <f>Tabla111[[#This Row],[Importe]]-Tabla111[[#This Row],[Pagado]]</f>
        <v>0</v>
      </c>
      <c r="H691" s="153" t="s">
        <v>10</v>
      </c>
    </row>
    <row r="692" spans="1:8" x14ac:dyDescent="0.25">
      <c r="A692" s="73">
        <v>44841</v>
      </c>
      <c r="B692" s="74" t="s">
        <v>32266</v>
      </c>
      <c r="C692" s="75" t="s">
        <v>22</v>
      </c>
      <c r="D692" s="81">
        <v>67438.8</v>
      </c>
      <c r="E692" s="230" t="s">
        <v>32041</v>
      </c>
      <c r="F692" s="81">
        <f>6000+54000+7438.8</f>
        <v>67438.8</v>
      </c>
      <c r="G692" s="197">
        <f>Tabla111[[#This Row],[Importe]]-Tabla111[[#This Row],[Pagado]]</f>
        <v>0</v>
      </c>
      <c r="H692" s="75" t="s">
        <v>10</v>
      </c>
    </row>
    <row r="693" spans="1:8" x14ac:dyDescent="0.25">
      <c r="A693" s="148">
        <v>44841</v>
      </c>
      <c r="B693" s="149" t="s">
        <v>32267</v>
      </c>
      <c r="C693" s="153" t="s">
        <v>9</v>
      </c>
      <c r="D693" s="154">
        <v>9328.4</v>
      </c>
      <c r="E693" s="231">
        <v>44841</v>
      </c>
      <c r="F693" s="154">
        <v>9328.4</v>
      </c>
      <c r="G693" s="197">
        <f>Tabla111[[#This Row],[Importe]]-Tabla111[[#This Row],[Pagado]]</f>
        <v>0</v>
      </c>
      <c r="H693" s="153" t="s">
        <v>10</v>
      </c>
    </row>
    <row r="694" spans="1:8" x14ac:dyDescent="0.25">
      <c r="A694" s="73">
        <v>44841</v>
      </c>
      <c r="B694" s="74" t="s">
        <v>32268</v>
      </c>
      <c r="C694" s="75" t="s">
        <v>64</v>
      </c>
      <c r="D694" s="81">
        <v>5635</v>
      </c>
      <c r="E694" s="230">
        <v>44842</v>
      </c>
      <c r="F694" s="81">
        <v>5635</v>
      </c>
      <c r="G694" s="197">
        <f>Tabla111[[#This Row],[Importe]]-Tabla111[[#This Row],[Pagado]]</f>
        <v>0</v>
      </c>
      <c r="H694" s="75" t="s">
        <v>10</v>
      </c>
    </row>
    <row r="695" spans="1:8" x14ac:dyDescent="0.25">
      <c r="A695" s="148">
        <v>44841</v>
      </c>
      <c r="B695" s="149" t="s">
        <v>32269</v>
      </c>
      <c r="C695" s="153" t="s">
        <v>89</v>
      </c>
      <c r="D695" s="154">
        <v>12151</v>
      </c>
      <c r="E695" s="231">
        <v>44842</v>
      </c>
      <c r="F695" s="154">
        <v>12151</v>
      </c>
      <c r="G695" s="197">
        <f>Tabla111[[#This Row],[Importe]]-Tabla111[[#This Row],[Pagado]]</f>
        <v>0</v>
      </c>
      <c r="H695" s="153" t="s">
        <v>10</v>
      </c>
    </row>
    <row r="696" spans="1:8" x14ac:dyDescent="0.25">
      <c r="A696" s="73">
        <v>44841</v>
      </c>
      <c r="B696" s="74" t="s">
        <v>32270</v>
      </c>
      <c r="C696" s="75" t="s">
        <v>2151</v>
      </c>
      <c r="D696" s="81">
        <v>730.8</v>
      </c>
      <c r="E696" s="230">
        <v>44841</v>
      </c>
      <c r="F696" s="81">
        <v>730.8</v>
      </c>
      <c r="G696" s="197">
        <f>Tabla111[[#This Row],[Importe]]-Tabla111[[#This Row],[Pagado]]</f>
        <v>0</v>
      </c>
      <c r="H696" s="75" t="s">
        <v>10</v>
      </c>
    </row>
    <row r="697" spans="1:8" x14ac:dyDescent="0.25">
      <c r="A697" s="148">
        <v>44841</v>
      </c>
      <c r="B697" s="149" t="s">
        <v>32271</v>
      </c>
      <c r="C697" s="153" t="s">
        <v>83</v>
      </c>
      <c r="D697" s="154">
        <v>8576.6</v>
      </c>
      <c r="E697" s="231">
        <v>44841</v>
      </c>
      <c r="F697" s="154">
        <v>8576.6</v>
      </c>
      <c r="G697" s="197">
        <f>Tabla111[[#This Row],[Importe]]-Tabla111[[#This Row],[Pagado]]</f>
        <v>0</v>
      </c>
      <c r="H697" s="153" t="s">
        <v>10</v>
      </c>
    </row>
    <row r="698" spans="1:8" x14ac:dyDescent="0.25">
      <c r="A698" s="73">
        <v>44841</v>
      </c>
      <c r="B698" s="74" t="s">
        <v>32272</v>
      </c>
      <c r="C698" s="75" t="s">
        <v>348</v>
      </c>
      <c r="D698" s="81">
        <v>7273.2</v>
      </c>
      <c r="E698" s="230">
        <v>44841</v>
      </c>
      <c r="F698" s="81">
        <v>7273.2</v>
      </c>
      <c r="G698" s="197">
        <f>Tabla111[[#This Row],[Importe]]-Tabla111[[#This Row],[Pagado]]</f>
        <v>0</v>
      </c>
      <c r="H698" s="75" t="s">
        <v>10</v>
      </c>
    </row>
    <row r="699" spans="1:8" x14ac:dyDescent="0.25">
      <c r="A699" s="148">
        <v>44841</v>
      </c>
      <c r="B699" s="149" t="s">
        <v>32273</v>
      </c>
      <c r="C699" s="153" t="s">
        <v>326</v>
      </c>
      <c r="D699" s="154">
        <v>5152.3</v>
      </c>
      <c r="E699" s="231">
        <v>44842</v>
      </c>
      <c r="F699" s="154">
        <v>5152.3</v>
      </c>
      <c r="G699" s="197">
        <f>Tabla111[[#This Row],[Importe]]-Tabla111[[#This Row],[Pagado]]</f>
        <v>0</v>
      </c>
      <c r="H699" s="153" t="s">
        <v>10</v>
      </c>
    </row>
    <row r="700" spans="1:8" x14ac:dyDescent="0.25">
      <c r="A700" s="73">
        <v>44841</v>
      </c>
      <c r="B700" s="74" t="s">
        <v>32274</v>
      </c>
      <c r="C700" s="75" t="s">
        <v>60</v>
      </c>
      <c r="D700" s="81">
        <v>4797.2</v>
      </c>
      <c r="E700" s="230">
        <v>44842</v>
      </c>
      <c r="F700" s="81">
        <v>4797.2</v>
      </c>
      <c r="G700" s="197">
        <f>Tabla111[[#This Row],[Importe]]-Tabla111[[#This Row],[Pagado]]</f>
        <v>0</v>
      </c>
      <c r="H700" s="75" t="s">
        <v>10</v>
      </c>
    </row>
    <row r="701" spans="1:8" x14ac:dyDescent="0.25">
      <c r="A701" s="148">
        <v>44841</v>
      </c>
      <c r="B701" s="149" t="s">
        <v>32275</v>
      </c>
      <c r="C701" s="153" t="s">
        <v>105</v>
      </c>
      <c r="D701" s="154">
        <v>3717.8</v>
      </c>
      <c r="E701" s="231">
        <v>44842</v>
      </c>
      <c r="F701" s="154">
        <v>3717.8</v>
      </c>
      <c r="G701" s="197">
        <f>Tabla111[[#This Row],[Importe]]-Tabla111[[#This Row],[Pagado]]</f>
        <v>0</v>
      </c>
      <c r="H701" s="153" t="s">
        <v>10</v>
      </c>
    </row>
    <row r="702" spans="1:8" x14ac:dyDescent="0.25">
      <c r="A702" s="73">
        <v>44841</v>
      </c>
      <c r="B702" s="74" t="s">
        <v>32276</v>
      </c>
      <c r="C702" s="75" t="s">
        <v>39</v>
      </c>
      <c r="D702" s="81">
        <v>12549.1</v>
      </c>
      <c r="E702" s="230">
        <v>44842</v>
      </c>
      <c r="F702" s="81">
        <v>12549.1</v>
      </c>
      <c r="G702" s="197">
        <f>Tabla111[[#This Row],[Importe]]-Tabla111[[#This Row],[Pagado]]</f>
        <v>0</v>
      </c>
      <c r="H702" s="75" t="s">
        <v>10</v>
      </c>
    </row>
    <row r="703" spans="1:8" x14ac:dyDescent="0.25">
      <c r="A703" s="148">
        <v>44841</v>
      </c>
      <c r="B703" s="149" t="s">
        <v>32277</v>
      </c>
      <c r="C703" s="153" t="s">
        <v>314</v>
      </c>
      <c r="D703" s="154">
        <v>5532.3</v>
      </c>
      <c r="E703" s="231">
        <v>44841</v>
      </c>
      <c r="F703" s="154">
        <v>5532.3</v>
      </c>
      <c r="G703" s="197">
        <f>Tabla111[[#This Row],[Importe]]-Tabla111[[#This Row],[Pagado]]</f>
        <v>0</v>
      </c>
      <c r="H703" s="153" t="s">
        <v>10</v>
      </c>
    </row>
    <row r="704" spans="1:8" x14ac:dyDescent="0.25">
      <c r="A704" s="73">
        <v>44841</v>
      </c>
      <c r="B704" s="74" t="s">
        <v>32278</v>
      </c>
      <c r="C704" s="75" t="s">
        <v>87</v>
      </c>
      <c r="D704" s="81">
        <v>4770</v>
      </c>
      <c r="E704" s="230">
        <v>44841</v>
      </c>
      <c r="F704" s="81">
        <v>4770</v>
      </c>
      <c r="G704" s="197">
        <f>Tabla111[[#This Row],[Importe]]-Tabla111[[#This Row],[Pagado]]</f>
        <v>0</v>
      </c>
      <c r="H704" s="75" t="s">
        <v>10</v>
      </c>
    </row>
    <row r="705" spans="1:8" x14ac:dyDescent="0.25">
      <c r="A705" s="148">
        <v>44841</v>
      </c>
      <c r="B705" s="149" t="s">
        <v>32279</v>
      </c>
      <c r="C705" s="153" t="s">
        <v>161</v>
      </c>
      <c r="D705" s="154">
        <v>4545</v>
      </c>
      <c r="E705" s="231">
        <v>44841</v>
      </c>
      <c r="F705" s="154">
        <v>4545</v>
      </c>
      <c r="G705" s="197">
        <f>Tabla111[[#This Row],[Importe]]-Tabla111[[#This Row],[Pagado]]</f>
        <v>0</v>
      </c>
      <c r="H705" s="153" t="s">
        <v>10</v>
      </c>
    </row>
    <row r="706" spans="1:8" x14ac:dyDescent="0.25">
      <c r="A706" s="73">
        <v>44841</v>
      </c>
      <c r="B706" s="74" t="s">
        <v>32280</v>
      </c>
      <c r="C706" s="75" t="s">
        <v>140</v>
      </c>
      <c r="D706" s="81">
        <v>1109.5999999999999</v>
      </c>
      <c r="E706" s="230">
        <v>44841</v>
      </c>
      <c r="F706" s="81">
        <v>1109.5999999999999</v>
      </c>
      <c r="G706" s="197">
        <f>Tabla111[[#This Row],[Importe]]-Tabla111[[#This Row],[Pagado]]</f>
        <v>0</v>
      </c>
      <c r="H706" s="75" t="s">
        <v>10</v>
      </c>
    </row>
    <row r="707" spans="1:8" x14ac:dyDescent="0.25">
      <c r="A707" s="148">
        <v>44841</v>
      </c>
      <c r="B707" s="149" t="s">
        <v>32281</v>
      </c>
      <c r="C707" s="153" t="s">
        <v>339</v>
      </c>
      <c r="D707" s="154">
        <v>532</v>
      </c>
      <c r="E707" s="231">
        <v>44841</v>
      </c>
      <c r="F707" s="154">
        <v>532</v>
      </c>
      <c r="G707" s="197">
        <f>Tabla111[[#This Row],[Importe]]-Tabla111[[#This Row],[Pagado]]</f>
        <v>0</v>
      </c>
      <c r="H707" s="153" t="s">
        <v>10</v>
      </c>
    </row>
    <row r="708" spans="1:8" x14ac:dyDescent="0.25">
      <c r="A708" s="73">
        <v>44841</v>
      </c>
      <c r="B708" s="74" t="s">
        <v>32282</v>
      </c>
      <c r="C708" s="75" t="s">
        <v>127</v>
      </c>
      <c r="D708" s="81">
        <v>2260.4</v>
      </c>
      <c r="E708" s="230">
        <v>44841</v>
      </c>
      <c r="F708" s="81">
        <v>2260.4</v>
      </c>
      <c r="G708" s="197">
        <f>Tabla111[[#This Row],[Importe]]-Tabla111[[#This Row],[Pagado]]</f>
        <v>0</v>
      </c>
      <c r="H708" s="75" t="s">
        <v>10</v>
      </c>
    </row>
    <row r="709" spans="1:8" x14ac:dyDescent="0.25">
      <c r="A709" s="148">
        <v>44841</v>
      </c>
      <c r="B709" s="149" t="s">
        <v>32283</v>
      </c>
      <c r="C709" s="153" t="s">
        <v>31</v>
      </c>
      <c r="D709" s="154">
        <v>6038.9</v>
      </c>
      <c r="E709" s="231">
        <v>44841</v>
      </c>
      <c r="F709" s="154">
        <v>6038.9</v>
      </c>
      <c r="G709" s="197">
        <f>Tabla111[[#This Row],[Importe]]-Tabla111[[#This Row],[Pagado]]</f>
        <v>0</v>
      </c>
      <c r="H709" s="153" t="s">
        <v>10</v>
      </c>
    </row>
    <row r="710" spans="1:8" x14ac:dyDescent="0.25">
      <c r="A710" s="73">
        <v>44841</v>
      </c>
      <c r="B710" s="74" t="s">
        <v>32284</v>
      </c>
      <c r="C710" s="75" t="s">
        <v>146</v>
      </c>
      <c r="D710" s="81">
        <v>8241</v>
      </c>
      <c r="E710" s="230">
        <v>44841</v>
      </c>
      <c r="F710" s="81">
        <v>8241</v>
      </c>
      <c r="G710" s="197">
        <f>Tabla111[[#This Row],[Importe]]-Tabla111[[#This Row],[Pagado]]</f>
        <v>0</v>
      </c>
      <c r="H710" s="75" t="s">
        <v>10</v>
      </c>
    </row>
    <row r="711" spans="1:8" x14ac:dyDescent="0.25">
      <c r="A711" s="148">
        <v>44841</v>
      </c>
      <c r="B711" s="149" t="s">
        <v>32285</v>
      </c>
      <c r="C711" s="153" t="s">
        <v>289</v>
      </c>
      <c r="D711" s="154">
        <v>17106</v>
      </c>
      <c r="E711" s="231">
        <v>44841</v>
      </c>
      <c r="F711" s="154">
        <v>17106</v>
      </c>
      <c r="G711" s="197">
        <f>Tabla111[[#This Row],[Importe]]-Tabla111[[#This Row],[Pagado]]</f>
        <v>0</v>
      </c>
      <c r="H711" s="153" t="s">
        <v>10</v>
      </c>
    </row>
    <row r="712" spans="1:8" x14ac:dyDescent="0.25">
      <c r="A712" s="73">
        <v>44841</v>
      </c>
      <c r="B712" s="74" t="s">
        <v>32286</v>
      </c>
      <c r="C712" s="75" t="s">
        <v>206</v>
      </c>
      <c r="D712" s="81">
        <v>41968</v>
      </c>
      <c r="E712" s="230">
        <v>44845</v>
      </c>
      <c r="F712" s="81">
        <v>41968</v>
      </c>
      <c r="G712" s="197">
        <f>Tabla111[[#This Row],[Importe]]-Tabla111[[#This Row],[Pagado]]</f>
        <v>0</v>
      </c>
      <c r="H712" s="75" t="s">
        <v>10</v>
      </c>
    </row>
    <row r="713" spans="1:8" x14ac:dyDescent="0.25">
      <c r="A713" s="148">
        <v>44841</v>
      </c>
      <c r="B713" s="149" t="s">
        <v>32287</v>
      </c>
      <c r="C713" s="153" t="s">
        <v>647</v>
      </c>
      <c r="D713" s="154">
        <v>2736.2</v>
      </c>
      <c r="E713" s="231">
        <v>44841</v>
      </c>
      <c r="F713" s="154">
        <v>2736.2</v>
      </c>
      <c r="G713" s="197">
        <f>Tabla111[[#This Row],[Importe]]-Tabla111[[#This Row],[Pagado]]</f>
        <v>0</v>
      </c>
      <c r="H713" s="153" t="s">
        <v>10</v>
      </c>
    </row>
    <row r="714" spans="1:8" x14ac:dyDescent="0.25">
      <c r="A714" s="73">
        <v>44841</v>
      </c>
      <c r="B714" s="74" t="s">
        <v>32288</v>
      </c>
      <c r="C714" s="75" t="s">
        <v>17556</v>
      </c>
      <c r="D714" s="81">
        <v>4373.6000000000004</v>
      </c>
      <c r="E714" s="230">
        <v>44841</v>
      </c>
      <c r="F714" s="81">
        <v>4373.6000000000004</v>
      </c>
      <c r="G714" s="197">
        <f>Tabla111[[#This Row],[Importe]]-Tabla111[[#This Row],[Pagado]]</f>
        <v>0</v>
      </c>
      <c r="H714" s="75" t="s">
        <v>10</v>
      </c>
    </row>
    <row r="715" spans="1:8" x14ac:dyDescent="0.25">
      <c r="A715" s="148">
        <v>44841</v>
      </c>
      <c r="B715" s="149" t="s">
        <v>32289</v>
      </c>
      <c r="C715" s="153" t="s">
        <v>58</v>
      </c>
      <c r="D715" s="154">
        <v>899</v>
      </c>
      <c r="E715" s="231">
        <v>44841</v>
      </c>
      <c r="F715" s="154">
        <v>899</v>
      </c>
      <c r="G715" s="197">
        <f>Tabla111[[#This Row],[Importe]]-Tabla111[[#This Row],[Pagado]]</f>
        <v>0</v>
      </c>
      <c r="H715" s="153" t="s">
        <v>10</v>
      </c>
    </row>
    <row r="716" spans="1:8" x14ac:dyDescent="0.25">
      <c r="A716" s="73">
        <v>44841</v>
      </c>
      <c r="B716" s="74" t="s">
        <v>32290</v>
      </c>
      <c r="C716" s="75" t="s">
        <v>142</v>
      </c>
      <c r="D716" s="81">
        <v>134361.29999999999</v>
      </c>
      <c r="E716" s="230">
        <v>44876</v>
      </c>
      <c r="F716" s="81">
        <v>134361.29999999999</v>
      </c>
      <c r="G716" s="197">
        <f>Tabla111[[#This Row],[Importe]]-Tabla111[[#This Row],[Pagado]]</f>
        <v>0</v>
      </c>
      <c r="H716" s="75" t="s">
        <v>4814</v>
      </c>
    </row>
    <row r="717" spans="1:8" x14ac:dyDescent="0.25">
      <c r="A717" s="148">
        <v>44841</v>
      </c>
      <c r="B717" s="149" t="s">
        <v>32291</v>
      </c>
      <c r="C717" s="153" t="s">
        <v>365</v>
      </c>
      <c r="D717" s="154">
        <v>2315.5</v>
      </c>
      <c r="E717" s="231">
        <v>44841</v>
      </c>
      <c r="F717" s="154">
        <v>2315.5</v>
      </c>
      <c r="G717" s="197">
        <f>Tabla111[[#This Row],[Importe]]-Tabla111[[#This Row],[Pagado]]</f>
        <v>0</v>
      </c>
      <c r="H717" s="153" t="s">
        <v>10</v>
      </c>
    </row>
    <row r="718" spans="1:8" x14ac:dyDescent="0.25">
      <c r="A718" s="73">
        <v>44841</v>
      </c>
      <c r="B718" s="74" t="s">
        <v>32292</v>
      </c>
      <c r="C718" s="75" t="s">
        <v>414</v>
      </c>
      <c r="D718" s="81">
        <v>22725</v>
      </c>
      <c r="E718" s="230">
        <v>44846</v>
      </c>
      <c r="F718" s="81">
        <v>22725</v>
      </c>
      <c r="G718" s="197">
        <f>Tabla111[[#This Row],[Importe]]-Tabla111[[#This Row],[Pagado]]</f>
        <v>0</v>
      </c>
      <c r="H718" s="75" t="s">
        <v>10</v>
      </c>
    </row>
    <row r="719" spans="1:8" x14ac:dyDescent="0.25">
      <c r="A719" s="148">
        <v>44841</v>
      </c>
      <c r="B719" s="149" t="s">
        <v>32293</v>
      </c>
      <c r="C719" s="153" t="s">
        <v>196</v>
      </c>
      <c r="D719" s="154">
        <v>76166.539999999994</v>
      </c>
      <c r="E719" s="231">
        <v>44841</v>
      </c>
      <c r="F719" s="154">
        <v>76166.539999999994</v>
      </c>
      <c r="G719" s="197">
        <f>Tabla111[[#This Row],[Importe]]-Tabla111[[#This Row],[Pagado]]</f>
        <v>0</v>
      </c>
      <c r="H719" s="153" t="s">
        <v>10</v>
      </c>
    </row>
    <row r="720" spans="1:8" x14ac:dyDescent="0.25">
      <c r="A720" s="73">
        <v>44841</v>
      </c>
      <c r="B720" s="74" t="s">
        <v>32294</v>
      </c>
      <c r="C720" s="75" t="s">
        <v>647</v>
      </c>
      <c r="D720" s="81">
        <v>2093.8000000000002</v>
      </c>
      <c r="E720" s="230">
        <v>44841</v>
      </c>
      <c r="F720" s="81">
        <v>2093.8000000000002</v>
      </c>
      <c r="G720" s="197">
        <f>Tabla111[[#This Row],[Importe]]-Tabla111[[#This Row],[Pagado]]</f>
        <v>0</v>
      </c>
      <c r="H720" s="75" t="s">
        <v>10</v>
      </c>
    </row>
    <row r="721" spans="1:8" x14ac:dyDescent="0.25">
      <c r="A721" s="148">
        <v>44841</v>
      </c>
      <c r="B721" s="149" t="s">
        <v>32295</v>
      </c>
      <c r="C721" s="153" t="s">
        <v>154</v>
      </c>
      <c r="D721" s="154">
        <v>45328.800000000003</v>
      </c>
      <c r="E721" s="231">
        <v>44845</v>
      </c>
      <c r="F721" s="154">
        <v>45328.800000000003</v>
      </c>
      <c r="G721" s="197">
        <f>Tabla111[[#This Row],[Importe]]-Tabla111[[#This Row],[Pagado]]</f>
        <v>0</v>
      </c>
      <c r="H721" s="153" t="s">
        <v>10</v>
      </c>
    </row>
    <row r="722" spans="1:8" x14ac:dyDescent="0.25">
      <c r="A722" s="73">
        <v>44841</v>
      </c>
      <c r="B722" s="74" t="s">
        <v>32296</v>
      </c>
      <c r="C722" s="75" t="s">
        <v>16</v>
      </c>
      <c r="D722" s="81">
        <v>2988.9</v>
      </c>
      <c r="E722" s="230">
        <v>44841</v>
      </c>
      <c r="F722" s="81">
        <v>2988.9</v>
      </c>
      <c r="G722" s="197">
        <f>Tabla111[[#This Row],[Importe]]-Tabla111[[#This Row],[Pagado]]</f>
        <v>0</v>
      </c>
      <c r="H722" s="75" t="s">
        <v>10</v>
      </c>
    </row>
    <row r="723" spans="1:8" x14ac:dyDescent="0.25">
      <c r="A723" s="148">
        <v>44841</v>
      </c>
      <c r="B723" s="149" t="s">
        <v>32297</v>
      </c>
      <c r="C723" s="153" t="s">
        <v>218</v>
      </c>
      <c r="D723" s="154">
        <v>23446</v>
      </c>
      <c r="E723" s="231">
        <v>44845</v>
      </c>
      <c r="F723" s="154">
        <v>23446</v>
      </c>
      <c r="G723" s="197">
        <f>Tabla111[[#This Row],[Importe]]-Tabla111[[#This Row],[Pagado]]</f>
        <v>0</v>
      </c>
      <c r="H723" s="153" t="s">
        <v>10</v>
      </c>
    </row>
    <row r="724" spans="1:8" x14ac:dyDescent="0.25">
      <c r="A724" s="73">
        <v>44841</v>
      </c>
      <c r="B724" s="74" t="s">
        <v>32298</v>
      </c>
      <c r="C724" s="75" t="s">
        <v>208</v>
      </c>
      <c r="D724" s="81">
        <v>11104.2</v>
      </c>
      <c r="E724" s="230">
        <v>44842</v>
      </c>
      <c r="F724" s="81">
        <v>11104.2</v>
      </c>
      <c r="G724" s="197">
        <f>Tabla111[[#This Row],[Importe]]-Tabla111[[#This Row],[Pagado]]</f>
        <v>0</v>
      </c>
      <c r="H724" s="75" t="s">
        <v>10</v>
      </c>
    </row>
    <row r="725" spans="1:8" x14ac:dyDescent="0.25">
      <c r="A725" s="148">
        <v>44841</v>
      </c>
      <c r="B725" s="149" t="s">
        <v>32299</v>
      </c>
      <c r="C725" s="153" t="s">
        <v>212</v>
      </c>
      <c r="D725" s="154">
        <v>54892.1</v>
      </c>
      <c r="E725" s="231">
        <v>44845</v>
      </c>
      <c r="F725" s="154">
        <v>54892.1</v>
      </c>
      <c r="G725" s="197">
        <f>Tabla111[[#This Row],[Importe]]-Tabla111[[#This Row],[Pagado]]</f>
        <v>0</v>
      </c>
      <c r="H725" s="153" t="s">
        <v>10</v>
      </c>
    </row>
    <row r="726" spans="1:8" x14ac:dyDescent="0.25">
      <c r="A726" s="73">
        <v>44841</v>
      </c>
      <c r="B726" s="74" t="s">
        <v>32300</v>
      </c>
      <c r="C726" s="75" t="s">
        <v>49</v>
      </c>
      <c r="D726" s="81">
        <v>4300.3999999999996</v>
      </c>
      <c r="E726" s="230">
        <v>44841</v>
      </c>
      <c r="F726" s="81">
        <v>4300.3999999999996</v>
      </c>
      <c r="G726" s="197">
        <f>Tabla111[[#This Row],[Importe]]-Tabla111[[#This Row],[Pagado]]</f>
        <v>0</v>
      </c>
      <c r="H726" s="75" t="s">
        <v>10</v>
      </c>
    </row>
    <row r="727" spans="1:8" x14ac:dyDescent="0.25">
      <c r="A727" s="148">
        <v>44841</v>
      </c>
      <c r="B727" s="149" t="s">
        <v>32301</v>
      </c>
      <c r="C727" s="153" t="s">
        <v>16</v>
      </c>
      <c r="D727" s="154">
        <v>1380.4</v>
      </c>
      <c r="E727" s="231">
        <v>44841</v>
      </c>
      <c r="F727" s="154">
        <v>1380.4</v>
      </c>
      <c r="G727" s="197">
        <f>Tabla111[[#This Row],[Importe]]-Tabla111[[#This Row],[Pagado]]</f>
        <v>0</v>
      </c>
      <c r="H727" s="153" t="s">
        <v>10</v>
      </c>
    </row>
    <row r="728" spans="1:8" x14ac:dyDescent="0.25">
      <c r="A728" s="73">
        <v>44841</v>
      </c>
      <c r="B728" s="74" t="s">
        <v>32302</v>
      </c>
      <c r="C728" s="75" t="s">
        <v>51</v>
      </c>
      <c r="D728" s="81">
        <v>4083.6</v>
      </c>
      <c r="E728" s="230">
        <v>44841</v>
      </c>
      <c r="F728" s="81">
        <v>4083.6</v>
      </c>
      <c r="G728" s="197">
        <f>Tabla111[[#This Row],[Importe]]-Tabla111[[#This Row],[Pagado]]</f>
        <v>0</v>
      </c>
      <c r="H728" s="75" t="s">
        <v>10</v>
      </c>
    </row>
    <row r="729" spans="1:8" x14ac:dyDescent="0.25">
      <c r="A729" s="148">
        <v>44841</v>
      </c>
      <c r="B729" s="149" t="s">
        <v>32303</v>
      </c>
      <c r="C729" s="153" t="s">
        <v>51</v>
      </c>
      <c r="D729" s="154">
        <v>787.6</v>
      </c>
      <c r="E729" s="231">
        <v>44841</v>
      </c>
      <c r="F729" s="154">
        <v>787.6</v>
      </c>
      <c r="G729" s="197">
        <f>Tabla111[[#This Row],[Importe]]-Tabla111[[#This Row],[Pagado]]</f>
        <v>0</v>
      </c>
      <c r="H729" s="153" t="s">
        <v>10</v>
      </c>
    </row>
    <row r="730" spans="1:8" x14ac:dyDescent="0.25">
      <c r="A730" s="73">
        <v>44841</v>
      </c>
      <c r="B730" s="74" t="s">
        <v>32304</v>
      </c>
      <c r="C730" s="75" t="s">
        <v>2114</v>
      </c>
      <c r="D730" s="81">
        <v>1971.1</v>
      </c>
      <c r="E730" s="230">
        <v>44841</v>
      </c>
      <c r="F730" s="81">
        <v>1971.1</v>
      </c>
      <c r="G730" s="197">
        <f>Tabla111[[#This Row],[Importe]]-Tabla111[[#This Row],[Pagado]]</f>
        <v>0</v>
      </c>
      <c r="H730" s="75" t="s">
        <v>10</v>
      </c>
    </row>
    <row r="731" spans="1:8" x14ac:dyDescent="0.25">
      <c r="A731" s="148">
        <v>44841</v>
      </c>
      <c r="B731" s="149" t="s">
        <v>32305</v>
      </c>
      <c r="C731" s="153" t="s">
        <v>312</v>
      </c>
      <c r="D731" s="154">
        <v>5046.3999999999996</v>
      </c>
      <c r="E731" s="231">
        <v>44841</v>
      </c>
      <c r="F731" s="154">
        <v>5046.3999999999996</v>
      </c>
      <c r="G731" s="197">
        <f>Tabla111[[#This Row],[Importe]]-Tabla111[[#This Row],[Pagado]]</f>
        <v>0</v>
      </c>
      <c r="H731" s="153" t="s">
        <v>10</v>
      </c>
    </row>
    <row r="732" spans="1:8" x14ac:dyDescent="0.25">
      <c r="A732" s="73">
        <v>44841</v>
      </c>
      <c r="B732" s="74" t="s">
        <v>32306</v>
      </c>
      <c r="C732" s="75" t="s">
        <v>29</v>
      </c>
      <c r="D732" s="81">
        <v>5100</v>
      </c>
      <c r="E732" s="230">
        <v>44841</v>
      </c>
      <c r="F732" s="81">
        <v>5100</v>
      </c>
      <c r="G732" s="197">
        <f>Tabla111[[#This Row],[Importe]]-Tabla111[[#This Row],[Pagado]]</f>
        <v>0</v>
      </c>
      <c r="H732" s="75" t="s">
        <v>10</v>
      </c>
    </row>
    <row r="733" spans="1:8" x14ac:dyDescent="0.25">
      <c r="A733" s="148">
        <v>44841</v>
      </c>
      <c r="B733" s="149" t="s">
        <v>32307</v>
      </c>
      <c r="C733" s="153" t="s">
        <v>27</v>
      </c>
      <c r="D733" s="154">
        <v>1153.5999999999999</v>
      </c>
      <c r="E733" s="231">
        <v>44841</v>
      </c>
      <c r="F733" s="154">
        <v>1153.5999999999999</v>
      </c>
      <c r="G733" s="197">
        <f>Tabla111[[#This Row],[Importe]]-Tabla111[[#This Row],[Pagado]]</f>
        <v>0</v>
      </c>
      <c r="H733" s="153" t="s">
        <v>10</v>
      </c>
    </row>
    <row r="734" spans="1:8" x14ac:dyDescent="0.25">
      <c r="A734" s="73">
        <v>44841</v>
      </c>
      <c r="B734" s="74" t="s">
        <v>32308</v>
      </c>
      <c r="C734" s="75" t="s">
        <v>56</v>
      </c>
      <c r="D734" s="81">
        <v>8177.6</v>
      </c>
      <c r="E734" s="230">
        <v>44841</v>
      </c>
      <c r="F734" s="81">
        <v>8177.6</v>
      </c>
      <c r="G734" s="197">
        <f>Tabla111[[#This Row],[Importe]]-Tabla111[[#This Row],[Pagado]]</f>
        <v>0</v>
      </c>
      <c r="H734" s="75" t="s">
        <v>10</v>
      </c>
    </row>
    <row r="735" spans="1:8" x14ac:dyDescent="0.25">
      <c r="A735" s="148">
        <v>44841</v>
      </c>
      <c r="B735" s="149" t="s">
        <v>32309</v>
      </c>
      <c r="C735" s="153" t="s">
        <v>45</v>
      </c>
      <c r="D735" s="154">
        <v>13752</v>
      </c>
      <c r="E735" s="231">
        <v>44841</v>
      </c>
      <c r="F735" s="154">
        <v>13752</v>
      </c>
      <c r="G735" s="197">
        <f>Tabla111[[#This Row],[Importe]]-Tabla111[[#This Row],[Pagado]]</f>
        <v>0</v>
      </c>
      <c r="H735" s="153" t="s">
        <v>10</v>
      </c>
    </row>
    <row r="736" spans="1:8" x14ac:dyDescent="0.25">
      <c r="A736" s="73">
        <v>44841</v>
      </c>
      <c r="B736" s="74" t="s">
        <v>32310</v>
      </c>
      <c r="C736" s="75" t="s">
        <v>45</v>
      </c>
      <c r="D736" s="81">
        <v>140</v>
      </c>
      <c r="E736" s="230">
        <v>44841</v>
      </c>
      <c r="F736" s="81">
        <v>140</v>
      </c>
      <c r="G736" s="197">
        <f>Tabla111[[#This Row],[Importe]]-Tabla111[[#This Row],[Pagado]]</f>
        <v>0</v>
      </c>
      <c r="H736" s="75" t="s">
        <v>10</v>
      </c>
    </row>
    <row r="737" spans="1:8" x14ac:dyDescent="0.25">
      <c r="A737" s="148">
        <v>44841</v>
      </c>
      <c r="B737" s="149" t="s">
        <v>32311</v>
      </c>
      <c r="C737" s="153" t="s">
        <v>230</v>
      </c>
      <c r="D737" s="154">
        <v>7969.6</v>
      </c>
      <c r="E737" s="231">
        <v>44841</v>
      </c>
      <c r="F737" s="154">
        <v>7969.6</v>
      </c>
      <c r="G737" s="197">
        <f>Tabla111[[#This Row],[Importe]]-Tabla111[[#This Row],[Pagado]]</f>
        <v>0</v>
      </c>
      <c r="H737" s="153" t="s">
        <v>10</v>
      </c>
    </row>
    <row r="738" spans="1:8" x14ac:dyDescent="0.25">
      <c r="A738" s="73">
        <v>44841</v>
      </c>
      <c r="B738" s="74" t="s">
        <v>32312</v>
      </c>
      <c r="C738" s="75" t="s">
        <v>698</v>
      </c>
      <c r="D738" s="81">
        <v>9725.1</v>
      </c>
      <c r="E738" s="230">
        <v>44841</v>
      </c>
      <c r="F738" s="81">
        <v>9725.1</v>
      </c>
      <c r="G738" s="197">
        <f>Tabla111[[#This Row],[Importe]]-Tabla111[[#This Row],[Pagado]]</f>
        <v>0</v>
      </c>
      <c r="H738" s="75" t="s">
        <v>10</v>
      </c>
    </row>
    <row r="739" spans="1:8" x14ac:dyDescent="0.25">
      <c r="A739" s="148">
        <v>44841</v>
      </c>
      <c r="B739" s="149" t="s">
        <v>32313</v>
      </c>
      <c r="C739" s="153" t="s">
        <v>296</v>
      </c>
      <c r="D739" s="154">
        <v>699.2</v>
      </c>
      <c r="E739" s="231">
        <v>44841</v>
      </c>
      <c r="F739" s="154">
        <v>699.2</v>
      </c>
      <c r="G739" s="197">
        <f>Tabla111[[#This Row],[Importe]]-Tabla111[[#This Row],[Pagado]]</f>
        <v>0</v>
      </c>
      <c r="H739" s="153" t="s">
        <v>10</v>
      </c>
    </row>
    <row r="740" spans="1:8" x14ac:dyDescent="0.25">
      <c r="A740" s="73">
        <v>44841</v>
      </c>
      <c r="B740" s="74" t="s">
        <v>32314</v>
      </c>
      <c r="C740" s="75" t="s">
        <v>24</v>
      </c>
      <c r="D740" s="81">
        <v>4240</v>
      </c>
      <c r="E740" s="230">
        <v>44841</v>
      </c>
      <c r="F740" s="81">
        <v>4240</v>
      </c>
      <c r="G740" s="197">
        <f>Tabla111[[#This Row],[Importe]]-Tabla111[[#This Row],[Pagado]]</f>
        <v>0</v>
      </c>
      <c r="H740" s="75" t="s">
        <v>10</v>
      </c>
    </row>
    <row r="741" spans="1:8" x14ac:dyDescent="0.25">
      <c r="A741" s="148">
        <v>44841</v>
      </c>
      <c r="B741" s="149" t="s">
        <v>32315</v>
      </c>
      <c r="C741" s="153" t="s">
        <v>149</v>
      </c>
      <c r="D741" s="154">
        <v>427.5</v>
      </c>
      <c r="E741" s="231">
        <v>44841</v>
      </c>
      <c r="F741" s="154">
        <v>427.5</v>
      </c>
      <c r="G741" s="197">
        <f>Tabla111[[#This Row],[Importe]]-Tabla111[[#This Row],[Pagado]]</f>
        <v>0</v>
      </c>
      <c r="H741" s="153" t="s">
        <v>10</v>
      </c>
    </row>
    <row r="742" spans="1:8" x14ac:dyDescent="0.25">
      <c r="A742" s="73">
        <v>44841</v>
      </c>
      <c r="B742" s="74" t="s">
        <v>32316</v>
      </c>
      <c r="C742" s="75" t="s">
        <v>244</v>
      </c>
      <c r="D742" s="81">
        <v>2425.5</v>
      </c>
      <c r="E742" s="230">
        <v>44841</v>
      </c>
      <c r="F742" s="81">
        <v>2425.5</v>
      </c>
      <c r="G742" s="197">
        <f>Tabla111[[#This Row],[Importe]]-Tabla111[[#This Row],[Pagado]]</f>
        <v>0</v>
      </c>
      <c r="H742" s="75" t="s">
        <v>10</v>
      </c>
    </row>
    <row r="743" spans="1:8" x14ac:dyDescent="0.25">
      <c r="A743" s="148">
        <v>44841</v>
      </c>
      <c r="B743" s="149" t="s">
        <v>32317</v>
      </c>
      <c r="C743" s="153" t="s">
        <v>216</v>
      </c>
      <c r="D743" s="154">
        <v>3307.5</v>
      </c>
      <c r="E743" s="231">
        <v>44841</v>
      </c>
      <c r="F743" s="154">
        <v>3307.5</v>
      </c>
      <c r="G743" s="197">
        <f>Tabla111[[#This Row],[Importe]]-Tabla111[[#This Row],[Pagado]]</f>
        <v>0</v>
      </c>
      <c r="H743" s="153" t="s">
        <v>10</v>
      </c>
    </row>
    <row r="744" spans="1:8" x14ac:dyDescent="0.25">
      <c r="A744" s="73">
        <v>44841</v>
      </c>
      <c r="B744" s="74" t="s">
        <v>32318</v>
      </c>
      <c r="C744" s="75" t="s">
        <v>1378</v>
      </c>
      <c r="D744" s="81">
        <v>64301</v>
      </c>
      <c r="E744" s="230">
        <v>44842</v>
      </c>
      <c r="F744" s="81">
        <v>64301</v>
      </c>
      <c r="G744" s="197">
        <f>Tabla111[[#This Row],[Importe]]-Tabla111[[#This Row],[Pagado]]</f>
        <v>0</v>
      </c>
      <c r="H744" s="75" t="s">
        <v>10</v>
      </c>
    </row>
    <row r="745" spans="1:8" x14ac:dyDescent="0.25">
      <c r="A745" s="148">
        <v>44841</v>
      </c>
      <c r="B745" s="149" t="s">
        <v>32319</v>
      </c>
      <c r="C745" s="153" t="s">
        <v>135</v>
      </c>
      <c r="D745" s="154">
        <v>2330.4</v>
      </c>
      <c r="E745" s="231">
        <v>44841</v>
      </c>
      <c r="F745" s="154">
        <v>2330.4</v>
      </c>
      <c r="G745" s="197">
        <f>Tabla111[[#This Row],[Importe]]-Tabla111[[#This Row],[Pagado]]</f>
        <v>0</v>
      </c>
      <c r="H745" s="153" t="s">
        <v>10</v>
      </c>
    </row>
    <row r="746" spans="1:8" x14ac:dyDescent="0.25">
      <c r="A746" s="73">
        <v>44841</v>
      </c>
      <c r="B746" s="74" t="s">
        <v>32320</v>
      </c>
      <c r="C746" s="75" t="s">
        <v>4136</v>
      </c>
      <c r="D746" s="81">
        <v>2221.1999999999998</v>
      </c>
      <c r="E746" s="230">
        <v>44841</v>
      </c>
      <c r="F746" s="81">
        <v>2221.1999999999998</v>
      </c>
      <c r="G746" s="197">
        <f>Tabla111[[#This Row],[Importe]]-Tabla111[[#This Row],[Pagado]]</f>
        <v>0</v>
      </c>
      <c r="H746" s="75" t="s">
        <v>10</v>
      </c>
    </row>
    <row r="747" spans="1:8" x14ac:dyDescent="0.25">
      <c r="A747" s="148">
        <v>44841</v>
      </c>
      <c r="B747" s="149" t="s">
        <v>32321</v>
      </c>
      <c r="C747" s="153" t="s">
        <v>31</v>
      </c>
      <c r="D747" s="154">
        <v>600</v>
      </c>
      <c r="E747" s="231">
        <v>44841</v>
      </c>
      <c r="F747" s="154">
        <v>600</v>
      </c>
      <c r="G747" s="197">
        <f>Tabla111[[#This Row],[Importe]]-Tabla111[[#This Row],[Pagado]]</f>
        <v>0</v>
      </c>
      <c r="H747" s="153" t="s">
        <v>10</v>
      </c>
    </row>
    <row r="748" spans="1:8" x14ac:dyDescent="0.25">
      <c r="A748" s="73">
        <v>44841</v>
      </c>
      <c r="B748" s="74" t="s">
        <v>32322</v>
      </c>
      <c r="C748" s="75" t="s">
        <v>32323</v>
      </c>
      <c r="D748" s="81">
        <v>2152.5</v>
      </c>
      <c r="E748" s="230">
        <v>44841</v>
      </c>
      <c r="F748" s="81">
        <v>2152.5</v>
      </c>
      <c r="G748" s="197">
        <f>Tabla111[[#This Row],[Importe]]-Tabla111[[#This Row],[Pagado]]</f>
        <v>0</v>
      </c>
      <c r="H748" s="75" t="s">
        <v>10</v>
      </c>
    </row>
    <row r="749" spans="1:8" ht="31.5" x14ac:dyDescent="0.25">
      <c r="A749" s="148">
        <v>44841</v>
      </c>
      <c r="B749" s="149" t="s">
        <v>32324</v>
      </c>
      <c r="C749" s="160" t="s">
        <v>15077</v>
      </c>
      <c r="D749" s="154">
        <v>0</v>
      </c>
      <c r="E749" s="233" t="s">
        <v>189</v>
      </c>
      <c r="F749" s="154">
        <v>0</v>
      </c>
      <c r="G749" s="197">
        <f>Tabla111[[#This Row],[Importe]]-Tabla111[[#This Row],[Pagado]]</f>
        <v>0</v>
      </c>
      <c r="H749" s="153" t="s">
        <v>189</v>
      </c>
    </row>
    <row r="750" spans="1:8" x14ac:dyDescent="0.25">
      <c r="A750" s="73">
        <v>44841</v>
      </c>
      <c r="B750" s="74" t="s">
        <v>32325</v>
      </c>
      <c r="C750" s="75" t="s">
        <v>994</v>
      </c>
      <c r="D750" s="81">
        <v>7113</v>
      </c>
      <c r="E750" s="230">
        <v>44841</v>
      </c>
      <c r="F750" s="81">
        <v>7113</v>
      </c>
      <c r="G750" s="197">
        <f>Tabla111[[#This Row],[Importe]]-Tabla111[[#This Row],[Pagado]]</f>
        <v>0</v>
      </c>
      <c r="H750" s="75" t="s">
        <v>10</v>
      </c>
    </row>
    <row r="751" spans="1:8" x14ac:dyDescent="0.25">
      <c r="A751" s="148">
        <v>44841</v>
      </c>
      <c r="B751" s="149" t="s">
        <v>32326</v>
      </c>
      <c r="C751" s="153" t="s">
        <v>10157</v>
      </c>
      <c r="D751" s="154">
        <v>18963.900000000001</v>
      </c>
      <c r="E751" s="231">
        <v>44842</v>
      </c>
      <c r="F751" s="154">
        <v>18963.900000000001</v>
      </c>
      <c r="G751" s="197">
        <f>Tabla111[[#This Row],[Importe]]-Tabla111[[#This Row],[Pagado]]</f>
        <v>0</v>
      </c>
      <c r="H751" s="153" t="s">
        <v>10</v>
      </c>
    </row>
    <row r="752" spans="1:8" x14ac:dyDescent="0.25">
      <c r="A752" s="73">
        <v>44841</v>
      </c>
      <c r="B752" s="74" t="s">
        <v>32327</v>
      </c>
      <c r="C752" s="75" t="s">
        <v>9577</v>
      </c>
      <c r="D752" s="81">
        <v>1633.5</v>
      </c>
      <c r="E752" s="230">
        <v>44841</v>
      </c>
      <c r="F752" s="81">
        <v>1633.5</v>
      </c>
      <c r="G752" s="197">
        <f>Tabla111[[#This Row],[Importe]]-Tabla111[[#This Row],[Pagado]]</f>
        <v>0</v>
      </c>
      <c r="H752" s="75" t="s">
        <v>10</v>
      </c>
    </row>
    <row r="753" spans="1:8" x14ac:dyDescent="0.25">
      <c r="A753" s="148">
        <v>44841</v>
      </c>
      <c r="B753" s="149" t="s">
        <v>32328</v>
      </c>
      <c r="C753" s="153" t="s">
        <v>1362</v>
      </c>
      <c r="D753" s="154">
        <v>4582.8</v>
      </c>
      <c r="E753" s="231">
        <v>44841</v>
      </c>
      <c r="F753" s="154">
        <v>4582.8</v>
      </c>
      <c r="G753" s="197">
        <f>Tabla111[[#This Row],[Importe]]-Tabla111[[#This Row],[Pagado]]</f>
        <v>0</v>
      </c>
      <c r="H753" s="153" t="s">
        <v>10</v>
      </c>
    </row>
    <row r="754" spans="1:8" x14ac:dyDescent="0.25">
      <c r="A754" s="73">
        <v>44841</v>
      </c>
      <c r="B754" s="74" t="s">
        <v>32329</v>
      </c>
      <c r="C754" s="75" t="s">
        <v>233</v>
      </c>
      <c r="D754" s="81">
        <v>5272.5</v>
      </c>
      <c r="E754" s="230">
        <v>44841</v>
      </c>
      <c r="F754" s="81">
        <v>5272.5</v>
      </c>
      <c r="G754" s="197">
        <f>Tabla111[[#This Row],[Importe]]-Tabla111[[#This Row],[Pagado]]</f>
        <v>0</v>
      </c>
      <c r="H754" s="75" t="s">
        <v>10</v>
      </c>
    </row>
    <row r="755" spans="1:8" x14ac:dyDescent="0.25">
      <c r="A755" s="148">
        <v>44841</v>
      </c>
      <c r="B755" s="149" t="s">
        <v>32330</v>
      </c>
      <c r="C755" s="153" t="s">
        <v>133</v>
      </c>
      <c r="D755" s="154">
        <v>12840</v>
      </c>
      <c r="E755" s="231">
        <v>44842</v>
      </c>
      <c r="F755" s="154">
        <v>12840</v>
      </c>
      <c r="G755" s="197">
        <f>Tabla111[[#This Row],[Importe]]-Tabla111[[#This Row],[Pagado]]</f>
        <v>0</v>
      </c>
      <c r="H755" s="153" t="s">
        <v>10</v>
      </c>
    </row>
    <row r="756" spans="1:8" x14ac:dyDescent="0.25">
      <c r="A756" s="73">
        <v>44841</v>
      </c>
      <c r="B756" s="74" t="s">
        <v>32331</v>
      </c>
      <c r="C756" s="75" t="s">
        <v>9827</v>
      </c>
      <c r="D756" s="81">
        <v>3352.5</v>
      </c>
      <c r="E756" s="230">
        <v>44841</v>
      </c>
      <c r="F756" s="81">
        <v>3352.5</v>
      </c>
      <c r="G756" s="197">
        <f>Tabla111[[#This Row],[Importe]]-Tabla111[[#This Row],[Pagado]]</f>
        <v>0</v>
      </c>
      <c r="H756" s="75" t="s">
        <v>10</v>
      </c>
    </row>
    <row r="757" spans="1:8" x14ac:dyDescent="0.25">
      <c r="A757" s="148">
        <v>44841</v>
      </c>
      <c r="B757" s="149" t="s">
        <v>32332</v>
      </c>
      <c r="C757" s="153" t="s">
        <v>69</v>
      </c>
      <c r="D757" s="154">
        <v>2760</v>
      </c>
      <c r="E757" s="231">
        <v>44841</v>
      </c>
      <c r="F757" s="154">
        <v>2760</v>
      </c>
      <c r="G757" s="197">
        <f>Tabla111[[#This Row],[Importe]]-Tabla111[[#This Row],[Pagado]]</f>
        <v>0</v>
      </c>
      <c r="H757" s="153" t="s">
        <v>10</v>
      </c>
    </row>
    <row r="758" spans="1:8" x14ac:dyDescent="0.25">
      <c r="A758" s="73">
        <v>44841</v>
      </c>
      <c r="B758" s="74" t="s">
        <v>32333</v>
      </c>
      <c r="C758" s="75" t="s">
        <v>1644</v>
      </c>
      <c r="D758" s="81">
        <v>13714.2</v>
      </c>
      <c r="E758" s="230">
        <v>44842</v>
      </c>
      <c r="F758" s="81">
        <v>13714.2</v>
      </c>
      <c r="G758" s="197">
        <f>Tabla111[[#This Row],[Importe]]-Tabla111[[#This Row],[Pagado]]</f>
        <v>0</v>
      </c>
      <c r="H758" s="75" t="s">
        <v>10</v>
      </c>
    </row>
    <row r="759" spans="1:8" x14ac:dyDescent="0.25">
      <c r="A759" s="148">
        <v>44841</v>
      </c>
      <c r="B759" s="149" t="s">
        <v>32334</v>
      </c>
      <c r="C759" s="153" t="s">
        <v>419</v>
      </c>
      <c r="D759" s="154">
        <v>11389.5</v>
      </c>
      <c r="E759" s="231">
        <v>44841</v>
      </c>
      <c r="F759" s="154">
        <v>11389.5</v>
      </c>
      <c r="G759" s="197">
        <f>Tabla111[[#This Row],[Importe]]-Tabla111[[#This Row],[Pagado]]</f>
        <v>0</v>
      </c>
      <c r="H759" s="153" t="s">
        <v>10</v>
      </c>
    </row>
    <row r="760" spans="1:8" x14ac:dyDescent="0.25">
      <c r="A760" s="73">
        <v>44841</v>
      </c>
      <c r="B760" s="74" t="s">
        <v>32335</v>
      </c>
      <c r="C760" s="75" t="s">
        <v>592</v>
      </c>
      <c r="D760" s="81">
        <v>1963.5</v>
      </c>
      <c r="E760" s="230">
        <v>44842</v>
      </c>
      <c r="F760" s="81">
        <v>1963.5</v>
      </c>
      <c r="G760" s="197">
        <f>Tabla111[[#This Row],[Importe]]-Tabla111[[#This Row],[Pagado]]</f>
        <v>0</v>
      </c>
      <c r="H760" s="75" t="s">
        <v>10</v>
      </c>
    </row>
    <row r="761" spans="1:8" x14ac:dyDescent="0.25">
      <c r="A761" s="148">
        <v>44841</v>
      </c>
      <c r="B761" s="149" t="s">
        <v>32336</v>
      </c>
      <c r="C761" s="153" t="s">
        <v>849</v>
      </c>
      <c r="D761" s="154">
        <v>7035.7</v>
      </c>
      <c r="E761" s="231">
        <v>44841</v>
      </c>
      <c r="F761" s="154">
        <v>7035.7</v>
      </c>
      <c r="G761" s="197">
        <f>Tabla111[[#This Row],[Importe]]-Tabla111[[#This Row],[Pagado]]</f>
        <v>0</v>
      </c>
      <c r="H761" s="153" t="s">
        <v>10</v>
      </c>
    </row>
    <row r="762" spans="1:8" x14ac:dyDescent="0.25">
      <c r="A762" s="73">
        <v>44841</v>
      </c>
      <c r="B762" s="74" t="s">
        <v>32337</v>
      </c>
      <c r="C762" s="75" t="s">
        <v>173</v>
      </c>
      <c r="D762" s="81">
        <v>25545.599999999999</v>
      </c>
      <c r="E762" s="230">
        <v>44842</v>
      </c>
      <c r="F762" s="81">
        <v>25545.599999999999</v>
      </c>
      <c r="G762" s="197">
        <f>Tabla111[[#This Row],[Importe]]-Tabla111[[#This Row],[Pagado]]</f>
        <v>0</v>
      </c>
      <c r="H762" s="75" t="s">
        <v>10</v>
      </c>
    </row>
    <row r="763" spans="1:8" x14ac:dyDescent="0.25">
      <c r="A763" s="148">
        <v>44841</v>
      </c>
      <c r="B763" s="149" t="s">
        <v>32338</v>
      </c>
      <c r="C763" s="153" t="s">
        <v>107</v>
      </c>
      <c r="D763" s="154">
        <v>11496.8</v>
      </c>
      <c r="E763" s="231">
        <v>44841</v>
      </c>
      <c r="F763" s="154">
        <v>11496.8</v>
      </c>
      <c r="G763" s="197">
        <f>Tabla111[[#This Row],[Importe]]-Tabla111[[#This Row],[Pagado]]</f>
        <v>0</v>
      </c>
      <c r="H763" s="153" t="s">
        <v>10</v>
      </c>
    </row>
    <row r="764" spans="1:8" x14ac:dyDescent="0.25">
      <c r="A764" s="73">
        <v>44841</v>
      </c>
      <c r="B764" s="74" t="s">
        <v>32339</v>
      </c>
      <c r="C764" s="75" t="s">
        <v>10313</v>
      </c>
      <c r="D764" s="81">
        <v>4357.8</v>
      </c>
      <c r="E764" s="230">
        <v>44841</v>
      </c>
      <c r="F764" s="81">
        <v>4357.8</v>
      </c>
      <c r="G764" s="197">
        <f>Tabla111[[#This Row],[Importe]]-Tabla111[[#This Row],[Pagado]]</f>
        <v>0</v>
      </c>
      <c r="H764" s="75" t="s">
        <v>10</v>
      </c>
    </row>
    <row r="765" spans="1:8" x14ac:dyDescent="0.25">
      <c r="A765" s="148">
        <v>44841</v>
      </c>
      <c r="B765" s="149" t="s">
        <v>32340</v>
      </c>
      <c r="C765" s="153" t="s">
        <v>28087</v>
      </c>
      <c r="D765" s="154">
        <v>33160.9</v>
      </c>
      <c r="E765" s="231">
        <v>44842</v>
      </c>
      <c r="F765" s="154">
        <f>14967.53+18193.37</f>
        <v>33160.9</v>
      </c>
      <c r="G765" s="197">
        <f>Tabla111[[#This Row],[Importe]]-Tabla111[[#This Row],[Pagado]]</f>
        <v>0</v>
      </c>
      <c r="H765" s="153" t="s">
        <v>10</v>
      </c>
    </row>
    <row r="766" spans="1:8" x14ac:dyDescent="0.25">
      <c r="A766" s="73">
        <v>44841</v>
      </c>
      <c r="B766" s="74" t="s">
        <v>32341</v>
      </c>
      <c r="C766" s="75" t="s">
        <v>654</v>
      </c>
      <c r="D766" s="81">
        <v>1604</v>
      </c>
      <c r="E766" s="230">
        <v>44841</v>
      </c>
      <c r="F766" s="81">
        <v>1604</v>
      </c>
      <c r="G766" s="197">
        <f>Tabla111[[#This Row],[Importe]]-Tabla111[[#This Row],[Pagado]]</f>
        <v>0</v>
      </c>
      <c r="H766" s="75" t="s">
        <v>10</v>
      </c>
    </row>
    <row r="767" spans="1:8" x14ac:dyDescent="0.25">
      <c r="A767" s="148">
        <v>44841</v>
      </c>
      <c r="B767" s="149" t="s">
        <v>32342</v>
      </c>
      <c r="C767" s="153" t="s">
        <v>214</v>
      </c>
      <c r="D767" s="154">
        <v>1275</v>
      </c>
      <c r="E767" s="231">
        <v>44841</v>
      </c>
      <c r="F767" s="154">
        <v>1275</v>
      </c>
      <c r="G767" s="197">
        <f>Tabla111[[#This Row],[Importe]]-Tabla111[[#This Row],[Pagado]]</f>
        <v>0</v>
      </c>
      <c r="H767" s="153" t="s">
        <v>10</v>
      </c>
    </row>
    <row r="768" spans="1:8" x14ac:dyDescent="0.25">
      <c r="A768" s="73">
        <v>44841</v>
      </c>
      <c r="B768" s="74" t="s">
        <v>32343</v>
      </c>
      <c r="C768" s="75" t="s">
        <v>31</v>
      </c>
      <c r="D768" s="81">
        <v>684</v>
      </c>
      <c r="E768" s="230">
        <v>44841</v>
      </c>
      <c r="F768" s="81">
        <v>684</v>
      </c>
      <c r="G768" s="197">
        <f>Tabla111[[#This Row],[Importe]]-Tabla111[[#This Row],[Pagado]]</f>
        <v>0</v>
      </c>
      <c r="H768" s="75" t="s">
        <v>10</v>
      </c>
    </row>
    <row r="769" spans="1:8" x14ac:dyDescent="0.25">
      <c r="A769" s="148">
        <v>44841</v>
      </c>
      <c r="B769" s="149" t="s">
        <v>32344</v>
      </c>
      <c r="C769" s="153" t="s">
        <v>647</v>
      </c>
      <c r="D769" s="154">
        <v>926.6</v>
      </c>
      <c r="E769" s="231">
        <v>44841</v>
      </c>
      <c r="F769" s="154">
        <v>926.6</v>
      </c>
      <c r="G769" s="197">
        <f>Tabla111[[#This Row],[Importe]]-Tabla111[[#This Row],[Pagado]]</f>
        <v>0</v>
      </c>
      <c r="H769" s="153" t="s">
        <v>10</v>
      </c>
    </row>
    <row r="770" spans="1:8" x14ac:dyDescent="0.25">
      <c r="A770" s="73">
        <v>44841</v>
      </c>
      <c r="B770" s="74" t="s">
        <v>32345</v>
      </c>
      <c r="C770" s="75" t="s">
        <v>31</v>
      </c>
      <c r="D770" s="81">
        <v>9014.4</v>
      </c>
      <c r="E770" s="230">
        <v>44841</v>
      </c>
      <c r="F770" s="81">
        <v>9014.4</v>
      </c>
      <c r="G770" s="197">
        <f>Tabla111[[#This Row],[Importe]]-Tabla111[[#This Row],[Pagado]]</f>
        <v>0</v>
      </c>
      <c r="H770" s="75" t="s">
        <v>10</v>
      </c>
    </row>
    <row r="771" spans="1:8" x14ac:dyDescent="0.25">
      <c r="A771" s="148">
        <v>44841</v>
      </c>
      <c r="B771" s="149" t="s">
        <v>32346</v>
      </c>
      <c r="C771" s="153" t="s">
        <v>31</v>
      </c>
      <c r="D771" s="154">
        <v>12280</v>
      </c>
      <c r="E771" s="231">
        <v>44841</v>
      </c>
      <c r="F771" s="154">
        <v>12280</v>
      </c>
      <c r="G771" s="197">
        <f>Tabla111[[#This Row],[Importe]]-Tabla111[[#This Row],[Pagado]]</f>
        <v>0</v>
      </c>
      <c r="H771" s="153" t="s">
        <v>10</v>
      </c>
    </row>
    <row r="772" spans="1:8" x14ac:dyDescent="0.25">
      <c r="A772" s="73">
        <v>44841</v>
      </c>
      <c r="B772" s="74" t="s">
        <v>32347</v>
      </c>
      <c r="C772" s="75" t="s">
        <v>19637</v>
      </c>
      <c r="D772" s="81">
        <v>9208.5</v>
      </c>
      <c r="E772" s="230">
        <v>44847</v>
      </c>
      <c r="F772" s="81">
        <v>9208.5</v>
      </c>
      <c r="G772" s="197">
        <f>Tabla111[[#This Row],[Importe]]-Tabla111[[#This Row],[Pagado]]</f>
        <v>0</v>
      </c>
      <c r="H772" s="75" t="s">
        <v>10</v>
      </c>
    </row>
    <row r="773" spans="1:8" x14ac:dyDescent="0.25">
      <c r="A773" s="148">
        <v>44841</v>
      </c>
      <c r="B773" s="149" t="s">
        <v>32348</v>
      </c>
      <c r="C773" s="153" t="s">
        <v>396</v>
      </c>
      <c r="D773" s="154">
        <v>12826.4</v>
      </c>
      <c r="E773" s="231">
        <v>44847</v>
      </c>
      <c r="F773" s="154">
        <v>12826.4</v>
      </c>
      <c r="G773" s="197">
        <f>Tabla111[[#This Row],[Importe]]-Tabla111[[#This Row],[Pagado]]</f>
        <v>0</v>
      </c>
      <c r="H773" s="153" t="s">
        <v>10</v>
      </c>
    </row>
    <row r="774" spans="1:8" x14ac:dyDescent="0.25">
      <c r="A774" s="73">
        <v>44841</v>
      </c>
      <c r="B774" s="74" t="s">
        <v>32349</v>
      </c>
      <c r="C774" s="75" t="s">
        <v>426</v>
      </c>
      <c r="D774" s="81">
        <v>2421.6</v>
      </c>
      <c r="E774" s="230">
        <v>44841</v>
      </c>
      <c r="F774" s="81">
        <v>2421.6</v>
      </c>
      <c r="G774" s="197">
        <f>Tabla111[[#This Row],[Importe]]-Tabla111[[#This Row],[Pagado]]</f>
        <v>0</v>
      </c>
      <c r="H774" s="75" t="s">
        <v>10</v>
      </c>
    </row>
    <row r="775" spans="1:8" x14ac:dyDescent="0.25">
      <c r="A775" s="148">
        <v>44841</v>
      </c>
      <c r="B775" s="149" t="s">
        <v>32350</v>
      </c>
      <c r="C775" s="153" t="s">
        <v>79</v>
      </c>
      <c r="D775" s="154">
        <v>18240</v>
      </c>
      <c r="E775" s="231">
        <v>44841</v>
      </c>
      <c r="F775" s="154">
        <v>18240</v>
      </c>
      <c r="G775" s="197">
        <f>Tabla111[[#This Row],[Importe]]-Tabla111[[#This Row],[Pagado]]</f>
        <v>0</v>
      </c>
      <c r="H775" s="153" t="s">
        <v>10</v>
      </c>
    </row>
    <row r="776" spans="1:8" x14ac:dyDescent="0.25">
      <c r="A776" s="73">
        <v>44841</v>
      </c>
      <c r="B776" s="74" t="s">
        <v>32351</v>
      </c>
      <c r="C776" s="75" t="s">
        <v>200</v>
      </c>
      <c r="D776" s="81">
        <v>1155</v>
      </c>
      <c r="E776" s="230">
        <v>44841</v>
      </c>
      <c r="F776" s="81">
        <v>1155</v>
      </c>
      <c r="G776" s="197">
        <f>Tabla111[[#This Row],[Importe]]-Tabla111[[#This Row],[Pagado]]</f>
        <v>0</v>
      </c>
      <c r="H776" s="75" t="s">
        <v>10</v>
      </c>
    </row>
    <row r="777" spans="1:8" x14ac:dyDescent="0.25">
      <c r="A777" s="148">
        <v>44841</v>
      </c>
      <c r="B777" s="149" t="s">
        <v>32352</v>
      </c>
      <c r="C777" s="153" t="s">
        <v>175</v>
      </c>
      <c r="D777" s="154">
        <v>10371.1</v>
      </c>
      <c r="E777" s="231">
        <v>44841</v>
      </c>
      <c r="F777" s="154">
        <v>10371.1</v>
      </c>
      <c r="G777" s="197">
        <f>Tabla111[[#This Row],[Importe]]-Tabla111[[#This Row],[Pagado]]</f>
        <v>0</v>
      </c>
      <c r="H777" s="153" t="s">
        <v>10</v>
      </c>
    </row>
    <row r="778" spans="1:8" x14ac:dyDescent="0.25">
      <c r="A778" s="73">
        <v>44841</v>
      </c>
      <c r="B778" s="74" t="s">
        <v>32353</v>
      </c>
      <c r="C778" s="75" t="s">
        <v>71</v>
      </c>
      <c r="D778" s="81">
        <v>1649</v>
      </c>
      <c r="E778" s="230">
        <v>44841</v>
      </c>
      <c r="F778" s="81">
        <v>1649</v>
      </c>
      <c r="G778" s="197">
        <f>Tabla111[[#This Row],[Importe]]-Tabla111[[#This Row],[Pagado]]</f>
        <v>0</v>
      </c>
      <c r="H778" s="75" t="s">
        <v>10</v>
      </c>
    </row>
    <row r="779" spans="1:8" x14ac:dyDescent="0.25">
      <c r="A779" s="148">
        <v>44841</v>
      </c>
      <c r="B779" s="149" t="s">
        <v>32354</v>
      </c>
      <c r="C779" s="153" t="s">
        <v>296</v>
      </c>
      <c r="D779" s="154">
        <v>1330</v>
      </c>
      <c r="E779" s="231">
        <v>44841</v>
      </c>
      <c r="F779" s="154">
        <v>1330</v>
      </c>
      <c r="G779" s="197">
        <f>Tabla111[[#This Row],[Importe]]-Tabla111[[#This Row],[Pagado]]</f>
        <v>0</v>
      </c>
      <c r="H779" s="153" t="s">
        <v>10</v>
      </c>
    </row>
    <row r="780" spans="1:8" x14ac:dyDescent="0.25">
      <c r="A780" s="73">
        <v>44841</v>
      </c>
      <c r="B780" s="74" t="s">
        <v>32355</v>
      </c>
      <c r="C780" s="75" t="s">
        <v>31</v>
      </c>
      <c r="D780" s="81">
        <v>6168</v>
      </c>
      <c r="E780" s="230">
        <v>44841</v>
      </c>
      <c r="F780" s="81">
        <v>6168</v>
      </c>
      <c r="G780" s="197">
        <f>Tabla111[[#This Row],[Importe]]-Tabla111[[#This Row],[Pagado]]</f>
        <v>0</v>
      </c>
      <c r="H780" s="75" t="s">
        <v>10</v>
      </c>
    </row>
    <row r="781" spans="1:8" x14ac:dyDescent="0.25">
      <c r="A781" s="148">
        <v>44841</v>
      </c>
      <c r="B781" s="149" t="s">
        <v>32356</v>
      </c>
      <c r="C781" s="153" t="s">
        <v>10678</v>
      </c>
      <c r="D781" s="154">
        <v>748</v>
      </c>
      <c r="E781" s="231">
        <v>44841</v>
      </c>
      <c r="F781" s="154">
        <v>748</v>
      </c>
      <c r="G781" s="197">
        <f>Tabla111[[#This Row],[Importe]]-Tabla111[[#This Row],[Pagado]]</f>
        <v>0</v>
      </c>
      <c r="H781" s="153" t="s">
        <v>10</v>
      </c>
    </row>
    <row r="782" spans="1:8" x14ac:dyDescent="0.25">
      <c r="A782" s="73">
        <v>44841</v>
      </c>
      <c r="B782" s="74" t="s">
        <v>32357</v>
      </c>
      <c r="C782" s="75" t="s">
        <v>296</v>
      </c>
      <c r="D782" s="81">
        <v>4535.3</v>
      </c>
      <c r="E782" s="230">
        <v>44841</v>
      </c>
      <c r="F782" s="81">
        <v>4535.3</v>
      </c>
      <c r="G782" s="197">
        <f>Tabla111[[#This Row],[Importe]]-Tabla111[[#This Row],[Pagado]]</f>
        <v>0</v>
      </c>
      <c r="H782" s="75" t="s">
        <v>10</v>
      </c>
    </row>
    <row r="783" spans="1:8" x14ac:dyDescent="0.25">
      <c r="A783" s="148">
        <v>44841</v>
      </c>
      <c r="B783" s="149" t="s">
        <v>32358</v>
      </c>
      <c r="C783" s="153" t="s">
        <v>31</v>
      </c>
      <c r="D783" s="154">
        <v>780</v>
      </c>
      <c r="E783" s="231">
        <v>44841</v>
      </c>
      <c r="F783" s="154">
        <v>780</v>
      </c>
      <c r="G783" s="197">
        <f>Tabla111[[#This Row],[Importe]]-Tabla111[[#This Row],[Pagado]]</f>
        <v>0</v>
      </c>
      <c r="H783" s="153" t="s">
        <v>10</v>
      </c>
    </row>
    <row r="784" spans="1:8" x14ac:dyDescent="0.25">
      <c r="A784" s="73">
        <v>44841</v>
      </c>
      <c r="B784" s="74" t="s">
        <v>32359</v>
      </c>
      <c r="C784" s="75" t="s">
        <v>62</v>
      </c>
      <c r="D784" s="81">
        <v>4082.4</v>
      </c>
      <c r="E784" s="230">
        <v>44841</v>
      </c>
      <c r="F784" s="81">
        <v>4082.4</v>
      </c>
      <c r="G784" s="197">
        <f>Tabla111[[#This Row],[Importe]]-Tabla111[[#This Row],[Pagado]]</f>
        <v>0</v>
      </c>
      <c r="H784" s="75" t="s">
        <v>10</v>
      </c>
    </row>
    <row r="785" spans="1:8" x14ac:dyDescent="0.25">
      <c r="A785" s="148">
        <v>44841</v>
      </c>
      <c r="B785" s="149" t="s">
        <v>32360</v>
      </c>
      <c r="C785" s="153" t="s">
        <v>62</v>
      </c>
      <c r="D785" s="154">
        <v>3914</v>
      </c>
      <c r="E785" s="231">
        <v>44841</v>
      </c>
      <c r="F785" s="154">
        <v>3914</v>
      </c>
      <c r="G785" s="197">
        <f>Tabla111[[#This Row],[Importe]]-Tabla111[[#This Row],[Pagado]]</f>
        <v>0</v>
      </c>
      <c r="H785" s="153" t="s">
        <v>10</v>
      </c>
    </row>
    <row r="786" spans="1:8" x14ac:dyDescent="0.25">
      <c r="A786" s="73">
        <v>44841</v>
      </c>
      <c r="B786" s="74" t="s">
        <v>32361</v>
      </c>
      <c r="C786" s="75" t="s">
        <v>284</v>
      </c>
      <c r="D786" s="81">
        <v>13612.5</v>
      </c>
      <c r="E786" s="230">
        <v>44841</v>
      </c>
      <c r="F786" s="81">
        <v>13612.5</v>
      </c>
      <c r="G786" s="197">
        <f>Tabla111[[#This Row],[Importe]]-Tabla111[[#This Row],[Pagado]]</f>
        <v>0</v>
      </c>
      <c r="H786" s="75" t="s">
        <v>10</v>
      </c>
    </row>
    <row r="787" spans="1:8" x14ac:dyDescent="0.25">
      <c r="A787" s="148">
        <v>44841</v>
      </c>
      <c r="B787" s="149" t="s">
        <v>32362</v>
      </c>
      <c r="C787" s="153" t="s">
        <v>10819</v>
      </c>
      <c r="D787" s="154">
        <v>2947.5</v>
      </c>
      <c r="E787" s="231">
        <v>44841</v>
      </c>
      <c r="F787" s="154">
        <v>2947.5</v>
      </c>
      <c r="G787" s="197">
        <f>Tabla111[[#This Row],[Importe]]-Tabla111[[#This Row],[Pagado]]</f>
        <v>0</v>
      </c>
      <c r="H787" s="153" t="s">
        <v>10</v>
      </c>
    </row>
    <row r="788" spans="1:8" x14ac:dyDescent="0.25">
      <c r="A788" s="73">
        <v>44841</v>
      </c>
      <c r="B788" s="74" t="s">
        <v>32363</v>
      </c>
      <c r="C788" s="75" t="s">
        <v>280</v>
      </c>
      <c r="D788" s="81">
        <v>742.5</v>
      </c>
      <c r="E788" s="230">
        <v>44841</v>
      </c>
      <c r="F788" s="81">
        <v>742.5</v>
      </c>
      <c r="G788" s="197">
        <f>Tabla111[[#This Row],[Importe]]-Tabla111[[#This Row],[Pagado]]</f>
        <v>0</v>
      </c>
      <c r="H788" s="75" t="s">
        <v>10</v>
      </c>
    </row>
    <row r="789" spans="1:8" x14ac:dyDescent="0.25">
      <c r="A789" s="148">
        <v>44841</v>
      </c>
      <c r="B789" s="149" t="s">
        <v>32364</v>
      </c>
      <c r="C789" s="153" t="s">
        <v>31</v>
      </c>
      <c r="D789" s="154">
        <v>47.5</v>
      </c>
      <c r="E789" s="231">
        <v>44841</v>
      </c>
      <c r="F789" s="154">
        <v>47.5</v>
      </c>
      <c r="G789" s="197">
        <f>Tabla111[[#This Row],[Importe]]-Tabla111[[#This Row],[Pagado]]</f>
        <v>0</v>
      </c>
      <c r="H789" s="153" t="s">
        <v>10</v>
      </c>
    </row>
    <row r="790" spans="1:8" x14ac:dyDescent="0.25">
      <c r="A790" s="73">
        <v>44841</v>
      </c>
      <c r="B790" s="74" t="s">
        <v>32365</v>
      </c>
      <c r="C790" s="75" t="s">
        <v>31</v>
      </c>
      <c r="D790" s="81">
        <v>187</v>
      </c>
      <c r="E790" s="230">
        <v>44841</v>
      </c>
      <c r="F790" s="81">
        <v>187</v>
      </c>
      <c r="G790" s="197">
        <f>Tabla111[[#This Row],[Importe]]-Tabla111[[#This Row],[Pagado]]</f>
        <v>0</v>
      </c>
      <c r="H790" s="75" t="s">
        <v>10</v>
      </c>
    </row>
    <row r="791" spans="1:8" x14ac:dyDescent="0.25">
      <c r="A791" s="148">
        <v>44841</v>
      </c>
      <c r="B791" s="149" t="s">
        <v>32366</v>
      </c>
      <c r="C791" s="153" t="s">
        <v>414</v>
      </c>
      <c r="D791" s="154">
        <v>1060</v>
      </c>
      <c r="E791" s="231">
        <v>44841</v>
      </c>
      <c r="F791" s="154">
        <v>1060</v>
      </c>
      <c r="G791" s="197">
        <f>Tabla111[[#This Row],[Importe]]-Tabla111[[#This Row],[Pagado]]</f>
        <v>0</v>
      </c>
      <c r="H791" s="153" t="s">
        <v>10</v>
      </c>
    </row>
    <row r="792" spans="1:8" x14ac:dyDescent="0.25">
      <c r="A792" s="73">
        <v>44841</v>
      </c>
      <c r="B792" s="74" t="s">
        <v>32367</v>
      </c>
      <c r="C792" s="75" t="s">
        <v>5694</v>
      </c>
      <c r="D792" s="81">
        <v>4170</v>
      </c>
      <c r="E792" s="230">
        <v>44841</v>
      </c>
      <c r="F792" s="81">
        <v>4170</v>
      </c>
      <c r="G792" s="197">
        <f>Tabla111[[#This Row],[Importe]]-Tabla111[[#This Row],[Pagado]]</f>
        <v>0</v>
      </c>
      <c r="H792" s="75" t="s">
        <v>10</v>
      </c>
    </row>
    <row r="793" spans="1:8" x14ac:dyDescent="0.25">
      <c r="A793" s="148">
        <v>44841</v>
      </c>
      <c r="B793" s="149" t="s">
        <v>32368</v>
      </c>
      <c r="C793" s="153" t="s">
        <v>31</v>
      </c>
      <c r="D793" s="154">
        <v>1211.8</v>
      </c>
      <c r="E793" s="231">
        <v>44841</v>
      </c>
      <c r="F793" s="154">
        <v>1211.8</v>
      </c>
      <c r="G793" s="197">
        <f>Tabla111[[#This Row],[Importe]]-Tabla111[[#This Row],[Pagado]]</f>
        <v>0</v>
      </c>
      <c r="H793" s="153" t="s">
        <v>10</v>
      </c>
    </row>
    <row r="794" spans="1:8" x14ac:dyDescent="0.25">
      <c r="A794" s="73">
        <v>44841</v>
      </c>
      <c r="B794" s="74" t="s">
        <v>32369</v>
      </c>
      <c r="C794" s="75" t="s">
        <v>31</v>
      </c>
      <c r="D794" s="81">
        <v>10234</v>
      </c>
      <c r="E794" s="230">
        <v>44841</v>
      </c>
      <c r="F794" s="81">
        <v>10234</v>
      </c>
      <c r="G794" s="197">
        <f>Tabla111[[#This Row],[Importe]]-Tabla111[[#This Row],[Pagado]]</f>
        <v>0</v>
      </c>
      <c r="H794" s="75" t="s">
        <v>10</v>
      </c>
    </row>
    <row r="795" spans="1:8" x14ac:dyDescent="0.25">
      <c r="A795" s="148">
        <v>44841</v>
      </c>
      <c r="B795" s="149" t="s">
        <v>32370</v>
      </c>
      <c r="C795" s="153" t="s">
        <v>857</v>
      </c>
      <c r="D795" s="154">
        <v>1221.4000000000001</v>
      </c>
      <c r="E795" s="231">
        <v>44841</v>
      </c>
      <c r="F795" s="154">
        <v>1221.4000000000001</v>
      </c>
      <c r="G795" s="197">
        <f>Tabla111[[#This Row],[Importe]]-Tabla111[[#This Row],[Pagado]]</f>
        <v>0</v>
      </c>
      <c r="H795" s="153" t="s">
        <v>10</v>
      </c>
    </row>
    <row r="796" spans="1:8" x14ac:dyDescent="0.25">
      <c r="A796" s="73">
        <v>44841</v>
      </c>
      <c r="B796" s="74" t="s">
        <v>32371</v>
      </c>
      <c r="C796" s="75" t="s">
        <v>31</v>
      </c>
      <c r="D796" s="81">
        <v>660</v>
      </c>
      <c r="E796" s="230">
        <v>44841</v>
      </c>
      <c r="F796" s="81">
        <v>660</v>
      </c>
      <c r="G796" s="197">
        <f>Tabla111[[#This Row],[Importe]]-Tabla111[[#This Row],[Pagado]]</f>
        <v>0</v>
      </c>
      <c r="H796" s="75" t="s">
        <v>10</v>
      </c>
    </row>
    <row r="797" spans="1:8" x14ac:dyDescent="0.25">
      <c r="A797" s="148">
        <v>44841</v>
      </c>
      <c r="B797" s="149" t="s">
        <v>32372</v>
      </c>
      <c r="C797" s="153" t="s">
        <v>224</v>
      </c>
      <c r="D797" s="154">
        <v>1645.6</v>
      </c>
      <c r="E797" s="231">
        <v>44841</v>
      </c>
      <c r="F797" s="154">
        <v>1645.6</v>
      </c>
      <c r="G797" s="197">
        <f>Tabla111[[#This Row],[Importe]]-Tabla111[[#This Row],[Pagado]]</f>
        <v>0</v>
      </c>
      <c r="H797" s="153" t="s">
        <v>10</v>
      </c>
    </row>
    <row r="798" spans="1:8" x14ac:dyDescent="0.25">
      <c r="A798" s="73">
        <v>44841</v>
      </c>
      <c r="B798" s="74" t="s">
        <v>32373</v>
      </c>
      <c r="C798" s="75" t="s">
        <v>58</v>
      </c>
      <c r="D798" s="81">
        <v>2024.2</v>
      </c>
      <c r="E798" s="230">
        <v>44841</v>
      </c>
      <c r="F798" s="81">
        <v>2024.2</v>
      </c>
      <c r="G798" s="197">
        <f>Tabla111[[#This Row],[Importe]]-Tabla111[[#This Row],[Pagado]]</f>
        <v>0</v>
      </c>
      <c r="H798" s="75" t="s">
        <v>10</v>
      </c>
    </row>
    <row r="799" spans="1:8" x14ac:dyDescent="0.25">
      <c r="A799" s="148">
        <v>44841</v>
      </c>
      <c r="B799" s="149" t="s">
        <v>32374</v>
      </c>
      <c r="C799" s="153" t="s">
        <v>31</v>
      </c>
      <c r="D799" s="154">
        <v>126</v>
      </c>
      <c r="E799" s="231">
        <v>44843</v>
      </c>
      <c r="F799" s="154">
        <v>126</v>
      </c>
      <c r="G799" s="197">
        <f>Tabla111[[#This Row],[Importe]]-Tabla111[[#This Row],[Pagado]]</f>
        <v>0</v>
      </c>
      <c r="H799" s="153" t="s">
        <v>10</v>
      </c>
    </row>
    <row r="800" spans="1:8" x14ac:dyDescent="0.25">
      <c r="A800" s="73">
        <v>44841</v>
      </c>
      <c r="B800" s="74" t="s">
        <v>32375</v>
      </c>
      <c r="C800" s="75" t="s">
        <v>10273</v>
      </c>
      <c r="D800" s="81">
        <v>171</v>
      </c>
      <c r="E800" s="230">
        <v>44864</v>
      </c>
      <c r="F800" s="81">
        <v>171</v>
      </c>
      <c r="G800" s="197">
        <f>Tabla111[[#This Row],[Importe]]-Tabla111[[#This Row],[Pagado]]</f>
        <v>0</v>
      </c>
      <c r="H800" s="75" t="s">
        <v>10</v>
      </c>
    </row>
    <row r="801" spans="1:8" x14ac:dyDescent="0.25">
      <c r="A801" s="148">
        <v>44841</v>
      </c>
      <c r="B801" s="149" t="s">
        <v>32376</v>
      </c>
      <c r="C801" s="153" t="s">
        <v>31</v>
      </c>
      <c r="D801" s="154">
        <v>5980</v>
      </c>
      <c r="E801" s="231">
        <v>44842</v>
      </c>
      <c r="F801" s="154">
        <v>5980</v>
      </c>
      <c r="G801" s="197">
        <f>Tabla111[[#This Row],[Importe]]-Tabla111[[#This Row],[Pagado]]</f>
        <v>0</v>
      </c>
      <c r="H801" s="153" t="s">
        <v>10</v>
      </c>
    </row>
    <row r="802" spans="1:8" x14ac:dyDescent="0.25">
      <c r="A802" s="73">
        <v>44842</v>
      </c>
      <c r="B802" s="74" t="s">
        <v>32377</v>
      </c>
      <c r="C802" s="75" t="s">
        <v>887</v>
      </c>
      <c r="D802" s="81">
        <v>33620.6</v>
      </c>
      <c r="E802" s="230" t="s">
        <v>32041</v>
      </c>
      <c r="F802" s="81">
        <f>22800+10820.6</f>
        <v>33620.6</v>
      </c>
      <c r="G802" s="197">
        <f>Tabla111[[#This Row],[Importe]]-Tabla111[[#This Row],[Pagado]]</f>
        <v>0</v>
      </c>
      <c r="H802" s="75" t="s">
        <v>10</v>
      </c>
    </row>
    <row r="803" spans="1:8" x14ac:dyDescent="0.25">
      <c r="A803" s="148">
        <v>44842</v>
      </c>
      <c r="B803" s="149" t="s">
        <v>32378</v>
      </c>
      <c r="C803" s="153" t="s">
        <v>887</v>
      </c>
      <c r="D803" s="154">
        <v>252</v>
      </c>
      <c r="E803" s="231">
        <v>44842</v>
      </c>
      <c r="F803" s="154">
        <v>252</v>
      </c>
      <c r="G803" s="197">
        <f>Tabla111[[#This Row],[Importe]]-Tabla111[[#This Row],[Pagado]]</f>
        <v>0</v>
      </c>
      <c r="H803" s="153" t="s">
        <v>10</v>
      </c>
    </row>
    <row r="804" spans="1:8" x14ac:dyDescent="0.25">
      <c r="A804" s="73">
        <v>44842</v>
      </c>
      <c r="B804" s="74" t="s">
        <v>32379</v>
      </c>
      <c r="C804" s="75" t="s">
        <v>12</v>
      </c>
      <c r="D804" s="81">
        <v>25644.65</v>
      </c>
      <c r="E804" s="230">
        <v>44842</v>
      </c>
      <c r="F804" s="81">
        <v>25644.65</v>
      </c>
      <c r="G804" s="197">
        <f>Tabla111[[#This Row],[Importe]]-Tabla111[[#This Row],[Pagado]]</f>
        <v>0</v>
      </c>
      <c r="H804" s="75" t="s">
        <v>10</v>
      </c>
    </row>
    <row r="805" spans="1:8" x14ac:dyDescent="0.25">
      <c r="A805" s="148">
        <v>44842</v>
      </c>
      <c r="B805" s="149" t="s">
        <v>32380</v>
      </c>
      <c r="C805" s="153" t="s">
        <v>32381</v>
      </c>
      <c r="D805" s="154">
        <v>0</v>
      </c>
      <c r="E805" s="233" t="s">
        <v>189</v>
      </c>
      <c r="F805" s="154">
        <v>0</v>
      </c>
      <c r="G805" s="197">
        <f>Tabla111[[#This Row],[Importe]]-Tabla111[[#This Row],[Pagado]]</f>
        <v>0</v>
      </c>
      <c r="H805" s="153" t="s">
        <v>189</v>
      </c>
    </row>
    <row r="806" spans="1:8" x14ac:dyDescent="0.25">
      <c r="A806" s="73">
        <v>44842</v>
      </c>
      <c r="B806" s="74" t="s">
        <v>32382</v>
      </c>
      <c r="C806" s="75" t="s">
        <v>475</v>
      </c>
      <c r="D806" s="81">
        <v>70996.899999999994</v>
      </c>
      <c r="E806" s="230" t="s">
        <v>32383</v>
      </c>
      <c r="F806" s="81">
        <f>37000+33996.9</f>
        <v>70996.899999999994</v>
      </c>
      <c r="G806" s="197">
        <f>Tabla111[[#This Row],[Importe]]-Tabla111[[#This Row],[Pagado]]</f>
        <v>0</v>
      </c>
      <c r="H806" s="75" t="s">
        <v>10</v>
      </c>
    </row>
    <row r="807" spans="1:8" x14ac:dyDescent="0.25">
      <c r="A807" s="148">
        <v>44842</v>
      </c>
      <c r="B807" s="149" t="s">
        <v>32384</v>
      </c>
      <c r="C807" s="153" t="s">
        <v>12</v>
      </c>
      <c r="D807" s="154">
        <v>2958</v>
      </c>
      <c r="E807" s="231">
        <v>44842</v>
      </c>
      <c r="F807" s="154">
        <v>2958</v>
      </c>
      <c r="G807" s="197">
        <f>Tabla111[[#This Row],[Importe]]-Tabla111[[#This Row],[Pagado]]</f>
        <v>0</v>
      </c>
      <c r="H807" s="153" t="s">
        <v>10</v>
      </c>
    </row>
    <row r="808" spans="1:8" x14ac:dyDescent="0.25">
      <c r="A808" s="73">
        <v>44842</v>
      </c>
      <c r="B808" s="74" t="s">
        <v>32385</v>
      </c>
      <c r="C808" s="75" t="s">
        <v>450</v>
      </c>
      <c r="D808" s="81">
        <v>7107</v>
      </c>
      <c r="E808" s="230">
        <v>44842</v>
      </c>
      <c r="F808" s="81">
        <v>7107</v>
      </c>
      <c r="G808" s="197">
        <f>Tabla111[[#This Row],[Importe]]-Tabla111[[#This Row],[Pagado]]</f>
        <v>0</v>
      </c>
      <c r="H808" s="75" t="s">
        <v>10</v>
      </c>
    </row>
    <row r="809" spans="1:8" x14ac:dyDescent="0.25">
      <c r="A809" s="148">
        <v>44842</v>
      </c>
      <c r="B809" s="149" t="s">
        <v>32386</v>
      </c>
      <c r="C809" s="153" t="s">
        <v>75</v>
      </c>
      <c r="D809" s="154">
        <v>11235</v>
      </c>
      <c r="E809" s="231">
        <v>44842</v>
      </c>
      <c r="F809" s="154">
        <v>11235</v>
      </c>
      <c r="G809" s="197">
        <f>Tabla111[[#This Row],[Importe]]-Tabla111[[#This Row],[Pagado]]</f>
        <v>0</v>
      </c>
      <c r="H809" s="153" t="s">
        <v>10</v>
      </c>
    </row>
    <row r="810" spans="1:8" x14ac:dyDescent="0.25">
      <c r="A810" s="73">
        <v>44842</v>
      </c>
      <c r="B810" s="74" t="s">
        <v>32387</v>
      </c>
      <c r="C810" s="75" t="s">
        <v>79</v>
      </c>
      <c r="D810" s="81">
        <v>18690</v>
      </c>
      <c r="E810" s="230">
        <v>44842</v>
      </c>
      <c r="F810" s="81">
        <v>18690</v>
      </c>
      <c r="G810" s="197">
        <f>Tabla111[[#This Row],[Importe]]-Tabla111[[#This Row],[Pagado]]</f>
        <v>0</v>
      </c>
      <c r="H810" s="75" t="s">
        <v>10</v>
      </c>
    </row>
    <row r="811" spans="1:8" x14ac:dyDescent="0.25">
      <c r="A811" s="148">
        <v>44842</v>
      </c>
      <c r="B811" s="149" t="s">
        <v>32388</v>
      </c>
      <c r="C811" s="153" t="s">
        <v>12</v>
      </c>
      <c r="D811" s="154">
        <v>2627</v>
      </c>
      <c r="E811" s="231">
        <v>44842</v>
      </c>
      <c r="F811" s="154">
        <v>2627</v>
      </c>
      <c r="G811" s="197">
        <f>Tabla111[[#This Row],[Importe]]-Tabla111[[#This Row],[Pagado]]</f>
        <v>0</v>
      </c>
      <c r="H811" s="153" t="s">
        <v>10</v>
      </c>
    </row>
    <row r="812" spans="1:8" x14ac:dyDescent="0.25">
      <c r="A812" s="73">
        <v>44842</v>
      </c>
      <c r="B812" s="74" t="s">
        <v>32389</v>
      </c>
      <c r="C812" s="75" t="s">
        <v>151</v>
      </c>
      <c r="D812" s="81">
        <v>20392.8</v>
      </c>
      <c r="E812" s="230">
        <v>44842</v>
      </c>
      <c r="F812" s="81">
        <v>20392.8</v>
      </c>
      <c r="G812" s="197">
        <f>Tabla111[[#This Row],[Importe]]-Tabla111[[#This Row],[Pagado]]</f>
        <v>0</v>
      </c>
      <c r="H812" s="75" t="s">
        <v>10</v>
      </c>
    </row>
    <row r="813" spans="1:8" x14ac:dyDescent="0.25">
      <c r="A813" s="148">
        <v>44842</v>
      </c>
      <c r="B813" s="149" t="s">
        <v>32390</v>
      </c>
      <c r="C813" s="153" t="s">
        <v>1187</v>
      </c>
      <c r="D813" s="154">
        <v>1074</v>
      </c>
      <c r="E813" s="231">
        <v>44842</v>
      </c>
      <c r="F813" s="154">
        <v>1074</v>
      </c>
      <c r="G813" s="197">
        <f>Tabla111[[#This Row],[Importe]]-Tabla111[[#This Row],[Pagado]]</f>
        <v>0</v>
      </c>
      <c r="H813" s="153" t="s">
        <v>10</v>
      </c>
    </row>
    <row r="814" spans="1:8" x14ac:dyDescent="0.25">
      <c r="A814" s="73">
        <v>44842</v>
      </c>
      <c r="B814" s="74" t="s">
        <v>32391</v>
      </c>
      <c r="C814" s="75" t="s">
        <v>2151</v>
      </c>
      <c r="D814" s="81">
        <v>15503.8</v>
      </c>
      <c r="E814" s="230">
        <v>44842</v>
      </c>
      <c r="F814" s="81">
        <v>15503.8</v>
      </c>
      <c r="G814" s="197">
        <f>Tabla111[[#This Row],[Importe]]-Tabla111[[#This Row],[Pagado]]</f>
        <v>0</v>
      </c>
      <c r="H814" s="75" t="s">
        <v>10</v>
      </c>
    </row>
    <row r="815" spans="1:8" x14ac:dyDescent="0.25">
      <c r="A815" s="148">
        <v>44842</v>
      </c>
      <c r="B815" s="149" t="s">
        <v>32392</v>
      </c>
      <c r="C815" s="153" t="s">
        <v>114</v>
      </c>
      <c r="D815" s="154">
        <v>18438.2</v>
      </c>
      <c r="E815" s="231">
        <v>44844</v>
      </c>
      <c r="F815" s="154">
        <v>18438.2</v>
      </c>
      <c r="G815" s="197">
        <f>Tabla111[[#This Row],[Importe]]-Tabla111[[#This Row],[Pagado]]</f>
        <v>0</v>
      </c>
      <c r="H815" s="153" t="s">
        <v>10</v>
      </c>
    </row>
    <row r="816" spans="1:8" x14ac:dyDescent="0.25">
      <c r="A816" s="73">
        <v>44842</v>
      </c>
      <c r="B816" s="74" t="s">
        <v>32393</v>
      </c>
      <c r="C816" s="75" t="s">
        <v>109</v>
      </c>
      <c r="D816" s="81">
        <v>5018</v>
      </c>
      <c r="E816" s="230">
        <v>44844</v>
      </c>
      <c r="F816" s="81">
        <v>5018</v>
      </c>
      <c r="G816" s="197">
        <f>Tabla111[[#This Row],[Importe]]-Tabla111[[#This Row],[Pagado]]</f>
        <v>0</v>
      </c>
      <c r="H816" s="75" t="s">
        <v>10</v>
      </c>
    </row>
    <row r="817" spans="1:8" x14ac:dyDescent="0.25">
      <c r="A817" s="148">
        <v>44842</v>
      </c>
      <c r="B817" s="149" t="s">
        <v>32394</v>
      </c>
      <c r="C817" s="153" t="s">
        <v>60</v>
      </c>
      <c r="D817" s="154">
        <v>5193.5</v>
      </c>
      <c r="E817" s="231">
        <v>44844</v>
      </c>
      <c r="F817" s="154">
        <v>5193.5</v>
      </c>
      <c r="G817" s="197">
        <f>Tabla111[[#This Row],[Importe]]-Tabla111[[#This Row],[Pagado]]</f>
        <v>0</v>
      </c>
      <c r="H817" s="153" t="s">
        <v>10</v>
      </c>
    </row>
    <row r="818" spans="1:8" x14ac:dyDescent="0.25">
      <c r="A818" s="73">
        <v>44842</v>
      </c>
      <c r="B818" s="74" t="s">
        <v>32395</v>
      </c>
      <c r="C818" s="75" t="s">
        <v>97</v>
      </c>
      <c r="D818" s="81">
        <v>4931.2</v>
      </c>
      <c r="E818" s="230">
        <v>44844</v>
      </c>
      <c r="F818" s="81">
        <v>4931.2</v>
      </c>
      <c r="G818" s="197">
        <f>Tabla111[[#This Row],[Importe]]-Tabla111[[#This Row],[Pagado]]</f>
        <v>0</v>
      </c>
      <c r="H818" s="75" t="s">
        <v>10</v>
      </c>
    </row>
    <row r="819" spans="1:8" x14ac:dyDescent="0.25">
      <c r="A819" s="148">
        <v>44842</v>
      </c>
      <c r="B819" s="149" t="s">
        <v>32396</v>
      </c>
      <c r="C819" s="153" t="s">
        <v>32397</v>
      </c>
      <c r="D819" s="154">
        <v>0</v>
      </c>
      <c r="E819" s="233" t="s">
        <v>189</v>
      </c>
      <c r="F819" s="154">
        <v>0</v>
      </c>
      <c r="G819" s="197">
        <f>Tabla111[[#This Row],[Importe]]-Tabla111[[#This Row],[Pagado]]</f>
        <v>0</v>
      </c>
      <c r="H819" s="153" t="s">
        <v>189</v>
      </c>
    </row>
    <row r="820" spans="1:8" x14ac:dyDescent="0.25">
      <c r="A820" s="73">
        <v>44842</v>
      </c>
      <c r="B820" s="74" t="s">
        <v>32398</v>
      </c>
      <c r="C820" s="75" t="s">
        <v>10586</v>
      </c>
      <c r="D820" s="81">
        <v>5323.5</v>
      </c>
      <c r="E820" s="230">
        <v>44844</v>
      </c>
      <c r="F820" s="81">
        <v>5323.5</v>
      </c>
      <c r="G820" s="197">
        <f>Tabla111[[#This Row],[Importe]]-Tabla111[[#This Row],[Pagado]]</f>
        <v>0</v>
      </c>
      <c r="H820" s="75" t="s">
        <v>10</v>
      </c>
    </row>
    <row r="821" spans="1:8" x14ac:dyDescent="0.25">
      <c r="A821" s="148">
        <v>44842</v>
      </c>
      <c r="B821" s="149" t="s">
        <v>32399</v>
      </c>
      <c r="C821" s="153" t="s">
        <v>481</v>
      </c>
      <c r="D821" s="154">
        <v>1742.3</v>
      </c>
      <c r="E821" s="231">
        <v>44842</v>
      </c>
      <c r="F821" s="154">
        <v>1742.3</v>
      </c>
      <c r="G821" s="197">
        <f>Tabla111[[#This Row],[Importe]]-Tabla111[[#This Row],[Pagado]]</f>
        <v>0</v>
      </c>
      <c r="H821" s="153" t="s">
        <v>10</v>
      </c>
    </row>
    <row r="822" spans="1:8" x14ac:dyDescent="0.25">
      <c r="A822" s="73">
        <v>44842</v>
      </c>
      <c r="B822" s="74" t="s">
        <v>32400</v>
      </c>
      <c r="C822" s="75" t="s">
        <v>5043</v>
      </c>
      <c r="D822" s="81">
        <v>10867.4</v>
      </c>
      <c r="E822" s="230">
        <v>44845</v>
      </c>
      <c r="F822" s="81">
        <v>10867.4</v>
      </c>
      <c r="G822" s="197">
        <f>Tabla111[[#This Row],[Importe]]-Tabla111[[#This Row],[Pagado]]</f>
        <v>0</v>
      </c>
      <c r="H822" s="75" t="s">
        <v>10</v>
      </c>
    </row>
    <row r="823" spans="1:8" x14ac:dyDescent="0.25">
      <c r="A823" s="148">
        <v>44842</v>
      </c>
      <c r="B823" s="149" t="s">
        <v>32401</v>
      </c>
      <c r="C823" s="153" t="s">
        <v>64</v>
      </c>
      <c r="D823" s="154">
        <v>12070.5</v>
      </c>
      <c r="E823" s="231">
        <v>44844</v>
      </c>
      <c r="F823" s="154">
        <v>12070.5</v>
      </c>
      <c r="G823" s="197">
        <f>Tabla111[[#This Row],[Importe]]-Tabla111[[#This Row],[Pagado]]</f>
        <v>0</v>
      </c>
      <c r="H823" s="153" t="s">
        <v>10</v>
      </c>
    </row>
    <row r="824" spans="1:8" x14ac:dyDescent="0.25">
      <c r="A824" s="73">
        <v>44842</v>
      </c>
      <c r="B824" s="74" t="s">
        <v>32402</v>
      </c>
      <c r="C824" s="75" t="s">
        <v>345</v>
      </c>
      <c r="D824" s="81">
        <v>1056.9000000000001</v>
      </c>
      <c r="E824" s="230">
        <v>44842</v>
      </c>
      <c r="F824" s="81">
        <v>1056.9000000000001</v>
      </c>
      <c r="G824" s="197">
        <f>Tabla111[[#This Row],[Importe]]-Tabla111[[#This Row],[Pagado]]</f>
        <v>0</v>
      </c>
      <c r="H824" s="75" t="s">
        <v>10</v>
      </c>
    </row>
    <row r="825" spans="1:8" x14ac:dyDescent="0.25">
      <c r="A825" s="148">
        <v>44842</v>
      </c>
      <c r="B825" s="149" t="s">
        <v>32403</v>
      </c>
      <c r="C825" s="153" t="s">
        <v>9</v>
      </c>
      <c r="D825" s="154">
        <v>8696.1</v>
      </c>
      <c r="E825" s="231">
        <v>44842</v>
      </c>
      <c r="F825" s="154">
        <v>8696.1</v>
      </c>
      <c r="G825" s="197">
        <f>Tabla111[[#This Row],[Importe]]-Tabla111[[#This Row],[Pagado]]</f>
        <v>0</v>
      </c>
      <c r="H825" s="153" t="s">
        <v>10</v>
      </c>
    </row>
    <row r="826" spans="1:8" x14ac:dyDescent="0.25">
      <c r="A826" s="73">
        <v>44842</v>
      </c>
      <c r="B826" s="74" t="s">
        <v>32404</v>
      </c>
      <c r="C826" s="75" t="s">
        <v>348</v>
      </c>
      <c r="D826" s="81">
        <v>5898.6</v>
      </c>
      <c r="E826" s="230">
        <v>44842</v>
      </c>
      <c r="F826" s="81">
        <v>5898.6</v>
      </c>
      <c r="G826" s="197">
        <f>Tabla111[[#This Row],[Importe]]-Tabla111[[#This Row],[Pagado]]</f>
        <v>0</v>
      </c>
      <c r="H826" s="75" t="s">
        <v>10</v>
      </c>
    </row>
    <row r="827" spans="1:8" x14ac:dyDescent="0.25">
      <c r="A827" s="148">
        <v>44842</v>
      </c>
      <c r="B827" s="149" t="s">
        <v>32405</v>
      </c>
      <c r="C827" s="153" t="s">
        <v>314</v>
      </c>
      <c r="D827" s="154">
        <v>3960</v>
      </c>
      <c r="E827" s="231">
        <v>44842</v>
      </c>
      <c r="F827" s="154">
        <v>3960</v>
      </c>
      <c r="G827" s="197">
        <f>Tabla111[[#This Row],[Importe]]-Tabla111[[#This Row],[Pagado]]</f>
        <v>0</v>
      </c>
      <c r="H827" s="153" t="s">
        <v>10</v>
      </c>
    </row>
    <row r="828" spans="1:8" x14ac:dyDescent="0.25">
      <c r="A828" s="73">
        <v>44842</v>
      </c>
      <c r="B828" s="74" t="s">
        <v>32406</v>
      </c>
      <c r="C828" s="75" t="s">
        <v>93</v>
      </c>
      <c r="D828" s="81">
        <v>19021</v>
      </c>
      <c r="E828" s="230" t="s">
        <v>32407</v>
      </c>
      <c r="F828" s="81">
        <f>8000+8000+3021</f>
        <v>19021</v>
      </c>
      <c r="G828" s="197">
        <f>Tabla111[[#This Row],[Importe]]-Tabla111[[#This Row],[Pagado]]</f>
        <v>0</v>
      </c>
      <c r="H828" s="75" t="s">
        <v>10</v>
      </c>
    </row>
    <row r="829" spans="1:8" x14ac:dyDescent="0.25">
      <c r="A829" s="148">
        <v>44842</v>
      </c>
      <c r="B829" s="149" t="s">
        <v>32408</v>
      </c>
      <c r="C829" s="153" t="s">
        <v>87</v>
      </c>
      <c r="D829" s="154">
        <v>4898.7</v>
      </c>
      <c r="E829" s="231">
        <v>44842</v>
      </c>
      <c r="F829" s="154">
        <v>4898.7</v>
      </c>
      <c r="G829" s="197">
        <f>Tabla111[[#This Row],[Importe]]-Tabla111[[#This Row],[Pagado]]</f>
        <v>0</v>
      </c>
      <c r="H829" s="153" t="s">
        <v>10</v>
      </c>
    </row>
    <row r="830" spans="1:8" x14ac:dyDescent="0.25">
      <c r="A830" s="73">
        <v>44842</v>
      </c>
      <c r="B830" s="74" t="s">
        <v>32409</v>
      </c>
      <c r="C830" s="75" t="s">
        <v>111</v>
      </c>
      <c r="D830" s="81">
        <v>12320.3</v>
      </c>
      <c r="E830" s="230">
        <v>44844</v>
      </c>
      <c r="F830" s="81">
        <v>12320.3</v>
      </c>
      <c r="G830" s="197">
        <f>Tabla111[[#This Row],[Importe]]-Tabla111[[#This Row],[Pagado]]</f>
        <v>0</v>
      </c>
      <c r="H830" s="75" t="s">
        <v>10</v>
      </c>
    </row>
    <row r="831" spans="1:8" x14ac:dyDescent="0.25">
      <c r="A831" s="148">
        <v>44842</v>
      </c>
      <c r="B831" s="149" t="s">
        <v>32410</v>
      </c>
      <c r="C831" s="153" t="s">
        <v>30030</v>
      </c>
      <c r="D831" s="154">
        <v>15955.6</v>
      </c>
      <c r="E831" s="231">
        <v>44844</v>
      </c>
      <c r="F831" s="154">
        <v>15955.6</v>
      </c>
      <c r="G831" s="197">
        <f>Tabla111[[#This Row],[Importe]]-Tabla111[[#This Row],[Pagado]]</f>
        <v>0</v>
      </c>
      <c r="H831" s="153" t="s">
        <v>10</v>
      </c>
    </row>
    <row r="832" spans="1:8" x14ac:dyDescent="0.25">
      <c r="A832" s="73">
        <v>44842</v>
      </c>
      <c r="B832" s="74" t="s">
        <v>32411</v>
      </c>
      <c r="C832" s="75" t="s">
        <v>31</v>
      </c>
      <c r="D832" s="81">
        <v>3420.2</v>
      </c>
      <c r="E832" s="230">
        <v>44842</v>
      </c>
      <c r="F832" s="81">
        <v>3420.2</v>
      </c>
      <c r="G832" s="197">
        <f>Tabla111[[#This Row],[Importe]]-Tabla111[[#This Row],[Pagado]]</f>
        <v>0</v>
      </c>
      <c r="H832" s="75" t="s">
        <v>10</v>
      </c>
    </row>
    <row r="833" spans="1:8" x14ac:dyDescent="0.25">
      <c r="A833" s="148">
        <v>44842</v>
      </c>
      <c r="B833" s="149" t="s">
        <v>32412</v>
      </c>
      <c r="C833" s="153" t="s">
        <v>16</v>
      </c>
      <c r="D833" s="154">
        <v>2205</v>
      </c>
      <c r="E833" s="231">
        <v>44842</v>
      </c>
      <c r="F833" s="154">
        <v>2205</v>
      </c>
      <c r="G833" s="197">
        <f>Tabla111[[#This Row],[Importe]]-Tabla111[[#This Row],[Pagado]]</f>
        <v>0</v>
      </c>
      <c r="H833" s="153" t="s">
        <v>10</v>
      </c>
    </row>
    <row r="834" spans="1:8" x14ac:dyDescent="0.25">
      <c r="A834" s="73">
        <v>44842</v>
      </c>
      <c r="B834" s="74" t="s">
        <v>32413</v>
      </c>
      <c r="C834" s="75" t="s">
        <v>16</v>
      </c>
      <c r="D834" s="81">
        <v>1322.4</v>
      </c>
      <c r="E834" s="230">
        <v>44842</v>
      </c>
      <c r="F834" s="81">
        <v>1322.4</v>
      </c>
      <c r="G834" s="197">
        <f>Tabla111[[#This Row],[Importe]]-Tabla111[[#This Row],[Pagado]]</f>
        <v>0</v>
      </c>
      <c r="H834" s="75" t="s">
        <v>10</v>
      </c>
    </row>
    <row r="835" spans="1:8" x14ac:dyDescent="0.25">
      <c r="A835" s="148">
        <v>44842</v>
      </c>
      <c r="B835" s="149" t="s">
        <v>32414</v>
      </c>
      <c r="C835" s="153" t="s">
        <v>326</v>
      </c>
      <c r="D835" s="154">
        <v>16199.1</v>
      </c>
      <c r="E835" s="231">
        <v>44844</v>
      </c>
      <c r="F835" s="154">
        <v>16199.1</v>
      </c>
      <c r="G835" s="197">
        <f>Tabla111[[#This Row],[Importe]]-Tabla111[[#This Row],[Pagado]]</f>
        <v>0</v>
      </c>
      <c r="H835" s="153" t="s">
        <v>10</v>
      </c>
    </row>
    <row r="836" spans="1:8" x14ac:dyDescent="0.25">
      <c r="A836" s="73">
        <v>44842</v>
      </c>
      <c r="B836" s="74" t="s">
        <v>32415</v>
      </c>
      <c r="C836" s="75" t="s">
        <v>16</v>
      </c>
      <c r="D836" s="81">
        <v>3411.1</v>
      </c>
      <c r="E836" s="230">
        <v>44842</v>
      </c>
      <c r="F836" s="81">
        <v>3411.1</v>
      </c>
      <c r="G836" s="197">
        <f>Tabla111[[#This Row],[Importe]]-Tabla111[[#This Row],[Pagado]]</f>
        <v>0</v>
      </c>
      <c r="H836" s="75" t="s">
        <v>10</v>
      </c>
    </row>
    <row r="837" spans="1:8" x14ac:dyDescent="0.25">
      <c r="A837" s="148">
        <v>44842</v>
      </c>
      <c r="B837" s="149" t="s">
        <v>32416</v>
      </c>
      <c r="C837" s="153" t="s">
        <v>463</v>
      </c>
      <c r="D837" s="154">
        <v>550</v>
      </c>
      <c r="E837" s="231">
        <v>44844</v>
      </c>
      <c r="F837" s="154">
        <v>550</v>
      </c>
      <c r="G837" s="197">
        <f>Tabla111[[#This Row],[Importe]]-Tabla111[[#This Row],[Pagado]]</f>
        <v>0</v>
      </c>
      <c r="H837" s="153" t="s">
        <v>10</v>
      </c>
    </row>
    <row r="838" spans="1:8" x14ac:dyDescent="0.25">
      <c r="A838" s="73">
        <v>44842</v>
      </c>
      <c r="B838" s="74" t="s">
        <v>32417</v>
      </c>
      <c r="C838" s="75" t="s">
        <v>461</v>
      </c>
      <c r="D838" s="81">
        <v>394</v>
      </c>
      <c r="E838" s="230">
        <v>44842</v>
      </c>
      <c r="F838" s="81">
        <v>394</v>
      </c>
      <c r="G838" s="197">
        <f>Tabla111[[#This Row],[Importe]]-Tabla111[[#This Row],[Pagado]]</f>
        <v>0</v>
      </c>
      <c r="H838" s="75" t="s">
        <v>10</v>
      </c>
    </row>
    <row r="839" spans="1:8" x14ac:dyDescent="0.25">
      <c r="A839" s="148">
        <v>44842</v>
      </c>
      <c r="B839" s="149" t="s">
        <v>32418</v>
      </c>
      <c r="C839" s="153" t="s">
        <v>459</v>
      </c>
      <c r="D839" s="154">
        <v>213</v>
      </c>
      <c r="E839" s="231">
        <v>44842</v>
      </c>
      <c r="F839" s="154">
        <v>213</v>
      </c>
      <c r="G839" s="197">
        <f>Tabla111[[#This Row],[Importe]]-Tabla111[[#This Row],[Pagado]]</f>
        <v>0</v>
      </c>
      <c r="H839" s="153" t="s">
        <v>10</v>
      </c>
    </row>
    <row r="840" spans="1:8" x14ac:dyDescent="0.25">
      <c r="A840" s="73">
        <v>44842</v>
      </c>
      <c r="B840" s="74" t="s">
        <v>32419</v>
      </c>
      <c r="C840" s="75" t="s">
        <v>457</v>
      </c>
      <c r="D840" s="81">
        <v>248</v>
      </c>
      <c r="E840" s="230">
        <v>44842</v>
      </c>
      <c r="F840" s="81">
        <v>248</v>
      </c>
      <c r="G840" s="197">
        <f>Tabla111[[#This Row],[Importe]]-Tabla111[[#This Row],[Pagado]]</f>
        <v>0</v>
      </c>
      <c r="H840" s="75" t="s">
        <v>10</v>
      </c>
    </row>
    <row r="841" spans="1:8" x14ac:dyDescent="0.25">
      <c r="A841" s="148">
        <v>44842</v>
      </c>
      <c r="B841" s="149" t="s">
        <v>32420</v>
      </c>
      <c r="C841" s="153" t="s">
        <v>39</v>
      </c>
      <c r="D841" s="154">
        <v>21315.8</v>
      </c>
      <c r="E841" s="231" t="s">
        <v>32421</v>
      </c>
      <c r="F841" s="154">
        <f>13000+4000+4315.8</f>
        <v>21315.8</v>
      </c>
      <c r="G841" s="197">
        <f>Tabla111[[#This Row],[Importe]]-Tabla111[[#This Row],[Pagado]]</f>
        <v>0</v>
      </c>
      <c r="H841" s="153" t="s">
        <v>10</v>
      </c>
    </row>
    <row r="842" spans="1:8" x14ac:dyDescent="0.25">
      <c r="A842" s="73">
        <v>44842</v>
      </c>
      <c r="B842" s="74" t="s">
        <v>32422</v>
      </c>
      <c r="C842" s="75" t="s">
        <v>120</v>
      </c>
      <c r="D842" s="81">
        <v>736.6</v>
      </c>
      <c r="E842" s="230">
        <v>44842</v>
      </c>
      <c r="F842" s="81">
        <v>736.6</v>
      </c>
      <c r="G842" s="197">
        <f>Tabla111[[#This Row],[Importe]]-Tabla111[[#This Row],[Pagado]]</f>
        <v>0</v>
      </c>
      <c r="H842" s="75" t="s">
        <v>10</v>
      </c>
    </row>
    <row r="843" spans="1:8" x14ac:dyDescent="0.25">
      <c r="A843" s="148">
        <v>44842</v>
      </c>
      <c r="B843" s="149" t="s">
        <v>32423</v>
      </c>
      <c r="C843" s="153" t="s">
        <v>348</v>
      </c>
      <c r="D843" s="154">
        <v>651.6</v>
      </c>
      <c r="E843" s="231">
        <v>44842</v>
      </c>
      <c r="F843" s="154">
        <v>651.6</v>
      </c>
      <c r="G843" s="197">
        <f>Tabla111[[#This Row],[Importe]]-Tabla111[[#This Row],[Pagado]]</f>
        <v>0</v>
      </c>
      <c r="H843" s="153" t="s">
        <v>10</v>
      </c>
    </row>
    <row r="844" spans="1:8" x14ac:dyDescent="0.25">
      <c r="A844" s="73">
        <v>44842</v>
      </c>
      <c r="B844" s="74" t="s">
        <v>32424</v>
      </c>
      <c r="C844" s="75" t="s">
        <v>105</v>
      </c>
      <c r="D844" s="81">
        <v>20195.5</v>
      </c>
      <c r="E844" s="230">
        <v>44844</v>
      </c>
      <c r="F844" s="81">
        <v>20195.5</v>
      </c>
      <c r="G844" s="197">
        <f>Tabla111[[#This Row],[Importe]]-Tabla111[[#This Row],[Pagado]]</f>
        <v>0</v>
      </c>
      <c r="H844" s="75" t="s">
        <v>10</v>
      </c>
    </row>
    <row r="845" spans="1:8" x14ac:dyDescent="0.25">
      <c r="A845" s="148">
        <v>44842</v>
      </c>
      <c r="B845" s="149" t="s">
        <v>32425</v>
      </c>
      <c r="C845" s="153" t="s">
        <v>89</v>
      </c>
      <c r="D845" s="154">
        <v>13479.2</v>
      </c>
      <c r="E845" s="231">
        <v>44844</v>
      </c>
      <c r="F845" s="154">
        <v>13479.2</v>
      </c>
      <c r="G845" s="197">
        <f>Tabla111[[#This Row],[Importe]]-Tabla111[[#This Row],[Pagado]]</f>
        <v>0</v>
      </c>
      <c r="H845" s="153" t="s">
        <v>10</v>
      </c>
    </row>
    <row r="846" spans="1:8" x14ac:dyDescent="0.25">
      <c r="A846" s="73">
        <v>44842</v>
      </c>
      <c r="B846" s="74" t="s">
        <v>32426</v>
      </c>
      <c r="C846" s="75" t="s">
        <v>22</v>
      </c>
      <c r="D846" s="81">
        <v>44427.3</v>
      </c>
      <c r="E846" s="230">
        <v>44843</v>
      </c>
      <c r="F846" s="81">
        <v>44427.3</v>
      </c>
      <c r="G846" s="197">
        <f>Tabla111[[#This Row],[Importe]]-Tabla111[[#This Row],[Pagado]]</f>
        <v>0</v>
      </c>
      <c r="H846" s="75" t="s">
        <v>10</v>
      </c>
    </row>
    <row r="847" spans="1:8" x14ac:dyDescent="0.25">
      <c r="A847" s="148">
        <v>44842</v>
      </c>
      <c r="B847" s="149" t="s">
        <v>32427</v>
      </c>
      <c r="C847" s="153" t="s">
        <v>804</v>
      </c>
      <c r="D847" s="154">
        <v>22667.8</v>
      </c>
      <c r="E847" s="231">
        <v>44842</v>
      </c>
      <c r="F847" s="154">
        <v>22667.8</v>
      </c>
      <c r="G847" s="197">
        <f>Tabla111[[#This Row],[Importe]]-Tabla111[[#This Row],[Pagado]]</f>
        <v>0</v>
      </c>
      <c r="H847" s="153" t="s">
        <v>10</v>
      </c>
    </row>
    <row r="848" spans="1:8" x14ac:dyDescent="0.25">
      <c r="A848" s="73">
        <v>44842</v>
      </c>
      <c r="B848" s="74" t="s">
        <v>32428</v>
      </c>
      <c r="C848" s="75" t="s">
        <v>16</v>
      </c>
      <c r="D848" s="81">
        <v>667</v>
      </c>
      <c r="E848" s="230">
        <v>44842</v>
      </c>
      <c r="F848" s="81">
        <v>667</v>
      </c>
      <c r="G848" s="197">
        <f>Tabla111[[#This Row],[Importe]]-Tabla111[[#This Row],[Pagado]]</f>
        <v>0</v>
      </c>
      <c r="H848" s="75" t="s">
        <v>10</v>
      </c>
    </row>
    <row r="849" spans="1:8" x14ac:dyDescent="0.25">
      <c r="A849" s="148">
        <v>44842</v>
      </c>
      <c r="B849" s="149" t="s">
        <v>32429</v>
      </c>
      <c r="C849" s="153" t="s">
        <v>22</v>
      </c>
      <c r="D849" s="154">
        <v>986.4</v>
      </c>
      <c r="E849" s="231">
        <v>44843</v>
      </c>
      <c r="F849" s="154">
        <v>986.4</v>
      </c>
      <c r="G849" s="197">
        <f>Tabla111[[#This Row],[Importe]]-Tabla111[[#This Row],[Pagado]]</f>
        <v>0</v>
      </c>
      <c r="H849" s="153" t="s">
        <v>10</v>
      </c>
    </row>
    <row r="850" spans="1:8" x14ac:dyDescent="0.25">
      <c r="A850" s="73">
        <v>44842</v>
      </c>
      <c r="B850" s="74" t="s">
        <v>32430</v>
      </c>
      <c r="C850" s="75" t="s">
        <v>348</v>
      </c>
      <c r="D850" s="81">
        <v>7905</v>
      </c>
      <c r="E850" s="230">
        <v>44842</v>
      </c>
      <c r="F850" s="81">
        <v>7905</v>
      </c>
      <c r="G850" s="197">
        <f>Tabla111[[#This Row],[Importe]]-Tabla111[[#This Row],[Pagado]]</f>
        <v>0</v>
      </c>
      <c r="H850" s="75" t="s">
        <v>10</v>
      </c>
    </row>
    <row r="851" spans="1:8" x14ac:dyDescent="0.25">
      <c r="A851" s="148">
        <v>44842</v>
      </c>
      <c r="B851" s="149" t="s">
        <v>32431</v>
      </c>
      <c r="C851" s="153" t="s">
        <v>9415</v>
      </c>
      <c r="D851" s="154">
        <v>24168</v>
      </c>
      <c r="E851" s="231">
        <v>44845</v>
      </c>
      <c r="F851" s="154">
        <v>24168</v>
      </c>
      <c r="G851" s="197">
        <f>Tabla111[[#This Row],[Importe]]-Tabla111[[#This Row],[Pagado]]</f>
        <v>0</v>
      </c>
      <c r="H851" s="153" t="s">
        <v>10</v>
      </c>
    </row>
    <row r="852" spans="1:8" x14ac:dyDescent="0.25">
      <c r="A852" s="73">
        <v>44842</v>
      </c>
      <c r="B852" s="74" t="s">
        <v>32432</v>
      </c>
      <c r="C852" s="75" t="s">
        <v>17556</v>
      </c>
      <c r="D852" s="81">
        <v>3919.3</v>
      </c>
      <c r="E852" s="230">
        <v>44842</v>
      </c>
      <c r="F852" s="81">
        <v>3919.3</v>
      </c>
      <c r="G852" s="197">
        <f>Tabla111[[#This Row],[Importe]]-Tabla111[[#This Row],[Pagado]]</f>
        <v>0</v>
      </c>
      <c r="H852" s="75" t="s">
        <v>10</v>
      </c>
    </row>
    <row r="853" spans="1:8" ht="31.5" x14ac:dyDescent="0.25">
      <c r="A853" s="148">
        <v>44842</v>
      </c>
      <c r="B853" s="149" t="s">
        <v>32433</v>
      </c>
      <c r="C853" s="160" t="s">
        <v>4341</v>
      </c>
      <c r="D853" s="154">
        <v>0</v>
      </c>
      <c r="E853" s="233" t="s">
        <v>189</v>
      </c>
      <c r="F853" s="154">
        <v>0</v>
      </c>
      <c r="G853" s="197">
        <f>Tabla111[[#This Row],[Importe]]-Tabla111[[#This Row],[Pagado]]</f>
        <v>0</v>
      </c>
      <c r="H853" s="159" t="s">
        <v>32434</v>
      </c>
    </row>
    <row r="854" spans="1:8" x14ac:dyDescent="0.25">
      <c r="A854" s="73">
        <v>44842</v>
      </c>
      <c r="B854" s="74" t="s">
        <v>32435</v>
      </c>
      <c r="C854" s="75" t="s">
        <v>142</v>
      </c>
      <c r="D854" s="81">
        <v>119152.93</v>
      </c>
      <c r="E854" s="230" t="s">
        <v>35004</v>
      </c>
      <c r="F854" s="81">
        <f>72563.05</f>
        <v>72563.05</v>
      </c>
      <c r="G854" s="197">
        <f>Tabla111[[#This Row],[Importe]]-Tabla111[[#This Row],[Pagado]]</f>
        <v>46589.87999999999</v>
      </c>
      <c r="H854" s="75" t="s">
        <v>4814</v>
      </c>
    </row>
    <row r="855" spans="1:8" x14ac:dyDescent="0.25">
      <c r="A855" s="148">
        <v>44842</v>
      </c>
      <c r="B855" s="149" t="s">
        <v>32436</v>
      </c>
      <c r="C855" s="153" t="s">
        <v>196</v>
      </c>
      <c r="D855" s="154">
        <v>132125.56</v>
      </c>
      <c r="E855" s="231">
        <v>44848</v>
      </c>
      <c r="F855" s="154">
        <v>132125.56</v>
      </c>
      <c r="G855" s="197">
        <f>Tabla111[[#This Row],[Importe]]-Tabla111[[#This Row],[Pagado]]</f>
        <v>0</v>
      </c>
      <c r="H855" s="153" t="s">
        <v>10</v>
      </c>
    </row>
    <row r="856" spans="1:8" x14ac:dyDescent="0.25">
      <c r="A856" s="73">
        <v>44842</v>
      </c>
      <c r="B856" s="74" t="s">
        <v>32437</v>
      </c>
      <c r="C856" s="75" t="s">
        <v>31</v>
      </c>
      <c r="D856" s="81">
        <v>4187.6000000000004</v>
      </c>
      <c r="E856" s="230">
        <v>44842</v>
      </c>
      <c r="F856" s="81">
        <v>4187.6000000000004</v>
      </c>
      <c r="G856" s="197">
        <f>Tabla111[[#This Row],[Importe]]-Tabla111[[#This Row],[Pagado]]</f>
        <v>0</v>
      </c>
      <c r="H856" s="75" t="s">
        <v>10</v>
      </c>
    </row>
    <row r="857" spans="1:8" x14ac:dyDescent="0.25">
      <c r="A857" s="148">
        <v>44842</v>
      </c>
      <c r="B857" s="149" t="s">
        <v>32438</v>
      </c>
      <c r="C857" s="153" t="s">
        <v>49</v>
      </c>
      <c r="D857" s="154">
        <v>4487</v>
      </c>
      <c r="E857" s="231">
        <v>44842</v>
      </c>
      <c r="F857" s="154">
        <v>4487</v>
      </c>
      <c r="G857" s="197">
        <f>Tabla111[[#This Row],[Importe]]-Tabla111[[#This Row],[Pagado]]</f>
        <v>0</v>
      </c>
      <c r="H857" s="153" t="s">
        <v>10</v>
      </c>
    </row>
    <row r="858" spans="1:8" x14ac:dyDescent="0.25">
      <c r="A858" s="73">
        <v>44842</v>
      </c>
      <c r="B858" s="74" t="s">
        <v>32439</v>
      </c>
      <c r="C858" s="75" t="s">
        <v>33</v>
      </c>
      <c r="D858" s="81">
        <v>18142.8</v>
      </c>
      <c r="E858" s="230">
        <v>44842</v>
      </c>
      <c r="F858" s="81">
        <v>18142.8</v>
      </c>
      <c r="G858" s="197">
        <f>Tabla111[[#This Row],[Importe]]-Tabla111[[#This Row],[Pagado]]</f>
        <v>0</v>
      </c>
      <c r="H858" s="75" t="s">
        <v>10</v>
      </c>
    </row>
    <row r="859" spans="1:8" x14ac:dyDescent="0.25">
      <c r="A859" s="148">
        <v>44842</v>
      </c>
      <c r="B859" s="149" t="s">
        <v>32440</v>
      </c>
      <c r="C859" s="153" t="s">
        <v>230</v>
      </c>
      <c r="D859" s="154">
        <v>5803.6</v>
      </c>
      <c r="E859" s="231">
        <v>44842</v>
      </c>
      <c r="F859" s="154">
        <v>5803.6</v>
      </c>
      <c r="G859" s="197">
        <f>Tabla111[[#This Row],[Importe]]-Tabla111[[#This Row],[Pagado]]</f>
        <v>0</v>
      </c>
      <c r="H859" s="153" t="s">
        <v>10</v>
      </c>
    </row>
    <row r="860" spans="1:8" x14ac:dyDescent="0.25">
      <c r="A860" s="73">
        <v>44842</v>
      </c>
      <c r="B860" s="74" t="s">
        <v>32441</v>
      </c>
      <c r="C860" s="75" t="s">
        <v>146</v>
      </c>
      <c r="D860" s="81">
        <v>11775</v>
      </c>
      <c r="E860" s="230">
        <v>44842</v>
      </c>
      <c r="F860" s="81">
        <v>11775</v>
      </c>
      <c r="G860" s="197">
        <f>Tabla111[[#This Row],[Importe]]-Tabla111[[#This Row],[Pagado]]</f>
        <v>0</v>
      </c>
      <c r="H860" s="75" t="s">
        <v>10</v>
      </c>
    </row>
    <row r="861" spans="1:8" x14ac:dyDescent="0.25">
      <c r="A861" s="148">
        <v>44842</v>
      </c>
      <c r="B861" s="149" t="s">
        <v>32442</v>
      </c>
      <c r="C861" s="153" t="s">
        <v>31</v>
      </c>
      <c r="D861" s="154">
        <v>1624</v>
      </c>
      <c r="E861" s="231">
        <v>44842</v>
      </c>
      <c r="F861" s="154">
        <v>1624</v>
      </c>
      <c r="G861" s="197">
        <f>Tabla111[[#This Row],[Importe]]-Tabla111[[#This Row],[Pagado]]</f>
        <v>0</v>
      </c>
      <c r="H861" s="153" t="s">
        <v>10</v>
      </c>
    </row>
    <row r="862" spans="1:8" x14ac:dyDescent="0.25">
      <c r="A862" s="73">
        <v>44842</v>
      </c>
      <c r="B862" s="74" t="s">
        <v>32443</v>
      </c>
      <c r="C862" s="75" t="s">
        <v>333</v>
      </c>
      <c r="D862" s="81">
        <v>1410.4</v>
      </c>
      <c r="E862" s="230">
        <v>44842</v>
      </c>
      <c r="F862" s="81">
        <v>1410.4</v>
      </c>
      <c r="G862" s="197">
        <f>Tabla111[[#This Row],[Importe]]-Tabla111[[#This Row],[Pagado]]</f>
        <v>0</v>
      </c>
      <c r="H862" s="75" t="s">
        <v>10</v>
      </c>
    </row>
    <row r="863" spans="1:8" x14ac:dyDescent="0.25">
      <c r="A863" s="148">
        <v>44842</v>
      </c>
      <c r="B863" s="149" t="s">
        <v>32444</v>
      </c>
      <c r="C863" s="153" t="s">
        <v>45</v>
      </c>
      <c r="D863" s="154">
        <v>10546.4</v>
      </c>
      <c r="E863" s="231">
        <v>44842</v>
      </c>
      <c r="F863" s="154">
        <v>10546.4</v>
      </c>
      <c r="G863" s="197">
        <f>Tabla111[[#This Row],[Importe]]-Tabla111[[#This Row],[Pagado]]</f>
        <v>0</v>
      </c>
      <c r="H863" s="153" t="s">
        <v>10</v>
      </c>
    </row>
    <row r="864" spans="1:8" x14ac:dyDescent="0.25">
      <c r="A864" s="73">
        <v>44842</v>
      </c>
      <c r="B864" s="74" t="s">
        <v>32445</v>
      </c>
      <c r="C864" s="75" t="s">
        <v>2166</v>
      </c>
      <c r="D864" s="81">
        <v>5120.8</v>
      </c>
      <c r="E864" s="230">
        <v>44842</v>
      </c>
      <c r="F864" s="81">
        <v>5120.8</v>
      </c>
      <c r="G864" s="197">
        <f>Tabla111[[#This Row],[Importe]]-Tabla111[[#This Row],[Pagado]]</f>
        <v>0</v>
      </c>
      <c r="H864" s="75" t="s">
        <v>10</v>
      </c>
    </row>
    <row r="865" spans="1:8" x14ac:dyDescent="0.25">
      <c r="A865" s="148">
        <v>44842</v>
      </c>
      <c r="B865" s="149" t="s">
        <v>32446</v>
      </c>
      <c r="C865" s="153" t="s">
        <v>107</v>
      </c>
      <c r="D865" s="154">
        <v>31457.7</v>
      </c>
      <c r="E865" s="231">
        <v>44842</v>
      </c>
      <c r="F865" s="154">
        <v>31457.7</v>
      </c>
      <c r="G865" s="197">
        <f>Tabla111[[#This Row],[Importe]]-Tabla111[[#This Row],[Pagado]]</f>
        <v>0</v>
      </c>
      <c r="H865" s="153" t="s">
        <v>10</v>
      </c>
    </row>
    <row r="866" spans="1:8" x14ac:dyDescent="0.25">
      <c r="A866" s="73">
        <v>44842</v>
      </c>
      <c r="B866" s="74" t="s">
        <v>32447</v>
      </c>
      <c r="C866" s="75" t="s">
        <v>135</v>
      </c>
      <c r="D866" s="81">
        <v>1086.8</v>
      </c>
      <c r="E866" s="230">
        <v>44842</v>
      </c>
      <c r="F866" s="81">
        <v>1086.8</v>
      </c>
      <c r="G866" s="197">
        <f>Tabla111[[#This Row],[Importe]]-Tabla111[[#This Row],[Pagado]]</f>
        <v>0</v>
      </c>
      <c r="H866" s="75" t="s">
        <v>10</v>
      </c>
    </row>
    <row r="867" spans="1:8" x14ac:dyDescent="0.25">
      <c r="A867" s="148">
        <v>44842</v>
      </c>
      <c r="B867" s="149" t="s">
        <v>32448</v>
      </c>
      <c r="C867" s="153" t="s">
        <v>1362</v>
      </c>
      <c r="D867" s="154">
        <v>5373.2</v>
      </c>
      <c r="E867" s="231">
        <v>44842</v>
      </c>
      <c r="F867" s="154">
        <v>5373.2</v>
      </c>
      <c r="G867" s="197">
        <f>Tabla111[[#This Row],[Importe]]-Tabla111[[#This Row],[Pagado]]</f>
        <v>0</v>
      </c>
      <c r="H867" s="153" t="s">
        <v>10</v>
      </c>
    </row>
    <row r="868" spans="1:8" x14ac:dyDescent="0.25">
      <c r="A868" s="73">
        <v>44842</v>
      </c>
      <c r="B868" s="74" t="s">
        <v>32449</v>
      </c>
      <c r="C868" s="75" t="s">
        <v>140</v>
      </c>
      <c r="D868" s="81">
        <v>1322.4</v>
      </c>
      <c r="E868" s="230">
        <v>44842</v>
      </c>
      <c r="F868" s="81">
        <v>1322.4</v>
      </c>
      <c r="G868" s="197">
        <f>Tabla111[[#This Row],[Importe]]-Tabla111[[#This Row],[Pagado]]</f>
        <v>0</v>
      </c>
      <c r="H868" s="75" t="s">
        <v>10</v>
      </c>
    </row>
    <row r="869" spans="1:8" x14ac:dyDescent="0.25">
      <c r="A869" s="148">
        <v>44842</v>
      </c>
      <c r="B869" s="149" t="s">
        <v>32450</v>
      </c>
      <c r="C869" s="153" t="s">
        <v>339</v>
      </c>
      <c r="D869" s="154">
        <v>684</v>
      </c>
      <c r="E869" s="231">
        <v>44842</v>
      </c>
      <c r="F869" s="154">
        <v>684</v>
      </c>
      <c r="G869" s="197">
        <f>Tabla111[[#This Row],[Importe]]-Tabla111[[#This Row],[Pagado]]</f>
        <v>0</v>
      </c>
      <c r="H869" s="153" t="s">
        <v>10</v>
      </c>
    </row>
    <row r="870" spans="1:8" x14ac:dyDescent="0.25">
      <c r="A870" s="73">
        <v>44842</v>
      </c>
      <c r="B870" s="74" t="s">
        <v>32451</v>
      </c>
      <c r="C870" s="75" t="s">
        <v>31</v>
      </c>
      <c r="D870" s="81">
        <v>6211.2</v>
      </c>
      <c r="E870" s="230">
        <v>44842</v>
      </c>
      <c r="F870" s="81">
        <v>6211.2</v>
      </c>
      <c r="G870" s="197">
        <f>Tabla111[[#This Row],[Importe]]-Tabla111[[#This Row],[Pagado]]</f>
        <v>0</v>
      </c>
      <c r="H870" s="75" t="s">
        <v>10</v>
      </c>
    </row>
    <row r="871" spans="1:8" x14ac:dyDescent="0.25">
      <c r="A871" s="148">
        <v>44842</v>
      </c>
      <c r="B871" s="149" t="s">
        <v>32452</v>
      </c>
      <c r="C871" s="153" t="s">
        <v>214</v>
      </c>
      <c r="D871" s="154">
        <v>1845</v>
      </c>
      <c r="E871" s="231">
        <v>44842</v>
      </c>
      <c r="F871" s="154">
        <v>1845</v>
      </c>
      <c r="G871" s="197">
        <f>Tabla111[[#This Row],[Importe]]-Tabla111[[#This Row],[Pagado]]</f>
        <v>0</v>
      </c>
      <c r="H871" s="153" t="s">
        <v>10</v>
      </c>
    </row>
    <row r="872" spans="1:8" x14ac:dyDescent="0.25">
      <c r="A872" s="73">
        <v>44842</v>
      </c>
      <c r="B872" s="74" t="s">
        <v>32453</v>
      </c>
      <c r="C872" s="75" t="s">
        <v>127</v>
      </c>
      <c r="D872" s="81">
        <v>5294.8</v>
      </c>
      <c r="E872" s="230">
        <v>44842</v>
      </c>
      <c r="F872" s="81">
        <v>5294.8</v>
      </c>
      <c r="G872" s="197">
        <f>Tabla111[[#This Row],[Importe]]-Tabla111[[#This Row],[Pagado]]</f>
        <v>0</v>
      </c>
      <c r="H872" s="75" t="s">
        <v>10</v>
      </c>
    </row>
    <row r="873" spans="1:8" x14ac:dyDescent="0.25">
      <c r="A873" s="148">
        <v>44842</v>
      </c>
      <c r="B873" s="149" t="s">
        <v>32454</v>
      </c>
      <c r="C873" s="153" t="s">
        <v>815</v>
      </c>
      <c r="D873" s="154">
        <v>1512</v>
      </c>
      <c r="E873" s="231">
        <v>44842</v>
      </c>
      <c r="F873" s="154">
        <v>1512</v>
      </c>
      <c r="G873" s="197">
        <f>Tabla111[[#This Row],[Importe]]-Tabla111[[#This Row],[Pagado]]</f>
        <v>0</v>
      </c>
      <c r="H873" s="153" t="s">
        <v>10</v>
      </c>
    </row>
    <row r="874" spans="1:8" x14ac:dyDescent="0.25">
      <c r="A874" s="73">
        <v>44842</v>
      </c>
      <c r="B874" s="74" t="s">
        <v>32455</v>
      </c>
      <c r="C874" s="75" t="s">
        <v>698</v>
      </c>
      <c r="D874" s="81">
        <v>6415.7</v>
      </c>
      <c r="E874" s="230">
        <v>44842</v>
      </c>
      <c r="F874" s="81">
        <v>6415.7</v>
      </c>
      <c r="G874" s="197">
        <f>Tabla111[[#This Row],[Importe]]-Tabla111[[#This Row],[Pagado]]</f>
        <v>0</v>
      </c>
      <c r="H874" s="75" t="s">
        <v>10</v>
      </c>
    </row>
    <row r="875" spans="1:8" x14ac:dyDescent="0.25">
      <c r="A875" s="148">
        <v>44842</v>
      </c>
      <c r="B875" s="149" t="s">
        <v>32456</v>
      </c>
      <c r="C875" s="153" t="s">
        <v>31</v>
      </c>
      <c r="D875" s="154">
        <v>750</v>
      </c>
      <c r="E875" s="231">
        <v>44842</v>
      </c>
      <c r="F875" s="154">
        <v>750</v>
      </c>
      <c r="G875" s="197">
        <f>Tabla111[[#This Row],[Importe]]-Tabla111[[#This Row],[Pagado]]</f>
        <v>0</v>
      </c>
      <c r="H875" s="153" t="s">
        <v>10</v>
      </c>
    </row>
    <row r="876" spans="1:8" x14ac:dyDescent="0.25">
      <c r="A876" s="73">
        <v>44842</v>
      </c>
      <c r="B876" s="74" t="s">
        <v>32457</v>
      </c>
      <c r="C876" s="75" t="s">
        <v>31</v>
      </c>
      <c r="D876" s="81">
        <v>467.4</v>
      </c>
      <c r="E876" s="230">
        <v>44842</v>
      </c>
      <c r="F876" s="81">
        <v>467.4</v>
      </c>
      <c r="G876" s="197">
        <f>Tabla111[[#This Row],[Importe]]-Tabla111[[#This Row],[Pagado]]</f>
        <v>0</v>
      </c>
      <c r="H876" s="75" t="s">
        <v>10</v>
      </c>
    </row>
    <row r="877" spans="1:8" x14ac:dyDescent="0.25">
      <c r="A877" s="148">
        <v>44842</v>
      </c>
      <c r="B877" s="149" t="s">
        <v>32458</v>
      </c>
      <c r="C877" s="153" t="s">
        <v>698</v>
      </c>
      <c r="D877" s="154">
        <v>585</v>
      </c>
      <c r="E877" s="231">
        <v>44842</v>
      </c>
      <c r="F877" s="154">
        <v>585</v>
      </c>
      <c r="G877" s="197">
        <f>Tabla111[[#This Row],[Importe]]-Tabla111[[#This Row],[Pagado]]</f>
        <v>0</v>
      </c>
      <c r="H877" s="153" t="s">
        <v>10</v>
      </c>
    </row>
    <row r="878" spans="1:8" x14ac:dyDescent="0.25">
      <c r="A878" s="73">
        <v>44842</v>
      </c>
      <c r="B878" s="74" t="s">
        <v>32459</v>
      </c>
      <c r="C878" s="75" t="s">
        <v>10190</v>
      </c>
      <c r="D878" s="81">
        <v>27509.4</v>
      </c>
      <c r="E878" s="230">
        <v>44842</v>
      </c>
      <c r="F878" s="81">
        <v>27509.4</v>
      </c>
      <c r="G878" s="197">
        <f>Tabla111[[#This Row],[Importe]]-Tabla111[[#This Row],[Pagado]]</f>
        <v>0</v>
      </c>
      <c r="H878" s="75" t="s">
        <v>10</v>
      </c>
    </row>
    <row r="879" spans="1:8" x14ac:dyDescent="0.25">
      <c r="A879" s="148">
        <v>44842</v>
      </c>
      <c r="B879" s="149" t="s">
        <v>32460</v>
      </c>
      <c r="C879" s="153" t="s">
        <v>9827</v>
      </c>
      <c r="D879" s="154">
        <v>6278.3</v>
      </c>
      <c r="E879" s="231">
        <v>44842</v>
      </c>
      <c r="F879" s="154">
        <v>6278.3</v>
      </c>
      <c r="G879" s="197">
        <f>Tabla111[[#This Row],[Importe]]-Tabla111[[#This Row],[Pagado]]</f>
        <v>0</v>
      </c>
      <c r="H879" s="153" t="s">
        <v>10</v>
      </c>
    </row>
    <row r="880" spans="1:8" x14ac:dyDescent="0.25">
      <c r="A880" s="73">
        <v>44842</v>
      </c>
      <c r="B880" s="74" t="s">
        <v>32461</v>
      </c>
      <c r="C880" s="75" t="s">
        <v>296</v>
      </c>
      <c r="D880" s="81">
        <v>1735.8</v>
      </c>
      <c r="E880" s="230">
        <v>44842</v>
      </c>
      <c r="F880" s="81">
        <v>1735.8</v>
      </c>
      <c r="G880" s="197">
        <f>Tabla111[[#This Row],[Importe]]-Tabla111[[#This Row],[Pagado]]</f>
        <v>0</v>
      </c>
      <c r="H880" s="75" t="s">
        <v>10</v>
      </c>
    </row>
    <row r="881" spans="1:8" x14ac:dyDescent="0.25">
      <c r="A881" s="148">
        <v>44842</v>
      </c>
      <c r="B881" s="149" t="s">
        <v>32462</v>
      </c>
      <c r="C881" s="153" t="s">
        <v>31324</v>
      </c>
      <c r="D881" s="154">
        <v>6152</v>
      </c>
      <c r="E881" s="231">
        <v>44842</v>
      </c>
      <c r="F881" s="154">
        <v>6152</v>
      </c>
      <c r="G881" s="197">
        <f>Tabla111[[#This Row],[Importe]]-Tabla111[[#This Row],[Pagado]]</f>
        <v>0</v>
      </c>
      <c r="H881" s="153" t="s">
        <v>10</v>
      </c>
    </row>
    <row r="882" spans="1:8" x14ac:dyDescent="0.25">
      <c r="A882" s="73">
        <v>44842</v>
      </c>
      <c r="B882" s="74" t="s">
        <v>32463</v>
      </c>
      <c r="C882" s="75" t="s">
        <v>56</v>
      </c>
      <c r="D882" s="81">
        <v>5889.2</v>
      </c>
      <c r="E882" s="230">
        <v>44842</v>
      </c>
      <c r="F882" s="81">
        <v>5889.2</v>
      </c>
      <c r="G882" s="197">
        <f>Tabla111[[#This Row],[Importe]]-Tabla111[[#This Row],[Pagado]]</f>
        <v>0</v>
      </c>
      <c r="H882" s="75" t="s">
        <v>10</v>
      </c>
    </row>
    <row r="883" spans="1:8" x14ac:dyDescent="0.25">
      <c r="A883" s="148">
        <v>44842</v>
      </c>
      <c r="B883" s="149" t="s">
        <v>32464</v>
      </c>
      <c r="C883" s="153" t="s">
        <v>56</v>
      </c>
      <c r="D883" s="154">
        <v>574</v>
      </c>
      <c r="E883" s="231">
        <v>44842</v>
      </c>
      <c r="F883" s="154">
        <v>574</v>
      </c>
      <c r="G883" s="197">
        <f>Tabla111[[#This Row],[Importe]]-Tabla111[[#This Row],[Pagado]]</f>
        <v>0</v>
      </c>
      <c r="H883" s="153" t="s">
        <v>10</v>
      </c>
    </row>
    <row r="884" spans="1:8" x14ac:dyDescent="0.25">
      <c r="A884" s="73">
        <v>44842</v>
      </c>
      <c r="B884" s="74" t="s">
        <v>32465</v>
      </c>
      <c r="C884" s="75" t="s">
        <v>31</v>
      </c>
      <c r="D884" s="81">
        <v>1236.4000000000001</v>
      </c>
      <c r="E884" s="230">
        <v>44842</v>
      </c>
      <c r="F884" s="81">
        <v>1236.4000000000001</v>
      </c>
      <c r="G884" s="197">
        <f>Tabla111[[#This Row],[Importe]]-Tabla111[[#This Row],[Pagado]]</f>
        <v>0</v>
      </c>
      <c r="H884" s="75" t="s">
        <v>10</v>
      </c>
    </row>
    <row r="885" spans="1:8" x14ac:dyDescent="0.25">
      <c r="A885" s="148">
        <v>44842</v>
      </c>
      <c r="B885" s="149" t="s">
        <v>32466</v>
      </c>
      <c r="C885" s="153" t="s">
        <v>31</v>
      </c>
      <c r="D885" s="154">
        <v>3542.4</v>
      </c>
      <c r="E885" s="231">
        <v>44842</v>
      </c>
      <c r="F885" s="154">
        <v>3542.4</v>
      </c>
      <c r="G885" s="197">
        <f>Tabla111[[#This Row],[Importe]]-Tabla111[[#This Row],[Pagado]]</f>
        <v>0</v>
      </c>
      <c r="H885" s="153" t="s">
        <v>10</v>
      </c>
    </row>
    <row r="886" spans="1:8" x14ac:dyDescent="0.25">
      <c r="A886" s="73">
        <v>44842</v>
      </c>
      <c r="B886" s="74" t="s">
        <v>32467</v>
      </c>
      <c r="C886" s="75" t="s">
        <v>414</v>
      </c>
      <c r="D886" s="81">
        <v>24675</v>
      </c>
      <c r="E886" s="230">
        <v>44846</v>
      </c>
      <c r="F886" s="81">
        <v>24675</v>
      </c>
      <c r="G886" s="197">
        <f>Tabla111[[#This Row],[Importe]]-Tabla111[[#This Row],[Pagado]]</f>
        <v>0</v>
      </c>
      <c r="H886" s="75" t="s">
        <v>10</v>
      </c>
    </row>
    <row r="887" spans="1:8" x14ac:dyDescent="0.25">
      <c r="A887" s="148">
        <v>44842</v>
      </c>
      <c r="B887" s="149" t="s">
        <v>32468</v>
      </c>
      <c r="C887" s="153" t="s">
        <v>392</v>
      </c>
      <c r="D887" s="154">
        <v>25400.9</v>
      </c>
      <c r="E887" s="231">
        <v>44851</v>
      </c>
      <c r="F887" s="154">
        <v>25400.9</v>
      </c>
      <c r="G887" s="197">
        <f>Tabla111[[#This Row],[Importe]]-Tabla111[[#This Row],[Pagado]]</f>
        <v>0</v>
      </c>
      <c r="H887" s="153" t="s">
        <v>10</v>
      </c>
    </row>
    <row r="888" spans="1:8" x14ac:dyDescent="0.25">
      <c r="A888" s="73">
        <v>44842</v>
      </c>
      <c r="B888" s="74" t="s">
        <v>32469</v>
      </c>
      <c r="C888" s="75" t="s">
        <v>24</v>
      </c>
      <c r="D888" s="81">
        <v>5477.2</v>
      </c>
      <c r="E888" s="230">
        <v>44842</v>
      </c>
      <c r="F888" s="81">
        <v>5477.2</v>
      </c>
      <c r="G888" s="197">
        <f>Tabla111[[#This Row],[Importe]]-Tabla111[[#This Row],[Pagado]]</f>
        <v>0</v>
      </c>
      <c r="H888" s="75" t="s">
        <v>10</v>
      </c>
    </row>
    <row r="889" spans="1:8" x14ac:dyDescent="0.25">
      <c r="A889" s="148">
        <v>44842</v>
      </c>
      <c r="B889" s="149" t="s">
        <v>32470</v>
      </c>
      <c r="C889" s="153" t="s">
        <v>555</v>
      </c>
      <c r="D889" s="154">
        <v>7400</v>
      </c>
      <c r="E889" s="231">
        <v>44842</v>
      </c>
      <c r="F889" s="154">
        <v>7400</v>
      </c>
      <c r="G889" s="197">
        <f>Tabla111[[#This Row],[Importe]]-Tabla111[[#This Row],[Pagado]]</f>
        <v>0</v>
      </c>
      <c r="H889" s="153" t="s">
        <v>10</v>
      </c>
    </row>
    <row r="890" spans="1:8" x14ac:dyDescent="0.25">
      <c r="A890" s="73">
        <v>44842</v>
      </c>
      <c r="B890" s="74" t="s">
        <v>32471</v>
      </c>
      <c r="C890" s="75" t="s">
        <v>53</v>
      </c>
      <c r="D890" s="81">
        <v>2812</v>
      </c>
      <c r="E890" s="230">
        <v>44842</v>
      </c>
      <c r="F890" s="81">
        <v>2812</v>
      </c>
      <c r="G890" s="197">
        <f>Tabla111[[#This Row],[Importe]]-Tabla111[[#This Row],[Pagado]]</f>
        <v>0</v>
      </c>
      <c r="H890" s="75" t="s">
        <v>10</v>
      </c>
    </row>
    <row r="891" spans="1:8" x14ac:dyDescent="0.25">
      <c r="A891" s="148">
        <v>44842</v>
      </c>
      <c r="B891" s="149" t="s">
        <v>32472</v>
      </c>
      <c r="C891" s="153" t="s">
        <v>16</v>
      </c>
      <c r="D891" s="154">
        <v>633.6</v>
      </c>
      <c r="E891" s="231">
        <v>44842</v>
      </c>
      <c r="F891" s="154">
        <v>633.6</v>
      </c>
      <c r="G891" s="197">
        <f>Tabla111[[#This Row],[Importe]]-Tabla111[[#This Row],[Pagado]]</f>
        <v>0</v>
      </c>
      <c r="H891" s="153" t="s">
        <v>10</v>
      </c>
    </row>
    <row r="892" spans="1:8" x14ac:dyDescent="0.25">
      <c r="A892" s="73">
        <v>44842</v>
      </c>
      <c r="B892" s="74" t="s">
        <v>32473</v>
      </c>
      <c r="C892" s="75" t="s">
        <v>319</v>
      </c>
      <c r="D892" s="81">
        <v>12244.3</v>
      </c>
      <c r="E892" s="230">
        <v>44842</v>
      </c>
      <c r="F892" s="81">
        <v>12244.3</v>
      </c>
      <c r="G892" s="197">
        <f>Tabla111[[#This Row],[Importe]]-Tabla111[[#This Row],[Pagado]]</f>
        <v>0</v>
      </c>
      <c r="H892" s="75" t="s">
        <v>10</v>
      </c>
    </row>
    <row r="893" spans="1:8" x14ac:dyDescent="0.25">
      <c r="A893" s="148">
        <v>44842</v>
      </c>
      <c r="B893" s="149" t="s">
        <v>32474</v>
      </c>
      <c r="C893" s="153" t="s">
        <v>31</v>
      </c>
      <c r="D893" s="154">
        <v>1755</v>
      </c>
      <c r="E893" s="231">
        <v>44842</v>
      </c>
      <c r="F893" s="154">
        <v>1755</v>
      </c>
      <c r="G893" s="197">
        <f>Tabla111[[#This Row],[Importe]]-Tabla111[[#This Row],[Pagado]]</f>
        <v>0</v>
      </c>
      <c r="H893" s="153" t="s">
        <v>10</v>
      </c>
    </row>
    <row r="894" spans="1:8" x14ac:dyDescent="0.25">
      <c r="A894" s="73">
        <v>44842</v>
      </c>
      <c r="B894" s="74" t="s">
        <v>32475</v>
      </c>
      <c r="C894" s="75" t="s">
        <v>157</v>
      </c>
      <c r="D894" s="81">
        <v>6622.6</v>
      </c>
      <c r="E894" s="230">
        <v>44842</v>
      </c>
      <c r="F894" s="81">
        <v>6622.6</v>
      </c>
      <c r="G894" s="197">
        <f>Tabla111[[#This Row],[Importe]]-Tabla111[[#This Row],[Pagado]]</f>
        <v>0</v>
      </c>
      <c r="H894" s="75" t="s">
        <v>10</v>
      </c>
    </row>
    <row r="895" spans="1:8" x14ac:dyDescent="0.25">
      <c r="A895" s="148">
        <v>44842</v>
      </c>
      <c r="B895" s="149" t="s">
        <v>32476</v>
      </c>
      <c r="C895" s="153" t="s">
        <v>159</v>
      </c>
      <c r="D895" s="154">
        <v>2035.8</v>
      </c>
      <c r="E895" s="231">
        <v>44842</v>
      </c>
      <c r="F895" s="154">
        <v>2035.8</v>
      </c>
      <c r="G895" s="197">
        <f>Tabla111[[#This Row],[Importe]]-Tabla111[[#This Row],[Pagado]]</f>
        <v>0</v>
      </c>
      <c r="H895" s="153" t="s">
        <v>10</v>
      </c>
    </row>
    <row r="896" spans="1:8" x14ac:dyDescent="0.25">
      <c r="A896" s="73">
        <v>44842</v>
      </c>
      <c r="B896" s="74" t="s">
        <v>32477</v>
      </c>
      <c r="C896" s="75" t="s">
        <v>452</v>
      </c>
      <c r="D896" s="81">
        <v>4903.6000000000004</v>
      </c>
      <c r="E896" s="230">
        <v>44842</v>
      </c>
      <c r="F896" s="81">
        <v>4903.6000000000004</v>
      </c>
      <c r="G896" s="197">
        <f>Tabla111[[#This Row],[Importe]]-Tabla111[[#This Row],[Pagado]]</f>
        <v>0</v>
      </c>
      <c r="H896" s="75" t="s">
        <v>10</v>
      </c>
    </row>
    <row r="897" spans="1:8" x14ac:dyDescent="0.25">
      <c r="A897" s="148">
        <v>44842</v>
      </c>
      <c r="B897" s="149" t="s">
        <v>32478</v>
      </c>
      <c r="C897" s="153" t="s">
        <v>244</v>
      </c>
      <c r="D897" s="154">
        <v>623.20000000000005</v>
      </c>
      <c r="E897" s="231">
        <v>44842</v>
      </c>
      <c r="F897" s="154">
        <v>623.20000000000005</v>
      </c>
      <c r="G897" s="197">
        <f>Tabla111[[#This Row],[Importe]]-Tabla111[[#This Row],[Pagado]]</f>
        <v>0</v>
      </c>
      <c r="H897" s="153" t="s">
        <v>10</v>
      </c>
    </row>
    <row r="898" spans="1:8" x14ac:dyDescent="0.25">
      <c r="A898" s="73">
        <v>44842</v>
      </c>
      <c r="B898" s="74" t="s">
        <v>32479</v>
      </c>
      <c r="C898" s="75" t="s">
        <v>520</v>
      </c>
      <c r="D898" s="81">
        <v>20624</v>
      </c>
      <c r="E898" s="230">
        <v>44842</v>
      </c>
      <c r="F898" s="81">
        <v>20624</v>
      </c>
      <c r="G898" s="197">
        <f>Tabla111[[#This Row],[Importe]]-Tabla111[[#This Row],[Pagado]]</f>
        <v>0</v>
      </c>
      <c r="H898" s="75" t="s">
        <v>10</v>
      </c>
    </row>
    <row r="899" spans="1:8" x14ac:dyDescent="0.25">
      <c r="A899" s="148">
        <v>44842</v>
      </c>
      <c r="B899" s="149" t="s">
        <v>32480</v>
      </c>
      <c r="C899" s="153" t="s">
        <v>35</v>
      </c>
      <c r="D899" s="154">
        <v>1071.5999999999999</v>
      </c>
      <c r="E899" s="231">
        <v>44842</v>
      </c>
      <c r="F899" s="154">
        <v>1071.5999999999999</v>
      </c>
      <c r="G899" s="197">
        <f>Tabla111[[#This Row],[Importe]]-Tabla111[[#This Row],[Pagado]]</f>
        <v>0</v>
      </c>
      <c r="H899" s="153" t="s">
        <v>10</v>
      </c>
    </row>
    <row r="900" spans="1:8" x14ac:dyDescent="0.25">
      <c r="A900" s="73">
        <v>44842</v>
      </c>
      <c r="B900" s="74" t="s">
        <v>32481</v>
      </c>
      <c r="C900" s="75" t="s">
        <v>67</v>
      </c>
      <c r="D900" s="81">
        <v>3202.5</v>
      </c>
      <c r="E900" s="230">
        <v>44842</v>
      </c>
      <c r="F900" s="81">
        <v>3202.5</v>
      </c>
      <c r="G900" s="197">
        <f>Tabla111[[#This Row],[Importe]]-Tabla111[[#This Row],[Pagado]]</f>
        <v>0</v>
      </c>
      <c r="H900" s="75" t="s">
        <v>10</v>
      </c>
    </row>
    <row r="901" spans="1:8" x14ac:dyDescent="0.25">
      <c r="A901" s="148">
        <v>44842</v>
      </c>
      <c r="B901" s="149" t="s">
        <v>32482</v>
      </c>
      <c r="C901" s="153" t="s">
        <v>67</v>
      </c>
      <c r="D901" s="154">
        <v>1025</v>
      </c>
      <c r="E901" s="231">
        <v>44842</v>
      </c>
      <c r="F901" s="154">
        <v>1025</v>
      </c>
      <c r="G901" s="197">
        <f>Tabla111[[#This Row],[Importe]]-Tabla111[[#This Row],[Pagado]]</f>
        <v>0</v>
      </c>
      <c r="H901" s="153" t="s">
        <v>10</v>
      </c>
    </row>
    <row r="902" spans="1:8" x14ac:dyDescent="0.25">
      <c r="A902" s="73">
        <v>44842</v>
      </c>
      <c r="B902" s="74" t="s">
        <v>32483</v>
      </c>
      <c r="C902" s="75" t="s">
        <v>31</v>
      </c>
      <c r="D902" s="81">
        <v>817.5</v>
      </c>
      <c r="E902" s="230">
        <v>44842</v>
      </c>
      <c r="F902" s="81">
        <v>817.5</v>
      </c>
      <c r="G902" s="197">
        <f>Tabla111[[#This Row],[Importe]]-Tabla111[[#This Row],[Pagado]]</f>
        <v>0</v>
      </c>
      <c r="H902" s="75" t="s">
        <v>10</v>
      </c>
    </row>
    <row r="903" spans="1:8" x14ac:dyDescent="0.25">
      <c r="A903" s="148">
        <v>44842</v>
      </c>
      <c r="B903" s="149" t="s">
        <v>32484</v>
      </c>
      <c r="C903" s="153" t="s">
        <v>28087</v>
      </c>
      <c r="D903" s="154">
        <v>197338.22</v>
      </c>
      <c r="E903" s="231">
        <v>44844</v>
      </c>
      <c r="F903" s="154">
        <v>197338.22</v>
      </c>
      <c r="G903" s="197">
        <f>Tabla111[[#This Row],[Importe]]-Tabla111[[#This Row],[Pagado]]</f>
        <v>0</v>
      </c>
      <c r="H903" s="153" t="s">
        <v>10</v>
      </c>
    </row>
    <row r="904" spans="1:8" x14ac:dyDescent="0.25">
      <c r="A904" s="73">
        <v>44842</v>
      </c>
      <c r="B904" s="74" t="s">
        <v>32485</v>
      </c>
      <c r="C904" s="75" t="s">
        <v>484</v>
      </c>
      <c r="D904" s="81">
        <v>6008</v>
      </c>
      <c r="E904" s="230">
        <v>44842</v>
      </c>
      <c r="F904" s="81">
        <v>6008</v>
      </c>
      <c r="G904" s="197">
        <f>Tabla111[[#This Row],[Importe]]-Tabla111[[#This Row],[Pagado]]</f>
        <v>0</v>
      </c>
      <c r="H904" s="75" t="s">
        <v>10</v>
      </c>
    </row>
    <row r="905" spans="1:8" x14ac:dyDescent="0.25">
      <c r="A905" s="148">
        <v>44842</v>
      </c>
      <c r="B905" s="149" t="s">
        <v>32486</v>
      </c>
      <c r="C905" s="153" t="s">
        <v>21085</v>
      </c>
      <c r="D905" s="154">
        <v>60168</v>
      </c>
      <c r="E905" s="231">
        <v>44842</v>
      </c>
      <c r="F905" s="154">
        <v>60168</v>
      </c>
      <c r="G905" s="197">
        <f>Tabla111[[#This Row],[Importe]]-Tabla111[[#This Row],[Pagado]]</f>
        <v>0</v>
      </c>
      <c r="H905" s="153" t="s">
        <v>10</v>
      </c>
    </row>
    <row r="906" spans="1:8" x14ac:dyDescent="0.25">
      <c r="A906" s="73">
        <v>44842</v>
      </c>
      <c r="B906" s="74" t="s">
        <v>32487</v>
      </c>
      <c r="C906" s="75" t="s">
        <v>58</v>
      </c>
      <c r="D906" s="81">
        <v>2180.8000000000002</v>
      </c>
      <c r="E906" s="230">
        <v>44842</v>
      </c>
      <c r="F906" s="81">
        <v>2180.8000000000002</v>
      </c>
      <c r="G906" s="197">
        <f>Tabla111[[#This Row],[Importe]]-Tabla111[[#This Row],[Pagado]]</f>
        <v>0</v>
      </c>
      <c r="H906" s="75" t="s">
        <v>10</v>
      </c>
    </row>
    <row r="907" spans="1:8" x14ac:dyDescent="0.25">
      <c r="A907" s="148">
        <v>44842</v>
      </c>
      <c r="B907" s="149" t="s">
        <v>32488</v>
      </c>
      <c r="C907" s="153" t="s">
        <v>266</v>
      </c>
      <c r="D907" s="154">
        <v>8613</v>
      </c>
      <c r="E907" s="231">
        <v>44842</v>
      </c>
      <c r="F907" s="154">
        <v>8613</v>
      </c>
      <c r="G907" s="197">
        <f>Tabla111[[#This Row],[Importe]]-Tabla111[[#This Row],[Pagado]]</f>
        <v>0</v>
      </c>
      <c r="H907" s="153" t="s">
        <v>10</v>
      </c>
    </row>
    <row r="908" spans="1:8" x14ac:dyDescent="0.25">
      <c r="A908" s="73">
        <v>44842</v>
      </c>
      <c r="B908" s="74" t="s">
        <v>32489</v>
      </c>
      <c r="C908" s="75" t="s">
        <v>69</v>
      </c>
      <c r="D908" s="81">
        <v>2160</v>
      </c>
      <c r="E908" s="230">
        <v>44842</v>
      </c>
      <c r="F908" s="81">
        <v>2160</v>
      </c>
      <c r="G908" s="197">
        <f>Tabla111[[#This Row],[Importe]]-Tabla111[[#This Row],[Pagado]]</f>
        <v>0</v>
      </c>
      <c r="H908" s="75" t="s">
        <v>10</v>
      </c>
    </row>
    <row r="909" spans="1:8" x14ac:dyDescent="0.25">
      <c r="A909" s="148">
        <v>44842</v>
      </c>
      <c r="B909" s="149" t="s">
        <v>32490</v>
      </c>
      <c r="C909" s="153" t="s">
        <v>32491</v>
      </c>
      <c r="D909" s="154">
        <v>0</v>
      </c>
      <c r="E909" s="233" t="s">
        <v>189</v>
      </c>
      <c r="F909" s="154">
        <v>0</v>
      </c>
      <c r="G909" s="197">
        <f>Tabla111[[#This Row],[Importe]]-Tabla111[[#This Row],[Pagado]]</f>
        <v>0</v>
      </c>
      <c r="H909" s="153" t="s">
        <v>189</v>
      </c>
    </row>
    <row r="910" spans="1:8" x14ac:dyDescent="0.25">
      <c r="A910" s="73">
        <v>44842</v>
      </c>
      <c r="B910" s="74" t="s">
        <v>32492</v>
      </c>
      <c r="C910" s="75" t="s">
        <v>51</v>
      </c>
      <c r="D910" s="81">
        <v>5461.2</v>
      </c>
      <c r="E910" s="230">
        <v>44842</v>
      </c>
      <c r="F910" s="81">
        <v>5461.2</v>
      </c>
      <c r="G910" s="197">
        <f>Tabla111[[#This Row],[Importe]]-Tabla111[[#This Row],[Pagado]]</f>
        <v>0</v>
      </c>
      <c r="H910" s="75" t="s">
        <v>10</v>
      </c>
    </row>
    <row r="911" spans="1:8" x14ac:dyDescent="0.25">
      <c r="A911" s="148">
        <v>44842</v>
      </c>
      <c r="B911" s="149" t="s">
        <v>32493</v>
      </c>
      <c r="C911" s="153" t="s">
        <v>31</v>
      </c>
      <c r="D911" s="154">
        <v>1748</v>
      </c>
      <c r="E911" s="231">
        <v>44842</v>
      </c>
      <c r="F911" s="154">
        <v>1748</v>
      </c>
      <c r="G911" s="197">
        <f>Tabla111[[#This Row],[Importe]]-Tabla111[[#This Row],[Pagado]]</f>
        <v>0</v>
      </c>
      <c r="H911" s="153" t="s">
        <v>10</v>
      </c>
    </row>
    <row r="912" spans="1:8" x14ac:dyDescent="0.25">
      <c r="A912" s="73">
        <v>44842</v>
      </c>
      <c r="B912" s="74" t="s">
        <v>32494</v>
      </c>
      <c r="C912" s="75" t="s">
        <v>934</v>
      </c>
      <c r="D912" s="81">
        <v>6320.5</v>
      </c>
      <c r="E912" s="230">
        <v>44842</v>
      </c>
      <c r="F912" s="81">
        <v>6320.5</v>
      </c>
      <c r="G912" s="197">
        <f>Tabla111[[#This Row],[Importe]]-Tabla111[[#This Row],[Pagado]]</f>
        <v>0</v>
      </c>
      <c r="H912" s="75" t="s">
        <v>10</v>
      </c>
    </row>
    <row r="913" spans="1:8" x14ac:dyDescent="0.25">
      <c r="A913" s="148">
        <v>44842</v>
      </c>
      <c r="B913" s="149" t="s">
        <v>32495</v>
      </c>
      <c r="C913" s="153" t="s">
        <v>167</v>
      </c>
      <c r="D913" s="154">
        <v>33000</v>
      </c>
      <c r="E913" s="231">
        <v>44842</v>
      </c>
      <c r="F913" s="154">
        <v>33000</v>
      </c>
      <c r="G913" s="197">
        <f>Tabla111[[#This Row],[Importe]]-Tabla111[[#This Row],[Pagado]]</f>
        <v>0</v>
      </c>
      <c r="H913" s="153" t="s">
        <v>10</v>
      </c>
    </row>
    <row r="914" spans="1:8" x14ac:dyDescent="0.25">
      <c r="A914" s="73">
        <v>44842</v>
      </c>
      <c r="B914" s="74" t="s">
        <v>32496</v>
      </c>
      <c r="C914" s="75" t="s">
        <v>31</v>
      </c>
      <c r="D914" s="81">
        <v>7432.8</v>
      </c>
      <c r="E914" s="230">
        <v>44842</v>
      </c>
      <c r="F914" s="81">
        <v>7432.8</v>
      </c>
      <c r="G914" s="197">
        <f>Tabla111[[#This Row],[Importe]]-Tabla111[[#This Row],[Pagado]]</f>
        <v>0</v>
      </c>
      <c r="H914" s="75" t="s">
        <v>10</v>
      </c>
    </row>
    <row r="915" spans="1:8" x14ac:dyDescent="0.25">
      <c r="A915" s="148">
        <v>44842</v>
      </c>
      <c r="B915" s="149" t="s">
        <v>32497</v>
      </c>
      <c r="C915" s="153" t="s">
        <v>31</v>
      </c>
      <c r="D915" s="154">
        <v>2211.6</v>
      </c>
      <c r="E915" s="231">
        <v>44842</v>
      </c>
      <c r="F915" s="154">
        <v>2211.6</v>
      </c>
      <c r="G915" s="197">
        <f>Tabla111[[#This Row],[Importe]]-Tabla111[[#This Row],[Pagado]]</f>
        <v>0</v>
      </c>
      <c r="H915" s="153" t="s">
        <v>10</v>
      </c>
    </row>
    <row r="916" spans="1:8" x14ac:dyDescent="0.25">
      <c r="A916" s="73">
        <v>44842</v>
      </c>
      <c r="B916" s="74" t="s">
        <v>32498</v>
      </c>
      <c r="C916" s="75" t="s">
        <v>1008</v>
      </c>
      <c r="D916" s="81">
        <v>880</v>
      </c>
      <c r="E916" s="230">
        <v>44842</v>
      </c>
      <c r="F916" s="81">
        <v>880</v>
      </c>
      <c r="G916" s="197">
        <f>Tabla111[[#This Row],[Importe]]-Tabla111[[#This Row],[Pagado]]</f>
        <v>0</v>
      </c>
      <c r="H916" s="75" t="s">
        <v>10</v>
      </c>
    </row>
    <row r="917" spans="1:8" x14ac:dyDescent="0.25">
      <c r="A917" s="148">
        <v>44842</v>
      </c>
      <c r="B917" s="149" t="s">
        <v>32499</v>
      </c>
      <c r="C917" s="153" t="s">
        <v>296</v>
      </c>
      <c r="D917" s="154">
        <v>1646.4</v>
      </c>
      <c r="E917" s="231">
        <v>44842</v>
      </c>
      <c r="F917" s="154">
        <v>1646.4</v>
      </c>
      <c r="G917" s="197">
        <f>Tabla111[[#This Row],[Importe]]-Tabla111[[#This Row],[Pagado]]</f>
        <v>0</v>
      </c>
      <c r="H917" s="153" t="s">
        <v>10</v>
      </c>
    </row>
    <row r="918" spans="1:8" x14ac:dyDescent="0.25">
      <c r="A918" s="73">
        <v>44842</v>
      </c>
      <c r="B918" s="74" t="s">
        <v>32500</v>
      </c>
      <c r="C918" s="75" t="s">
        <v>296</v>
      </c>
      <c r="D918" s="81">
        <v>1029</v>
      </c>
      <c r="E918" s="230">
        <v>44842</v>
      </c>
      <c r="F918" s="81">
        <v>1029</v>
      </c>
      <c r="G918" s="197">
        <f>Tabla111[[#This Row],[Importe]]-Tabla111[[#This Row],[Pagado]]</f>
        <v>0</v>
      </c>
      <c r="H918" s="75" t="s">
        <v>10</v>
      </c>
    </row>
    <row r="919" spans="1:8" x14ac:dyDescent="0.25">
      <c r="A919" s="148">
        <v>44842</v>
      </c>
      <c r="B919" s="149" t="s">
        <v>32501</v>
      </c>
      <c r="C919" s="153" t="s">
        <v>280</v>
      </c>
      <c r="D919" s="154">
        <v>3510</v>
      </c>
      <c r="E919" s="231">
        <v>44843</v>
      </c>
      <c r="F919" s="154">
        <v>3510</v>
      </c>
      <c r="G919" s="197">
        <f>Tabla111[[#This Row],[Importe]]-Tabla111[[#This Row],[Pagado]]</f>
        <v>0</v>
      </c>
      <c r="H919" s="153" t="s">
        <v>10</v>
      </c>
    </row>
    <row r="920" spans="1:8" x14ac:dyDescent="0.25">
      <c r="A920" s="73">
        <v>44842</v>
      </c>
      <c r="B920" s="74" t="s">
        <v>32502</v>
      </c>
      <c r="C920" s="75" t="s">
        <v>10819</v>
      </c>
      <c r="D920" s="81">
        <v>2100</v>
      </c>
      <c r="E920" s="230">
        <v>44843</v>
      </c>
      <c r="F920" s="81">
        <v>2100</v>
      </c>
      <c r="G920" s="197">
        <f>Tabla111[[#This Row],[Importe]]-Tabla111[[#This Row],[Pagado]]</f>
        <v>0</v>
      </c>
      <c r="H920" s="75" t="s">
        <v>10</v>
      </c>
    </row>
    <row r="921" spans="1:8" x14ac:dyDescent="0.25">
      <c r="A921" s="148">
        <v>44842</v>
      </c>
      <c r="B921" s="149" t="s">
        <v>32503</v>
      </c>
      <c r="C921" s="153" t="s">
        <v>5345</v>
      </c>
      <c r="D921" s="154">
        <v>5782.5</v>
      </c>
      <c r="E921" s="231">
        <v>44843</v>
      </c>
      <c r="F921" s="154">
        <v>5782.5</v>
      </c>
      <c r="G921" s="197">
        <f>Tabla111[[#This Row],[Importe]]-Tabla111[[#This Row],[Pagado]]</f>
        <v>0</v>
      </c>
      <c r="H921" s="153" t="s">
        <v>10</v>
      </c>
    </row>
    <row r="922" spans="1:8" x14ac:dyDescent="0.25">
      <c r="A922" s="73">
        <v>44842</v>
      </c>
      <c r="B922" s="74" t="s">
        <v>32504</v>
      </c>
      <c r="C922" s="75" t="s">
        <v>284</v>
      </c>
      <c r="D922" s="81">
        <v>14947.5</v>
      </c>
      <c r="E922" s="230">
        <v>44842</v>
      </c>
      <c r="F922" s="81">
        <v>14947.5</v>
      </c>
      <c r="G922" s="197">
        <f>Tabla111[[#This Row],[Importe]]-Tabla111[[#This Row],[Pagado]]</f>
        <v>0</v>
      </c>
      <c r="H922" s="75" t="s">
        <v>10</v>
      </c>
    </row>
    <row r="923" spans="1:8" x14ac:dyDescent="0.25">
      <c r="A923" s="148">
        <v>44842</v>
      </c>
      <c r="B923" s="149" t="s">
        <v>32505</v>
      </c>
      <c r="C923" s="153" t="s">
        <v>857</v>
      </c>
      <c r="D923" s="154">
        <v>1788.9</v>
      </c>
      <c r="E923" s="231">
        <v>44842</v>
      </c>
      <c r="F923" s="154">
        <v>1788.9</v>
      </c>
      <c r="G923" s="197">
        <f>Tabla111[[#This Row],[Importe]]-Tabla111[[#This Row],[Pagado]]</f>
        <v>0</v>
      </c>
      <c r="H923" s="153" t="s">
        <v>10</v>
      </c>
    </row>
    <row r="924" spans="1:8" x14ac:dyDescent="0.25">
      <c r="A924" s="73">
        <v>44842</v>
      </c>
      <c r="B924" s="74" t="s">
        <v>32506</v>
      </c>
      <c r="C924" s="75" t="s">
        <v>181</v>
      </c>
      <c r="D924" s="81">
        <v>15847.2</v>
      </c>
      <c r="E924" s="230">
        <v>44843</v>
      </c>
      <c r="F924" s="81">
        <v>15847.2</v>
      </c>
      <c r="G924" s="197">
        <f>Tabla111[[#This Row],[Importe]]-Tabla111[[#This Row],[Pagado]]</f>
        <v>0</v>
      </c>
      <c r="H924" s="75" t="s">
        <v>10</v>
      </c>
    </row>
    <row r="925" spans="1:8" x14ac:dyDescent="0.25">
      <c r="A925" s="148">
        <v>44842</v>
      </c>
      <c r="B925" s="149" t="s">
        <v>32507</v>
      </c>
      <c r="C925" s="153" t="s">
        <v>296</v>
      </c>
      <c r="D925" s="154">
        <v>1152.4000000000001</v>
      </c>
      <c r="E925" s="231">
        <v>44842</v>
      </c>
      <c r="F925" s="154">
        <v>1152.4000000000001</v>
      </c>
      <c r="G925" s="197">
        <f>Tabla111[[#This Row],[Importe]]-Tabla111[[#This Row],[Pagado]]</f>
        <v>0</v>
      </c>
      <c r="H925" s="153" t="s">
        <v>10</v>
      </c>
    </row>
    <row r="926" spans="1:8" x14ac:dyDescent="0.25">
      <c r="A926" s="73">
        <v>44842</v>
      </c>
      <c r="B926" s="74" t="s">
        <v>32508</v>
      </c>
      <c r="C926" s="75" t="s">
        <v>359</v>
      </c>
      <c r="D926" s="81">
        <v>1949.1</v>
      </c>
      <c r="E926" s="230">
        <v>44844</v>
      </c>
      <c r="F926" s="81">
        <v>1949.1</v>
      </c>
      <c r="G926" s="197">
        <f>Tabla111[[#This Row],[Importe]]-Tabla111[[#This Row],[Pagado]]</f>
        <v>0</v>
      </c>
      <c r="H926" s="75" t="s">
        <v>10</v>
      </c>
    </row>
    <row r="927" spans="1:8" x14ac:dyDescent="0.25">
      <c r="A927" s="148">
        <v>44842</v>
      </c>
      <c r="B927" s="149" t="s">
        <v>32509</v>
      </c>
      <c r="C927" s="153" t="s">
        <v>175</v>
      </c>
      <c r="D927" s="154">
        <v>4820.1000000000004</v>
      </c>
      <c r="E927" s="231">
        <v>44844</v>
      </c>
      <c r="F927" s="154">
        <v>4820.1000000000004</v>
      </c>
      <c r="G927" s="197">
        <f>Tabla111[[#This Row],[Importe]]-Tabla111[[#This Row],[Pagado]]</f>
        <v>0</v>
      </c>
      <c r="H927" s="153" t="s">
        <v>10</v>
      </c>
    </row>
    <row r="928" spans="1:8" x14ac:dyDescent="0.25">
      <c r="A928" s="73">
        <v>44842</v>
      </c>
      <c r="B928" s="74" t="s">
        <v>32510</v>
      </c>
      <c r="C928" s="75" t="s">
        <v>426</v>
      </c>
      <c r="D928" s="81">
        <v>3126.2</v>
      </c>
      <c r="E928" s="230">
        <v>44844</v>
      </c>
      <c r="F928" s="81">
        <v>3126.2</v>
      </c>
      <c r="G928" s="197">
        <f>Tabla111[[#This Row],[Importe]]-Tabla111[[#This Row],[Pagado]]</f>
        <v>0</v>
      </c>
      <c r="H928" s="75" t="s">
        <v>10</v>
      </c>
    </row>
    <row r="929" spans="1:8" x14ac:dyDescent="0.25">
      <c r="A929" s="148">
        <v>44842</v>
      </c>
      <c r="B929" s="149" t="s">
        <v>32511</v>
      </c>
      <c r="C929" s="153" t="s">
        <v>53</v>
      </c>
      <c r="D929" s="154">
        <v>2294.8000000000002</v>
      </c>
      <c r="E929" s="231">
        <v>44842</v>
      </c>
      <c r="F929" s="154">
        <v>2294.8000000000002</v>
      </c>
      <c r="G929" s="197">
        <f>Tabla111[[#This Row],[Importe]]-Tabla111[[#This Row],[Pagado]]</f>
        <v>0</v>
      </c>
      <c r="H929" s="153" t="s">
        <v>10</v>
      </c>
    </row>
    <row r="930" spans="1:8" x14ac:dyDescent="0.25">
      <c r="A930" s="73">
        <v>44842</v>
      </c>
      <c r="B930" s="74" t="s">
        <v>32512</v>
      </c>
      <c r="C930" s="75" t="s">
        <v>10678</v>
      </c>
      <c r="D930" s="81">
        <v>86.4</v>
      </c>
      <c r="E930" s="230">
        <v>44842</v>
      </c>
      <c r="F930" s="81">
        <v>86.4</v>
      </c>
      <c r="G930" s="197">
        <f>Tabla111[[#This Row],[Importe]]-Tabla111[[#This Row],[Pagado]]</f>
        <v>0</v>
      </c>
      <c r="H930" s="75" t="s">
        <v>10</v>
      </c>
    </row>
    <row r="931" spans="1:8" x14ac:dyDescent="0.25">
      <c r="A931" s="148">
        <v>44842</v>
      </c>
      <c r="B931" s="149" t="s">
        <v>32513</v>
      </c>
      <c r="C931" s="153" t="s">
        <v>8190</v>
      </c>
      <c r="D931" s="154">
        <v>4296.8</v>
      </c>
      <c r="E931" s="231">
        <v>44842</v>
      </c>
      <c r="F931" s="154">
        <v>4296.8</v>
      </c>
      <c r="G931" s="197">
        <f>Tabla111[[#This Row],[Importe]]-Tabla111[[#This Row],[Pagado]]</f>
        <v>0</v>
      </c>
      <c r="H931" s="153" t="s">
        <v>10</v>
      </c>
    </row>
    <row r="932" spans="1:8" x14ac:dyDescent="0.25">
      <c r="A932" s="73">
        <v>44842</v>
      </c>
      <c r="B932" s="74" t="s">
        <v>32514</v>
      </c>
      <c r="C932" s="75" t="s">
        <v>7313</v>
      </c>
      <c r="D932" s="81">
        <v>2220.4</v>
      </c>
      <c r="E932" s="230">
        <v>44842</v>
      </c>
      <c r="F932" s="81">
        <v>2220.4</v>
      </c>
      <c r="G932" s="197">
        <f>Tabla111[[#This Row],[Importe]]-Tabla111[[#This Row],[Pagado]]</f>
        <v>0</v>
      </c>
      <c r="H932" s="75" t="s">
        <v>10</v>
      </c>
    </row>
    <row r="933" spans="1:8" x14ac:dyDescent="0.25">
      <c r="A933" s="148">
        <v>44842</v>
      </c>
      <c r="B933" s="149" t="s">
        <v>32515</v>
      </c>
      <c r="C933" s="153" t="s">
        <v>35</v>
      </c>
      <c r="D933" s="154">
        <v>3540</v>
      </c>
      <c r="E933" s="231">
        <v>44842</v>
      </c>
      <c r="F933" s="154">
        <v>3540</v>
      </c>
      <c r="G933" s="197">
        <f>Tabla111[[#This Row],[Importe]]-Tabla111[[#This Row],[Pagado]]</f>
        <v>0</v>
      </c>
      <c r="H933" s="153" t="s">
        <v>10</v>
      </c>
    </row>
    <row r="934" spans="1:8" x14ac:dyDescent="0.25">
      <c r="A934" s="73">
        <v>44842</v>
      </c>
      <c r="B934" s="74" t="s">
        <v>32516</v>
      </c>
      <c r="C934" s="75" t="s">
        <v>31</v>
      </c>
      <c r="D934" s="81">
        <v>737.2</v>
      </c>
      <c r="E934" s="230">
        <v>44842</v>
      </c>
      <c r="F934" s="81">
        <v>737.2</v>
      </c>
      <c r="G934" s="197">
        <f>Tabla111[[#This Row],[Importe]]-Tabla111[[#This Row],[Pagado]]</f>
        <v>0</v>
      </c>
      <c r="H934" s="75" t="s">
        <v>10</v>
      </c>
    </row>
    <row r="935" spans="1:8" x14ac:dyDescent="0.25">
      <c r="A935" s="148">
        <v>44842</v>
      </c>
      <c r="B935" s="149" t="s">
        <v>32517</v>
      </c>
      <c r="C935" s="153" t="s">
        <v>31</v>
      </c>
      <c r="D935" s="154">
        <v>112.5</v>
      </c>
      <c r="E935" s="231">
        <v>44842</v>
      </c>
      <c r="F935" s="154">
        <v>112.5</v>
      </c>
      <c r="G935" s="197">
        <f>Tabla111[[#This Row],[Importe]]-Tabla111[[#This Row],[Pagado]]</f>
        <v>0</v>
      </c>
      <c r="H935" s="153" t="s">
        <v>10</v>
      </c>
    </row>
    <row r="936" spans="1:8" x14ac:dyDescent="0.25">
      <c r="A936" s="73">
        <v>44842</v>
      </c>
      <c r="B936" s="74" t="s">
        <v>32518</v>
      </c>
      <c r="C936" s="75" t="s">
        <v>224</v>
      </c>
      <c r="D936" s="81">
        <v>1666</v>
      </c>
      <c r="E936" s="230">
        <v>44842</v>
      </c>
      <c r="F936" s="81">
        <v>1666</v>
      </c>
      <c r="G936" s="197">
        <f>Tabla111[[#This Row],[Importe]]-Tabla111[[#This Row],[Pagado]]</f>
        <v>0</v>
      </c>
      <c r="H936" s="75" t="s">
        <v>10</v>
      </c>
    </row>
    <row r="937" spans="1:8" x14ac:dyDescent="0.25">
      <c r="A937" s="148">
        <v>44842</v>
      </c>
      <c r="B937" s="149" t="s">
        <v>32519</v>
      </c>
      <c r="C937" s="153" t="s">
        <v>31</v>
      </c>
      <c r="D937" s="154">
        <v>16500</v>
      </c>
      <c r="E937" s="231">
        <v>44843</v>
      </c>
      <c r="F937" s="154">
        <v>16500</v>
      </c>
      <c r="G937" s="197">
        <f>Tabla111[[#This Row],[Importe]]-Tabla111[[#This Row],[Pagado]]</f>
        <v>0</v>
      </c>
      <c r="H937" s="153" t="s">
        <v>10</v>
      </c>
    </row>
    <row r="938" spans="1:8" x14ac:dyDescent="0.25">
      <c r="A938" s="73">
        <v>44843</v>
      </c>
      <c r="B938" s="74" t="s">
        <v>32520</v>
      </c>
      <c r="C938" s="75" t="s">
        <v>12</v>
      </c>
      <c r="D938" s="81">
        <v>35026.5</v>
      </c>
      <c r="E938" s="230">
        <v>44843</v>
      </c>
      <c r="F938" s="81">
        <v>35026.5</v>
      </c>
      <c r="G938" s="197">
        <f>Tabla111[[#This Row],[Importe]]-Tabla111[[#This Row],[Pagado]]</f>
        <v>0</v>
      </c>
      <c r="H938" s="75" t="s">
        <v>10</v>
      </c>
    </row>
    <row r="939" spans="1:8" x14ac:dyDescent="0.25">
      <c r="A939" s="148">
        <v>44843</v>
      </c>
      <c r="B939" s="149" t="s">
        <v>32521</v>
      </c>
      <c r="C939" s="153" t="s">
        <v>9</v>
      </c>
      <c r="D939" s="154">
        <v>7391.6</v>
      </c>
      <c r="E939" s="231">
        <v>44843</v>
      </c>
      <c r="F939" s="154">
        <v>7391.6</v>
      </c>
      <c r="G939" s="197">
        <f>Tabla111[[#This Row],[Importe]]-Tabla111[[#This Row],[Pagado]]</f>
        <v>0</v>
      </c>
      <c r="H939" s="153" t="s">
        <v>10</v>
      </c>
    </row>
    <row r="940" spans="1:8" x14ac:dyDescent="0.25">
      <c r="A940" s="73">
        <v>44843</v>
      </c>
      <c r="B940" s="74" t="s">
        <v>32522</v>
      </c>
      <c r="C940" s="75" t="s">
        <v>20</v>
      </c>
      <c r="D940" s="81">
        <v>3511.5</v>
      </c>
      <c r="E940" s="230">
        <v>44843</v>
      </c>
      <c r="F940" s="81">
        <v>3511.5</v>
      </c>
      <c r="G940" s="197">
        <f>Tabla111[[#This Row],[Importe]]-Tabla111[[#This Row],[Pagado]]</f>
        <v>0</v>
      </c>
      <c r="H940" s="75" t="s">
        <v>10</v>
      </c>
    </row>
    <row r="941" spans="1:8" x14ac:dyDescent="0.25">
      <c r="A941" s="148">
        <v>44843</v>
      </c>
      <c r="B941" s="149" t="s">
        <v>32523</v>
      </c>
      <c r="C941" s="153" t="s">
        <v>16</v>
      </c>
      <c r="D941" s="154">
        <v>10533</v>
      </c>
      <c r="E941" s="231">
        <v>44843</v>
      </c>
      <c r="F941" s="154">
        <v>10533</v>
      </c>
      <c r="G941" s="197">
        <f>Tabla111[[#This Row],[Importe]]-Tabla111[[#This Row],[Pagado]]</f>
        <v>0</v>
      </c>
      <c r="H941" s="153" t="s">
        <v>10</v>
      </c>
    </row>
    <row r="942" spans="1:8" x14ac:dyDescent="0.25">
      <c r="A942" s="73">
        <v>44843</v>
      </c>
      <c r="B942" s="74" t="s">
        <v>32524</v>
      </c>
      <c r="C942" s="75" t="s">
        <v>29</v>
      </c>
      <c r="D942" s="81">
        <v>11940</v>
      </c>
      <c r="E942" s="230">
        <v>44843</v>
      </c>
      <c r="F942" s="81">
        <v>11940</v>
      </c>
      <c r="G942" s="197">
        <f>Tabla111[[#This Row],[Importe]]-Tabla111[[#This Row],[Pagado]]</f>
        <v>0</v>
      </c>
      <c r="H942" s="75" t="s">
        <v>10</v>
      </c>
    </row>
    <row r="943" spans="1:8" x14ac:dyDescent="0.25">
      <c r="A943" s="148">
        <v>44843</v>
      </c>
      <c r="B943" s="149" t="s">
        <v>32525</v>
      </c>
      <c r="C943" s="153" t="s">
        <v>475</v>
      </c>
      <c r="D943" s="154">
        <v>82478.2</v>
      </c>
      <c r="E943" s="231" t="s">
        <v>32526</v>
      </c>
      <c r="F943" s="154">
        <f>50000+32478.2</f>
        <v>82478.2</v>
      </c>
      <c r="G943" s="197">
        <f>Tabla111[[#This Row],[Importe]]-Tabla111[[#This Row],[Pagado]]</f>
        <v>0</v>
      </c>
      <c r="H943" s="153" t="s">
        <v>10</v>
      </c>
    </row>
    <row r="944" spans="1:8" x14ac:dyDescent="0.25">
      <c r="A944" s="73">
        <v>44843</v>
      </c>
      <c r="B944" s="74" t="s">
        <v>32527</v>
      </c>
      <c r="C944" s="75" t="s">
        <v>20</v>
      </c>
      <c r="D944" s="81">
        <v>12044</v>
      </c>
      <c r="E944" s="230">
        <v>44843</v>
      </c>
      <c r="F944" s="81">
        <v>12044</v>
      </c>
      <c r="G944" s="197">
        <f>Tabla111[[#This Row],[Importe]]-Tabla111[[#This Row],[Pagado]]</f>
        <v>0</v>
      </c>
      <c r="H944" s="75" t="s">
        <v>10</v>
      </c>
    </row>
    <row r="945" spans="1:8" x14ac:dyDescent="0.25">
      <c r="A945" s="148">
        <v>44843</v>
      </c>
      <c r="B945" s="149" t="s">
        <v>32528</v>
      </c>
      <c r="C945" s="153" t="s">
        <v>16</v>
      </c>
      <c r="D945" s="154">
        <v>690.2</v>
      </c>
      <c r="E945" s="231">
        <v>44843</v>
      </c>
      <c r="F945" s="154">
        <v>690.2</v>
      </c>
      <c r="G945" s="197">
        <f>Tabla111[[#This Row],[Importe]]-Tabla111[[#This Row],[Pagado]]</f>
        <v>0</v>
      </c>
      <c r="H945" s="153" t="s">
        <v>10</v>
      </c>
    </row>
    <row r="946" spans="1:8" x14ac:dyDescent="0.25">
      <c r="A946" s="73">
        <v>44843</v>
      </c>
      <c r="B946" s="74" t="s">
        <v>32529</v>
      </c>
      <c r="C946" s="75" t="s">
        <v>9415</v>
      </c>
      <c r="D946" s="81">
        <v>13309.4</v>
      </c>
      <c r="E946" s="230">
        <v>44845</v>
      </c>
      <c r="F946" s="81">
        <v>13309.4</v>
      </c>
      <c r="G946" s="197">
        <f>Tabla111[[#This Row],[Importe]]-Tabla111[[#This Row],[Pagado]]</f>
        <v>0</v>
      </c>
      <c r="H946" s="75" t="s">
        <v>10</v>
      </c>
    </row>
    <row r="947" spans="1:8" x14ac:dyDescent="0.25">
      <c r="A947" s="148">
        <v>44843</v>
      </c>
      <c r="B947" s="149" t="s">
        <v>32530</v>
      </c>
      <c r="C947" s="153" t="s">
        <v>1187</v>
      </c>
      <c r="D947" s="154">
        <v>2957.4</v>
      </c>
      <c r="E947" s="231">
        <v>44843</v>
      </c>
      <c r="F947" s="154">
        <v>2957.4</v>
      </c>
      <c r="G947" s="197">
        <f>Tabla111[[#This Row],[Importe]]-Tabla111[[#This Row],[Pagado]]</f>
        <v>0</v>
      </c>
      <c r="H947" s="153" t="s">
        <v>10</v>
      </c>
    </row>
    <row r="948" spans="1:8" x14ac:dyDescent="0.25">
      <c r="A948" s="73">
        <v>44843</v>
      </c>
      <c r="B948" s="74" t="s">
        <v>32531</v>
      </c>
      <c r="C948" s="75" t="s">
        <v>56</v>
      </c>
      <c r="D948" s="81">
        <v>9956.4</v>
      </c>
      <c r="E948" s="230">
        <v>44843</v>
      </c>
      <c r="F948" s="81">
        <v>9956.4</v>
      </c>
      <c r="G948" s="197">
        <f>Tabla111[[#This Row],[Importe]]-Tabla111[[#This Row],[Pagado]]</f>
        <v>0</v>
      </c>
      <c r="H948" s="75" t="s">
        <v>10</v>
      </c>
    </row>
    <row r="949" spans="1:8" x14ac:dyDescent="0.25">
      <c r="A949" s="148">
        <v>44843</v>
      </c>
      <c r="B949" s="149" t="s">
        <v>32532</v>
      </c>
      <c r="C949" s="153" t="s">
        <v>22</v>
      </c>
      <c r="D949" s="154">
        <v>37888.5</v>
      </c>
      <c r="E949" s="231">
        <v>44844</v>
      </c>
      <c r="F949" s="154">
        <v>37888.5</v>
      </c>
      <c r="G949" s="197">
        <f>Tabla111[[#This Row],[Importe]]-Tabla111[[#This Row],[Pagado]]</f>
        <v>0</v>
      </c>
      <c r="H949" s="153" t="s">
        <v>10</v>
      </c>
    </row>
    <row r="950" spans="1:8" x14ac:dyDescent="0.25">
      <c r="A950" s="73">
        <v>44843</v>
      </c>
      <c r="B950" s="74" t="s">
        <v>32533</v>
      </c>
      <c r="C950" s="75" t="s">
        <v>24</v>
      </c>
      <c r="D950" s="81">
        <v>3047</v>
      </c>
      <c r="E950" s="230">
        <v>44843</v>
      </c>
      <c r="F950" s="81">
        <v>3047</v>
      </c>
      <c r="G950" s="197">
        <f>Tabla111[[#This Row],[Importe]]-Tabla111[[#This Row],[Pagado]]</f>
        <v>0</v>
      </c>
      <c r="H950" s="75" t="s">
        <v>10</v>
      </c>
    </row>
    <row r="951" spans="1:8" x14ac:dyDescent="0.25">
      <c r="A951" s="148">
        <v>44843</v>
      </c>
      <c r="B951" s="149" t="s">
        <v>32534</v>
      </c>
      <c r="C951" s="153" t="s">
        <v>2780</v>
      </c>
      <c r="D951" s="154">
        <v>5244</v>
      </c>
      <c r="E951" s="231">
        <v>44843</v>
      </c>
      <c r="F951" s="154">
        <v>5244</v>
      </c>
      <c r="G951" s="197">
        <f>Tabla111[[#This Row],[Importe]]-Tabla111[[#This Row],[Pagado]]</f>
        <v>0</v>
      </c>
      <c r="H951" s="153" t="s">
        <v>10</v>
      </c>
    </row>
    <row r="952" spans="1:8" x14ac:dyDescent="0.25">
      <c r="A952" s="73">
        <v>44843</v>
      </c>
      <c r="B952" s="74" t="s">
        <v>32535</v>
      </c>
      <c r="C952" s="75" t="s">
        <v>31</v>
      </c>
      <c r="D952" s="81">
        <v>2876</v>
      </c>
      <c r="E952" s="230">
        <v>44843</v>
      </c>
      <c r="F952" s="81">
        <v>2876</v>
      </c>
      <c r="G952" s="197">
        <f>Tabla111[[#This Row],[Importe]]-Tabla111[[#This Row],[Pagado]]</f>
        <v>0</v>
      </c>
      <c r="H952" s="75" t="s">
        <v>10</v>
      </c>
    </row>
    <row r="953" spans="1:8" x14ac:dyDescent="0.25">
      <c r="A953" s="148">
        <v>44843</v>
      </c>
      <c r="B953" s="149" t="s">
        <v>32536</v>
      </c>
      <c r="C953" s="153" t="s">
        <v>37</v>
      </c>
      <c r="D953" s="154">
        <v>1132.4000000000001</v>
      </c>
      <c r="E953" s="231">
        <v>44843</v>
      </c>
      <c r="F953" s="154">
        <v>1132.4000000000001</v>
      </c>
      <c r="G953" s="197">
        <f>Tabla111[[#This Row],[Importe]]-Tabla111[[#This Row],[Pagado]]</f>
        <v>0</v>
      </c>
      <c r="H953" s="153" t="s">
        <v>10</v>
      </c>
    </row>
    <row r="954" spans="1:8" x14ac:dyDescent="0.25">
      <c r="A954" s="73">
        <v>44843</v>
      </c>
      <c r="B954" s="74" t="s">
        <v>32537</v>
      </c>
      <c r="C954" s="75" t="s">
        <v>31</v>
      </c>
      <c r="D954" s="81">
        <v>701.8</v>
      </c>
      <c r="E954" s="230">
        <v>44843</v>
      </c>
      <c r="F954" s="81">
        <v>701.8</v>
      </c>
      <c r="G954" s="197">
        <f>Tabla111[[#This Row],[Importe]]-Tabla111[[#This Row],[Pagado]]</f>
        <v>0</v>
      </c>
      <c r="H954" s="75" t="s">
        <v>10</v>
      </c>
    </row>
    <row r="955" spans="1:8" x14ac:dyDescent="0.25">
      <c r="A955" s="148">
        <v>44843</v>
      </c>
      <c r="B955" s="149" t="s">
        <v>32538</v>
      </c>
      <c r="C955" s="153" t="s">
        <v>1003</v>
      </c>
      <c r="D955" s="154">
        <v>13629.8</v>
      </c>
      <c r="E955" s="231">
        <v>44845</v>
      </c>
      <c r="F955" s="154">
        <v>13629.8</v>
      </c>
      <c r="G955" s="197">
        <f>Tabla111[[#This Row],[Importe]]-Tabla111[[#This Row],[Pagado]]</f>
        <v>0</v>
      </c>
      <c r="H955" s="153" t="s">
        <v>10</v>
      </c>
    </row>
    <row r="956" spans="1:8" x14ac:dyDescent="0.25">
      <c r="A956" s="73">
        <v>44843</v>
      </c>
      <c r="B956" s="74" t="s">
        <v>32539</v>
      </c>
      <c r="C956" s="75" t="s">
        <v>45</v>
      </c>
      <c r="D956" s="81">
        <v>8530.7999999999993</v>
      </c>
      <c r="E956" s="230">
        <v>44843</v>
      </c>
      <c r="F956" s="81">
        <v>8530.7999999999993</v>
      </c>
      <c r="G956" s="197">
        <f>Tabla111[[#This Row],[Importe]]-Tabla111[[#This Row],[Pagado]]</f>
        <v>0</v>
      </c>
      <c r="H956" s="75" t="s">
        <v>10</v>
      </c>
    </row>
    <row r="957" spans="1:8" x14ac:dyDescent="0.25">
      <c r="A957" s="148">
        <v>44843</v>
      </c>
      <c r="B957" s="149" t="s">
        <v>32540</v>
      </c>
      <c r="C957" s="153" t="s">
        <v>49</v>
      </c>
      <c r="D957" s="154">
        <v>3857</v>
      </c>
      <c r="E957" s="231">
        <v>44843</v>
      </c>
      <c r="F957" s="154">
        <v>3857</v>
      </c>
      <c r="G957" s="197">
        <f>Tabla111[[#This Row],[Importe]]-Tabla111[[#This Row],[Pagado]]</f>
        <v>0</v>
      </c>
      <c r="H957" s="153" t="s">
        <v>10</v>
      </c>
    </row>
    <row r="958" spans="1:8" x14ac:dyDescent="0.25">
      <c r="A958" s="73">
        <v>44843</v>
      </c>
      <c r="B958" s="74" t="s">
        <v>32541</v>
      </c>
      <c r="C958" s="75" t="s">
        <v>97</v>
      </c>
      <c r="D958" s="81">
        <v>5930.8</v>
      </c>
      <c r="E958" s="230">
        <v>44843</v>
      </c>
      <c r="F958" s="81">
        <v>5930.8</v>
      </c>
      <c r="G958" s="197">
        <f>Tabla111[[#This Row],[Importe]]-Tabla111[[#This Row],[Pagado]]</f>
        <v>0</v>
      </c>
      <c r="H958" s="75" t="s">
        <v>10</v>
      </c>
    </row>
    <row r="959" spans="1:8" x14ac:dyDescent="0.25">
      <c r="A959" s="148">
        <v>44843</v>
      </c>
      <c r="B959" s="149" t="s">
        <v>32542</v>
      </c>
      <c r="C959" s="153" t="s">
        <v>31</v>
      </c>
      <c r="D959" s="154">
        <v>697.5</v>
      </c>
      <c r="E959" s="231">
        <v>44843</v>
      </c>
      <c r="F959" s="154">
        <v>697.5</v>
      </c>
      <c r="G959" s="197">
        <f>Tabla111[[#This Row],[Importe]]-Tabla111[[#This Row],[Pagado]]</f>
        <v>0</v>
      </c>
      <c r="H959" s="153" t="s">
        <v>10</v>
      </c>
    </row>
    <row r="960" spans="1:8" x14ac:dyDescent="0.25">
      <c r="A960" s="73">
        <v>44843</v>
      </c>
      <c r="B960" s="74" t="s">
        <v>32543</v>
      </c>
      <c r="C960" s="75" t="s">
        <v>224</v>
      </c>
      <c r="D960" s="81">
        <v>2153.4</v>
      </c>
      <c r="E960" s="230">
        <v>44843</v>
      </c>
      <c r="F960" s="81">
        <v>2153.4</v>
      </c>
      <c r="G960" s="197">
        <f>Tabla111[[#This Row],[Importe]]-Tabla111[[#This Row],[Pagado]]</f>
        <v>0</v>
      </c>
      <c r="H960" s="75" t="s">
        <v>10</v>
      </c>
    </row>
    <row r="961" spans="1:8" x14ac:dyDescent="0.25">
      <c r="A961" s="148">
        <v>44843</v>
      </c>
      <c r="B961" s="149" t="s">
        <v>32544</v>
      </c>
      <c r="C961" s="153" t="s">
        <v>382</v>
      </c>
      <c r="D961" s="154">
        <v>7650</v>
      </c>
      <c r="E961" s="231">
        <v>44843</v>
      </c>
      <c r="F961" s="154">
        <v>7650</v>
      </c>
      <c r="G961" s="197">
        <f>Tabla111[[#This Row],[Importe]]-Tabla111[[#This Row],[Pagado]]</f>
        <v>0</v>
      </c>
      <c r="H961" s="153" t="s">
        <v>10</v>
      </c>
    </row>
    <row r="962" spans="1:8" x14ac:dyDescent="0.25">
      <c r="A962" s="73">
        <v>44843</v>
      </c>
      <c r="B962" s="74" t="s">
        <v>32545</v>
      </c>
      <c r="C962" s="75" t="s">
        <v>1676</v>
      </c>
      <c r="D962" s="81">
        <v>2527.5</v>
      </c>
      <c r="E962" s="230">
        <v>44843</v>
      </c>
      <c r="F962" s="81">
        <v>2527.5</v>
      </c>
      <c r="G962" s="197">
        <f>Tabla111[[#This Row],[Importe]]-Tabla111[[#This Row],[Pagado]]</f>
        <v>0</v>
      </c>
      <c r="H962" s="75" t="s">
        <v>10</v>
      </c>
    </row>
    <row r="963" spans="1:8" x14ac:dyDescent="0.25">
      <c r="A963" s="148">
        <v>44843</v>
      </c>
      <c r="B963" s="149" t="s">
        <v>32546</v>
      </c>
      <c r="C963" s="153" t="s">
        <v>4136</v>
      </c>
      <c r="D963" s="154">
        <v>684.4</v>
      </c>
      <c r="E963" s="231">
        <v>44843</v>
      </c>
      <c r="F963" s="154">
        <v>684.4</v>
      </c>
      <c r="G963" s="197">
        <f>Tabla111[[#This Row],[Importe]]-Tabla111[[#This Row],[Pagado]]</f>
        <v>0</v>
      </c>
      <c r="H963" s="153" t="s">
        <v>10</v>
      </c>
    </row>
    <row r="964" spans="1:8" x14ac:dyDescent="0.25">
      <c r="A964" s="73">
        <v>44843</v>
      </c>
      <c r="B964" s="74" t="s">
        <v>32547</v>
      </c>
      <c r="C964" s="75" t="s">
        <v>296</v>
      </c>
      <c r="D964" s="81">
        <v>4181.1000000000004</v>
      </c>
      <c r="E964" s="230">
        <v>44843</v>
      </c>
      <c r="F964" s="81">
        <v>4181.1000000000004</v>
      </c>
      <c r="G964" s="197">
        <f>Tabla111[[#This Row],[Importe]]-Tabla111[[#This Row],[Pagado]]</f>
        <v>0</v>
      </c>
      <c r="H964" s="75" t="s">
        <v>10</v>
      </c>
    </row>
    <row r="965" spans="1:8" x14ac:dyDescent="0.25">
      <c r="A965" s="148">
        <v>44843</v>
      </c>
      <c r="B965" s="149" t="s">
        <v>32548</v>
      </c>
      <c r="C965" s="153" t="s">
        <v>9827</v>
      </c>
      <c r="D965" s="154">
        <v>4894.2</v>
      </c>
      <c r="E965" s="231">
        <v>44843</v>
      </c>
      <c r="F965" s="154">
        <v>4894.2</v>
      </c>
      <c r="G965" s="197">
        <f>Tabla111[[#This Row],[Importe]]-Tabla111[[#This Row],[Pagado]]</f>
        <v>0</v>
      </c>
      <c r="H965" s="153" t="s">
        <v>10</v>
      </c>
    </row>
    <row r="966" spans="1:8" x14ac:dyDescent="0.25">
      <c r="A966" s="73">
        <v>44843</v>
      </c>
      <c r="B966" s="74" t="s">
        <v>32549</v>
      </c>
      <c r="C966" s="75" t="s">
        <v>149</v>
      </c>
      <c r="D966" s="81">
        <v>7090.3</v>
      </c>
      <c r="E966" s="230">
        <v>44843</v>
      </c>
      <c r="F966" s="81">
        <v>7090.3</v>
      </c>
      <c r="G966" s="197">
        <f>Tabla111[[#This Row],[Importe]]-Tabla111[[#This Row],[Pagado]]</f>
        <v>0</v>
      </c>
      <c r="H966" s="75" t="s">
        <v>10</v>
      </c>
    </row>
    <row r="967" spans="1:8" x14ac:dyDescent="0.25">
      <c r="A967" s="148">
        <v>44843</v>
      </c>
      <c r="B967" s="149" t="s">
        <v>32550</v>
      </c>
      <c r="C967" s="153" t="s">
        <v>10313</v>
      </c>
      <c r="D967" s="154">
        <v>207.2</v>
      </c>
      <c r="E967" s="231">
        <v>44843</v>
      </c>
      <c r="F967" s="154">
        <v>207.2</v>
      </c>
      <c r="G967" s="197">
        <f>Tabla111[[#This Row],[Importe]]-Tabla111[[#This Row],[Pagado]]</f>
        <v>0</v>
      </c>
      <c r="H967" s="153" t="s">
        <v>10</v>
      </c>
    </row>
    <row r="968" spans="1:8" x14ac:dyDescent="0.25">
      <c r="A968" s="73">
        <v>44843</v>
      </c>
      <c r="B968" s="74" t="s">
        <v>32551</v>
      </c>
      <c r="C968" s="75" t="s">
        <v>53</v>
      </c>
      <c r="D968" s="81">
        <v>1102</v>
      </c>
      <c r="E968" s="230">
        <v>44843</v>
      </c>
      <c r="F968" s="81">
        <v>1102</v>
      </c>
      <c r="G968" s="197">
        <f>Tabla111[[#This Row],[Importe]]-Tabla111[[#This Row],[Pagado]]</f>
        <v>0</v>
      </c>
      <c r="H968" s="75" t="s">
        <v>10</v>
      </c>
    </row>
    <row r="969" spans="1:8" x14ac:dyDescent="0.25">
      <c r="A969" s="148">
        <v>44843</v>
      </c>
      <c r="B969" s="149" t="s">
        <v>32552</v>
      </c>
      <c r="C969" s="153" t="s">
        <v>69</v>
      </c>
      <c r="D969" s="154">
        <v>3112.5</v>
      </c>
      <c r="E969" s="231">
        <v>44843</v>
      </c>
      <c r="F969" s="154">
        <v>3112.5</v>
      </c>
      <c r="G969" s="197">
        <f>Tabla111[[#This Row],[Importe]]-Tabla111[[#This Row],[Pagado]]</f>
        <v>0</v>
      </c>
      <c r="H969" s="153" t="s">
        <v>10</v>
      </c>
    </row>
    <row r="970" spans="1:8" x14ac:dyDescent="0.25">
      <c r="A970" s="73">
        <v>44843</v>
      </c>
      <c r="B970" s="74" t="s">
        <v>32553</v>
      </c>
      <c r="C970" s="75" t="s">
        <v>24284</v>
      </c>
      <c r="D970" s="81">
        <v>1267.5</v>
      </c>
      <c r="E970" s="230">
        <v>44843</v>
      </c>
      <c r="F970" s="81">
        <v>1267.5</v>
      </c>
      <c r="G970" s="197">
        <f>Tabla111[[#This Row],[Importe]]-Tabla111[[#This Row],[Pagado]]</f>
        <v>0</v>
      </c>
      <c r="H970" s="75" t="s">
        <v>10</v>
      </c>
    </row>
    <row r="971" spans="1:8" x14ac:dyDescent="0.25">
      <c r="A971" s="148">
        <v>44843</v>
      </c>
      <c r="B971" s="149" t="s">
        <v>32554</v>
      </c>
      <c r="C971" s="153" t="s">
        <v>3747</v>
      </c>
      <c r="D971" s="154">
        <v>30274.2</v>
      </c>
      <c r="E971" s="231">
        <v>44843</v>
      </c>
      <c r="F971" s="154">
        <v>30274.2</v>
      </c>
      <c r="G971" s="197">
        <f>Tabla111[[#This Row],[Importe]]-Tabla111[[#This Row],[Pagado]]</f>
        <v>0</v>
      </c>
      <c r="H971" s="153" t="s">
        <v>10</v>
      </c>
    </row>
    <row r="972" spans="1:8" x14ac:dyDescent="0.25">
      <c r="A972" s="73">
        <v>44843</v>
      </c>
      <c r="B972" s="74" t="s">
        <v>32555</v>
      </c>
      <c r="C972" s="75" t="s">
        <v>71</v>
      </c>
      <c r="D972" s="81">
        <v>1960.4</v>
      </c>
      <c r="E972" s="230">
        <v>44843</v>
      </c>
      <c r="F972" s="81">
        <v>1960.4</v>
      </c>
      <c r="G972" s="197">
        <f>Tabla111[[#This Row],[Importe]]-Tabla111[[#This Row],[Pagado]]</f>
        <v>0</v>
      </c>
      <c r="H972" s="75" t="s">
        <v>10</v>
      </c>
    </row>
    <row r="973" spans="1:8" x14ac:dyDescent="0.25">
      <c r="A973" s="148">
        <v>44843</v>
      </c>
      <c r="B973" s="149" t="s">
        <v>32556</v>
      </c>
      <c r="C973" s="153" t="s">
        <v>67</v>
      </c>
      <c r="D973" s="154">
        <v>2373</v>
      </c>
      <c r="E973" s="231">
        <v>44843</v>
      </c>
      <c r="F973" s="154">
        <v>2373</v>
      </c>
      <c r="G973" s="197">
        <f>Tabla111[[#This Row],[Importe]]-Tabla111[[#This Row],[Pagado]]</f>
        <v>0</v>
      </c>
      <c r="H973" s="153" t="s">
        <v>10</v>
      </c>
    </row>
    <row r="974" spans="1:8" x14ac:dyDescent="0.25">
      <c r="A974" s="73">
        <v>44843</v>
      </c>
      <c r="B974" s="74" t="s">
        <v>32557</v>
      </c>
      <c r="C974" s="75" t="s">
        <v>58</v>
      </c>
      <c r="D974" s="81">
        <v>2341.1</v>
      </c>
      <c r="E974" s="230">
        <v>44843</v>
      </c>
      <c r="F974" s="81">
        <v>2341.1</v>
      </c>
      <c r="G974" s="197">
        <f>Tabla111[[#This Row],[Importe]]-Tabla111[[#This Row],[Pagado]]</f>
        <v>0</v>
      </c>
      <c r="H974" s="75" t="s">
        <v>10</v>
      </c>
    </row>
    <row r="975" spans="1:8" x14ac:dyDescent="0.25">
      <c r="A975" s="148">
        <v>44843</v>
      </c>
      <c r="B975" s="149" t="s">
        <v>32558</v>
      </c>
      <c r="C975" s="153" t="s">
        <v>1676</v>
      </c>
      <c r="D975" s="154">
        <v>9885</v>
      </c>
      <c r="E975" s="231">
        <v>44843</v>
      </c>
      <c r="F975" s="154">
        <v>9885</v>
      </c>
      <c r="G975" s="197">
        <f>Tabla111[[#This Row],[Importe]]-Tabla111[[#This Row],[Pagado]]</f>
        <v>0</v>
      </c>
      <c r="H975" s="153" t="s">
        <v>10</v>
      </c>
    </row>
    <row r="976" spans="1:8" x14ac:dyDescent="0.25">
      <c r="A976" s="73">
        <v>44843</v>
      </c>
      <c r="B976" s="74" t="s">
        <v>32559</v>
      </c>
      <c r="C976" s="75" t="s">
        <v>226</v>
      </c>
      <c r="D976" s="81">
        <v>8017.5</v>
      </c>
      <c r="E976" s="230">
        <v>44843</v>
      </c>
      <c r="F976" s="81">
        <v>8017.5</v>
      </c>
      <c r="G976" s="197">
        <f>Tabla111[[#This Row],[Importe]]-Tabla111[[#This Row],[Pagado]]</f>
        <v>0</v>
      </c>
      <c r="H976" s="75" t="s">
        <v>10</v>
      </c>
    </row>
    <row r="977" spans="1:8" x14ac:dyDescent="0.25">
      <c r="A977" s="148">
        <v>44843</v>
      </c>
      <c r="B977" s="149" t="s">
        <v>32560</v>
      </c>
      <c r="C977" s="153" t="s">
        <v>56</v>
      </c>
      <c r="D977" s="154">
        <v>6961.6</v>
      </c>
      <c r="E977" s="231">
        <v>44843</v>
      </c>
      <c r="F977" s="154">
        <v>6961.6</v>
      </c>
      <c r="G977" s="197">
        <f>Tabla111[[#This Row],[Importe]]-Tabla111[[#This Row],[Pagado]]</f>
        <v>0</v>
      </c>
      <c r="H977" s="153" t="s">
        <v>10</v>
      </c>
    </row>
    <row r="978" spans="1:8" x14ac:dyDescent="0.25">
      <c r="A978" s="73">
        <v>44843</v>
      </c>
      <c r="B978" s="74" t="s">
        <v>32561</v>
      </c>
      <c r="C978" s="75" t="s">
        <v>214</v>
      </c>
      <c r="D978" s="81">
        <v>1792.5</v>
      </c>
      <c r="E978" s="230">
        <v>44843</v>
      </c>
      <c r="F978" s="81">
        <v>1792.5</v>
      </c>
      <c r="G978" s="197">
        <f>Tabla111[[#This Row],[Importe]]-Tabla111[[#This Row],[Pagado]]</f>
        <v>0</v>
      </c>
      <c r="H978" s="75" t="s">
        <v>10</v>
      </c>
    </row>
    <row r="979" spans="1:8" x14ac:dyDescent="0.25">
      <c r="A979" s="148">
        <v>44843</v>
      </c>
      <c r="B979" s="149" t="s">
        <v>32562</v>
      </c>
      <c r="C979" s="153" t="s">
        <v>75</v>
      </c>
      <c r="D979" s="154">
        <v>9450</v>
      </c>
      <c r="E979" s="231">
        <v>44843</v>
      </c>
      <c r="F979" s="154">
        <v>9450</v>
      </c>
      <c r="G979" s="197">
        <f>Tabla111[[#This Row],[Importe]]-Tabla111[[#This Row],[Pagado]]</f>
        <v>0</v>
      </c>
      <c r="H979" s="153" t="s">
        <v>10</v>
      </c>
    </row>
    <row r="980" spans="1:8" x14ac:dyDescent="0.25">
      <c r="A980" s="73">
        <v>44843</v>
      </c>
      <c r="B980" s="74" t="s">
        <v>32563</v>
      </c>
      <c r="C980" s="75" t="s">
        <v>296</v>
      </c>
      <c r="D980" s="81">
        <v>2234.4</v>
      </c>
      <c r="E980" s="230">
        <v>44843</v>
      </c>
      <c r="F980" s="81">
        <v>2234.4</v>
      </c>
      <c r="G980" s="197">
        <f>Tabla111[[#This Row],[Importe]]-Tabla111[[#This Row],[Pagado]]</f>
        <v>0</v>
      </c>
      <c r="H980" s="75" t="s">
        <v>10</v>
      </c>
    </row>
    <row r="981" spans="1:8" x14ac:dyDescent="0.25">
      <c r="A981" s="148">
        <v>44843</v>
      </c>
      <c r="B981" s="149" t="s">
        <v>32564</v>
      </c>
      <c r="C981" s="153" t="s">
        <v>296</v>
      </c>
      <c r="D981" s="154">
        <v>607.6</v>
      </c>
      <c r="E981" s="231">
        <v>44843</v>
      </c>
      <c r="F981" s="154">
        <v>607.6</v>
      </c>
      <c r="G981" s="197">
        <f>Tabla111[[#This Row],[Importe]]-Tabla111[[#This Row],[Pagado]]</f>
        <v>0</v>
      </c>
      <c r="H981" s="153" t="s">
        <v>10</v>
      </c>
    </row>
    <row r="982" spans="1:8" x14ac:dyDescent="0.25">
      <c r="A982" s="73">
        <v>44843</v>
      </c>
      <c r="B982" s="74" t="s">
        <v>32565</v>
      </c>
      <c r="C982" s="75" t="s">
        <v>296</v>
      </c>
      <c r="D982" s="81">
        <v>1878.8</v>
      </c>
      <c r="E982" s="230">
        <v>44843</v>
      </c>
      <c r="F982" s="81">
        <v>1878.8</v>
      </c>
      <c r="G982" s="197">
        <f>Tabla111[[#This Row],[Importe]]-Tabla111[[#This Row],[Pagado]]</f>
        <v>0</v>
      </c>
      <c r="H982" s="75" t="s">
        <v>10</v>
      </c>
    </row>
    <row r="983" spans="1:8" x14ac:dyDescent="0.25">
      <c r="A983" s="148">
        <v>44843</v>
      </c>
      <c r="B983" s="149" t="s">
        <v>32566</v>
      </c>
      <c r="C983" s="153" t="s">
        <v>67</v>
      </c>
      <c r="D983" s="154">
        <v>1231.2</v>
      </c>
      <c r="E983" s="231">
        <v>44843</v>
      </c>
      <c r="F983" s="154">
        <v>1231.2</v>
      </c>
      <c r="G983" s="197">
        <f>Tabla111[[#This Row],[Importe]]-Tabla111[[#This Row],[Pagado]]</f>
        <v>0</v>
      </c>
      <c r="H983" s="153" t="s">
        <v>10</v>
      </c>
    </row>
    <row r="984" spans="1:8" x14ac:dyDescent="0.25">
      <c r="A984" s="73">
        <v>44844</v>
      </c>
      <c r="B984" s="74" t="s">
        <v>32567</v>
      </c>
      <c r="C984" s="75" t="s">
        <v>12</v>
      </c>
      <c r="D984" s="81">
        <v>26776.35</v>
      </c>
      <c r="E984" s="230">
        <v>44844</v>
      </c>
      <c r="F984" s="81">
        <v>26776.35</v>
      </c>
      <c r="G984" s="197">
        <f>Tabla111[[#This Row],[Importe]]-Tabla111[[#This Row],[Pagado]]</f>
        <v>0</v>
      </c>
      <c r="H984" s="75" t="s">
        <v>10</v>
      </c>
    </row>
    <row r="985" spans="1:8" x14ac:dyDescent="0.25">
      <c r="A985" s="148">
        <v>44844</v>
      </c>
      <c r="B985" s="149" t="s">
        <v>32568</v>
      </c>
      <c r="C985" s="153" t="s">
        <v>887</v>
      </c>
      <c r="D985" s="154">
        <v>17105.099999999999</v>
      </c>
      <c r="E985" s="231">
        <v>44844</v>
      </c>
      <c r="F985" s="154">
        <v>17105.099999999999</v>
      </c>
      <c r="G985" s="197">
        <f>Tabla111[[#This Row],[Importe]]-Tabla111[[#This Row],[Pagado]]</f>
        <v>0</v>
      </c>
      <c r="H985" s="153" t="s">
        <v>10</v>
      </c>
    </row>
    <row r="986" spans="1:8" x14ac:dyDescent="0.25">
      <c r="A986" s="73">
        <v>44844</v>
      </c>
      <c r="B986" s="74" t="s">
        <v>32569</v>
      </c>
      <c r="C986" s="75" t="s">
        <v>12</v>
      </c>
      <c r="D986" s="81">
        <v>2975.6</v>
      </c>
      <c r="E986" s="230">
        <v>44844</v>
      </c>
      <c r="F986" s="81">
        <v>2975.6</v>
      </c>
      <c r="G986" s="197">
        <f>Tabla111[[#This Row],[Importe]]-Tabla111[[#This Row],[Pagado]]</f>
        <v>0</v>
      </c>
      <c r="H986" s="75" t="s">
        <v>10</v>
      </c>
    </row>
    <row r="987" spans="1:8" x14ac:dyDescent="0.25">
      <c r="A987" s="148">
        <v>44844</v>
      </c>
      <c r="B987" s="149" t="s">
        <v>32570</v>
      </c>
      <c r="C987" s="153" t="s">
        <v>75</v>
      </c>
      <c r="D987" s="154">
        <v>9232.5</v>
      </c>
      <c r="E987" s="231">
        <v>44844</v>
      </c>
      <c r="F987" s="154">
        <v>9232.5</v>
      </c>
      <c r="G987" s="197">
        <f>Tabla111[[#This Row],[Importe]]-Tabla111[[#This Row],[Pagado]]</f>
        <v>0</v>
      </c>
      <c r="H987" s="153" t="s">
        <v>10</v>
      </c>
    </row>
    <row r="988" spans="1:8" x14ac:dyDescent="0.25">
      <c r="A988" s="73">
        <v>44844</v>
      </c>
      <c r="B988" s="74" t="s">
        <v>32571</v>
      </c>
      <c r="C988" s="75" t="s">
        <v>475</v>
      </c>
      <c r="D988" s="81">
        <v>109899.1</v>
      </c>
      <c r="E988" s="230">
        <v>44846</v>
      </c>
      <c r="F988" s="81">
        <v>109899.1</v>
      </c>
      <c r="G988" s="197">
        <f>Tabla111[[#This Row],[Importe]]-Tabla111[[#This Row],[Pagado]]</f>
        <v>0</v>
      </c>
      <c r="H988" s="75" t="s">
        <v>10</v>
      </c>
    </row>
    <row r="989" spans="1:8" x14ac:dyDescent="0.25">
      <c r="A989" s="148">
        <v>44844</v>
      </c>
      <c r="B989" s="149" t="s">
        <v>32572</v>
      </c>
      <c r="C989" s="153" t="s">
        <v>473</v>
      </c>
      <c r="D989" s="154">
        <v>10340.200000000001</v>
      </c>
      <c r="E989" s="231">
        <v>44844</v>
      </c>
      <c r="F989" s="154">
        <v>10340.200000000001</v>
      </c>
      <c r="G989" s="197">
        <f>Tabla111[[#This Row],[Importe]]-Tabla111[[#This Row],[Pagado]]</f>
        <v>0</v>
      </c>
      <c r="H989" s="153" t="s">
        <v>10</v>
      </c>
    </row>
    <row r="990" spans="1:8" x14ac:dyDescent="0.25">
      <c r="A990" s="73">
        <v>44844</v>
      </c>
      <c r="B990" s="74" t="s">
        <v>32573</v>
      </c>
      <c r="C990" s="75" t="s">
        <v>1187</v>
      </c>
      <c r="D990" s="81">
        <v>2127.8000000000002</v>
      </c>
      <c r="E990" s="230">
        <v>44844</v>
      </c>
      <c r="F990" s="81">
        <v>2127.8000000000002</v>
      </c>
      <c r="G990" s="197">
        <f>Tabla111[[#This Row],[Importe]]-Tabla111[[#This Row],[Pagado]]</f>
        <v>0</v>
      </c>
      <c r="H990" s="75" t="s">
        <v>10</v>
      </c>
    </row>
    <row r="991" spans="1:8" x14ac:dyDescent="0.25">
      <c r="A991" s="148">
        <v>44844</v>
      </c>
      <c r="B991" s="149" t="s">
        <v>32574</v>
      </c>
      <c r="C991" s="153" t="s">
        <v>1187</v>
      </c>
      <c r="D991" s="154">
        <v>656</v>
      </c>
      <c r="E991" s="231">
        <v>44844</v>
      </c>
      <c r="F991" s="154">
        <v>656</v>
      </c>
      <c r="G991" s="197">
        <f>Tabla111[[#This Row],[Importe]]-Tabla111[[#This Row],[Pagado]]</f>
        <v>0</v>
      </c>
      <c r="H991" s="153" t="s">
        <v>10</v>
      </c>
    </row>
    <row r="992" spans="1:8" x14ac:dyDescent="0.25">
      <c r="A992" s="73">
        <v>44844</v>
      </c>
      <c r="B992" s="74" t="s">
        <v>32575</v>
      </c>
      <c r="C992" s="75" t="s">
        <v>466</v>
      </c>
      <c r="D992" s="81">
        <v>5040</v>
      </c>
      <c r="E992" s="230">
        <v>44844</v>
      </c>
      <c r="F992" s="81">
        <v>5040</v>
      </c>
      <c r="G992" s="197">
        <f>Tabla111[[#This Row],[Importe]]-Tabla111[[#This Row],[Pagado]]</f>
        <v>0</v>
      </c>
      <c r="H992" s="75" t="s">
        <v>10</v>
      </c>
    </row>
    <row r="993" spans="1:8" x14ac:dyDescent="0.25">
      <c r="A993" s="148">
        <v>44844</v>
      </c>
      <c r="B993" s="149" t="s">
        <v>32576</v>
      </c>
      <c r="C993" s="153" t="s">
        <v>16</v>
      </c>
      <c r="D993" s="154">
        <v>5681</v>
      </c>
      <c r="E993" s="231">
        <v>44844</v>
      </c>
      <c r="F993" s="154">
        <v>5681</v>
      </c>
      <c r="G993" s="197">
        <f>Tabla111[[#This Row],[Importe]]-Tabla111[[#This Row],[Pagado]]</f>
        <v>0</v>
      </c>
      <c r="H993" s="153" t="s">
        <v>10</v>
      </c>
    </row>
    <row r="994" spans="1:8" x14ac:dyDescent="0.25">
      <c r="A994" s="73">
        <v>44844</v>
      </c>
      <c r="B994" s="74" t="s">
        <v>32577</v>
      </c>
      <c r="C994" s="75" t="s">
        <v>353</v>
      </c>
      <c r="D994" s="81">
        <v>1552.2</v>
      </c>
      <c r="E994" s="230">
        <v>44844</v>
      </c>
      <c r="F994" s="81">
        <v>1552.2</v>
      </c>
      <c r="G994" s="197">
        <f>Tabla111[[#This Row],[Importe]]-Tabla111[[#This Row],[Pagado]]</f>
        <v>0</v>
      </c>
      <c r="H994" s="75" t="s">
        <v>10</v>
      </c>
    </row>
    <row r="995" spans="1:8" x14ac:dyDescent="0.25">
      <c r="A995" s="148">
        <v>44844</v>
      </c>
      <c r="B995" s="149" t="s">
        <v>32578</v>
      </c>
      <c r="C995" s="153" t="s">
        <v>9</v>
      </c>
      <c r="D995" s="154">
        <v>8065.5</v>
      </c>
      <c r="E995" s="231">
        <v>44844</v>
      </c>
      <c r="F995" s="154">
        <v>8065.5</v>
      </c>
      <c r="G995" s="197">
        <f>Tabla111[[#This Row],[Importe]]-Tabla111[[#This Row],[Pagado]]</f>
        <v>0</v>
      </c>
      <c r="H995" s="153" t="s">
        <v>10</v>
      </c>
    </row>
    <row r="996" spans="1:8" x14ac:dyDescent="0.25">
      <c r="A996" s="73">
        <v>44844</v>
      </c>
      <c r="B996" s="74" t="s">
        <v>32579</v>
      </c>
      <c r="C996" s="75" t="s">
        <v>131</v>
      </c>
      <c r="D996" s="81">
        <v>3825.8</v>
      </c>
      <c r="E996" s="230">
        <v>44844</v>
      </c>
      <c r="F996" s="81">
        <v>3825.8</v>
      </c>
      <c r="G996" s="197">
        <f>Tabla111[[#This Row],[Importe]]-Tabla111[[#This Row],[Pagado]]</f>
        <v>0</v>
      </c>
      <c r="H996" s="75" t="s">
        <v>10</v>
      </c>
    </row>
    <row r="997" spans="1:8" x14ac:dyDescent="0.25">
      <c r="A997" s="148">
        <v>44844</v>
      </c>
      <c r="B997" s="149" t="s">
        <v>32580</v>
      </c>
      <c r="C997" s="153" t="s">
        <v>17556</v>
      </c>
      <c r="D997" s="154">
        <v>4598</v>
      </c>
      <c r="E997" s="231">
        <v>44844</v>
      </c>
      <c r="F997" s="154">
        <v>4598</v>
      </c>
      <c r="G997" s="197">
        <f>Tabla111[[#This Row],[Importe]]-Tabla111[[#This Row],[Pagado]]</f>
        <v>0</v>
      </c>
      <c r="H997" s="153" t="s">
        <v>10</v>
      </c>
    </row>
    <row r="998" spans="1:8" x14ac:dyDescent="0.25">
      <c r="A998" s="73">
        <v>44844</v>
      </c>
      <c r="B998" s="74" t="s">
        <v>32581</v>
      </c>
      <c r="C998" s="75" t="s">
        <v>312</v>
      </c>
      <c r="D998" s="81">
        <v>1636.8</v>
      </c>
      <c r="E998" s="230">
        <v>44844</v>
      </c>
      <c r="F998" s="81">
        <v>1636.8</v>
      </c>
      <c r="G998" s="197">
        <f>Tabla111[[#This Row],[Importe]]-Tabla111[[#This Row],[Pagado]]</f>
        <v>0</v>
      </c>
      <c r="H998" s="75" t="s">
        <v>10</v>
      </c>
    </row>
    <row r="999" spans="1:8" x14ac:dyDescent="0.25">
      <c r="A999" s="148">
        <v>44844</v>
      </c>
      <c r="B999" s="149" t="s">
        <v>32582</v>
      </c>
      <c r="C999" s="153" t="s">
        <v>357</v>
      </c>
      <c r="D999" s="154">
        <v>247.5</v>
      </c>
      <c r="E999" s="231">
        <v>44844</v>
      </c>
      <c r="F999" s="154">
        <v>247.5</v>
      </c>
      <c r="G999" s="197">
        <f>Tabla111[[#This Row],[Importe]]-Tabla111[[#This Row],[Pagado]]</f>
        <v>0</v>
      </c>
      <c r="H999" s="153" t="s">
        <v>10</v>
      </c>
    </row>
    <row r="1000" spans="1:8" x14ac:dyDescent="0.25">
      <c r="A1000" s="73">
        <v>44844</v>
      </c>
      <c r="B1000" s="74" t="s">
        <v>32583</v>
      </c>
      <c r="C1000" s="75" t="s">
        <v>129</v>
      </c>
      <c r="D1000" s="81">
        <v>2126</v>
      </c>
      <c r="E1000" s="230">
        <v>44844</v>
      </c>
      <c r="F1000" s="81">
        <v>2126</v>
      </c>
      <c r="G1000" s="197">
        <f>Tabla111[[#This Row],[Importe]]-Tabla111[[#This Row],[Pagado]]</f>
        <v>0</v>
      </c>
      <c r="H1000" s="75" t="s">
        <v>10</v>
      </c>
    </row>
    <row r="1001" spans="1:8" x14ac:dyDescent="0.25">
      <c r="A1001" s="148">
        <v>44844</v>
      </c>
      <c r="B1001" s="149" t="s">
        <v>32584</v>
      </c>
      <c r="C1001" s="153" t="s">
        <v>339</v>
      </c>
      <c r="D1001" s="154">
        <v>706.8</v>
      </c>
      <c r="E1001" s="231">
        <v>44844</v>
      </c>
      <c r="F1001" s="154">
        <v>706.8</v>
      </c>
      <c r="G1001" s="197">
        <f>Tabla111[[#This Row],[Importe]]-Tabla111[[#This Row],[Pagado]]</f>
        <v>0</v>
      </c>
      <c r="H1001" s="153" t="s">
        <v>10</v>
      </c>
    </row>
    <row r="1002" spans="1:8" x14ac:dyDescent="0.25">
      <c r="A1002" s="73">
        <v>44844</v>
      </c>
      <c r="B1002" s="74" t="s">
        <v>32585</v>
      </c>
      <c r="C1002" s="75" t="s">
        <v>198</v>
      </c>
      <c r="D1002" s="81">
        <v>5145.2</v>
      </c>
      <c r="E1002" s="230">
        <v>44844</v>
      </c>
      <c r="F1002" s="81">
        <v>5145.2</v>
      </c>
      <c r="G1002" s="197">
        <f>Tabla111[[#This Row],[Importe]]-Tabla111[[#This Row],[Pagado]]</f>
        <v>0</v>
      </c>
      <c r="H1002" s="75" t="s">
        <v>10</v>
      </c>
    </row>
    <row r="1003" spans="1:8" x14ac:dyDescent="0.25">
      <c r="A1003" s="148">
        <v>44844</v>
      </c>
      <c r="B1003" s="149" t="s">
        <v>32586</v>
      </c>
      <c r="C1003" s="153" t="s">
        <v>64</v>
      </c>
      <c r="D1003" s="154">
        <v>10907</v>
      </c>
      <c r="E1003" s="231">
        <v>44845</v>
      </c>
      <c r="F1003" s="154">
        <v>10907</v>
      </c>
      <c r="G1003" s="197">
        <f>Tabla111[[#This Row],[Importe]]-Tabla111[[#This Row],[Pagado]]</f>
        <v>0</v>
      </c>
      <c r="H1003" s="153" t="s">
        <v>10</v>
      </c>
    </row>
    <row r="1004" spans="1:8" x14ac:dyDescent="0.25">
      <c r="A1004" s="73">
        <v>44844</v>
      </c>
      <c r="B1004" s="74" t="s">
        <v>32587</v>
      </c>
      <c r="C1004" s="75" t="s">
        <v>109</v>
      </c>
      <c r="D1004" s="81">
        <v>5824</v>
      </c>
      <c r="E1004" s="230">
        <v>44845</v>
      </c>
      <c r="F1004" s="81">
        <v>5824</v>
      </c>
      <c r="G1004" s="197">
        <f>Tabla111[[#This Row],[Importe]]-Tabla111[[#This Row],[Pagado]]</f>
        <v>0</v>
      </c>
      <c r="H1004" s="75" t="s">
        <v>10</v>
      </c>
    </row>
    <row r="1005" spans="1:8" x14ac:dyDescent="0.25">
      <c r="A1005" s="148">
        <v>44844</v>
      </c>
      <c r="B1005" s="149" t="s">
        <v>32588</v>
      </c>
      <c r="C1005" s="153" t="s">
        <v>60</v>
      </c>
      <c r="D1005" s="154">
        <v>5447</v>
      </c>
      <c r="E1005" s="231">
        <v>44846</v>
      </c>
      <c r="F1005" s="154">
        <v>5447</v>
      </c>
      <c r="G1005" s="197">
        <f>Tabla111[[#This Row],[Importe]]-Tabla111[[#This Row],[Pagado]]</f>
        <v>0</v>
      </c>
      <c r="H1005" s="153" t="s">
        <v>10</v>
      </c>
    </row>
    <row r="1006" spans="1:8" x14ac:dyDescent="0.25">
      <c r="A1006" s="73">
        <v>44844</v>
      </c>
      <c r="B1006" s="74" t="s">
        <v>32589</v>
      </c>
      <c r="C1006" s="75" t="s">
        <v>111</v>
      </c>
      <c r="D1006" s="81">
        <v>5239</v>
      </c>
      <c r="E1006" s="230">
        <v>44845</v>
      </c>
      <c r="F1006" s="81">
        <v>5239</v>
      </c>
      <c r="G1006" s="197">
        <f>Tabla111[[#This Row],[Importe]]-Tabla111[[#This Row],[Pagado]]</f>
        <v>0</v>
      </c>
      <c r="H1006" s="75" t="s">
        <v>10</v>
      </c>
    </row>
    <row r="1007" spans="1:8" x14ac:dyDescent="0.25">
      <c r="A1007" s="148">
        <v>44844</v>
      </c>
      <c r="B1007" s="149" t="s">
        <v>32590</v>
      </c>
      <c r="C1007" s="153" t="s">
        <v>93</v>
      </c>
      <c r="D1007" s="154">
        <v>9056.4</v>
      </c>
      <c r="E1007" s="231" t="s">
        <v>32591</v>
      </c>
      <c r="F1007" s="154">
        <f>2000+7056.4</f>
        <v>9056.4</v>
      </c>
      <c r="G1007" s="197">
        <f>Tabla111[[#This Row],[Importe]]-Tabla111[[#This Row],[Pagado]]</f>
        <v>0</v>
      </c>
      <c r="H1007" s="153" t="s">
        <v>10</v>
      </c>
    </row>
    <row r="1008" spans="1:8" x14ac:dyDescent="0.25">
      <c r="A1008" s="73">
        <v>44844</v>
      </c>
      <c r="B1008" s="74" t="s">
        <v>32592</v>
      </c>
      <c r="C1008" s="75" t="s">
        <v>114</v>
      </c>
      <c r="D1008" s="81">
        <v>11899.2</v>
      </c>
      <c r="E1008" s="230">
        <v>44845</v>
      </c>
      <c r="F1008" s="81">
        <v>11899.2</v>
      </c>
      <c r="G1008" s="197">
        <f>Tabla111[[#This Row],[Importe]]-Tabla111[[#This Row],[Pagado]]</f>
        <v>0</v>
      </c>
      <c r="H1008" s="75" t="s">
        <v>10</v>
      </c>
    </row>
    <row r="1009" spans="1:8" x14ac:dyDescent="0.25">
      <c r="A1009" s="148">
        <v>44844</v>
      </c>
      <c r="B1009" s="149" t="s">
        <v>32593</v>
      </c>
      <c r="C1009" s="153" t="s">
        <v>2151</v>
      </c>
      <c r="D1009" s="154">
        <v>26038.400000000001</v>
      </c>
      <c r="E1009" s="231">
        <v>44844</v>
      </c>
      <c r="F1009" s="154">
        <v>26038.400000000001</v>
      </c>
      <c r="G1009" s="197">
        <f>Tabla111[[#This Row],[Importe]]-Tabla111[[#This Row],[Pagado]]</f>
        <v>0</v>
      </c>
      <c r="H1009" s="153" t="s">
        <v>10</v>
      </c>
    </row>
    <row r="1010" spans="1:8" x14ac:dyDescent="0.25">
      <c r="A1010" s="73">
        <v>44844</v>
      </c>
      <c r="B1010" s="74" t="s">
        <v>32594</v>
      </c>
      <c r="C1010" s="75" t="s">
        <v>39</v>
      </c>
      <c r="D1010" s="81">
        <v>12933.7</v>
      </c>
      <c r="E1010" s="230" t="s">
        <v>32595</v>
      </c>
      <c r="F1010" s="81">
        <f>2000+2000+1000+1000+2000+1500+2000+1433.7</f>
        <v>12933.7</v>
      </c>
      <c r="G1010" s="197">
        <f>Tabla111[[#This Row],[Importe]]-Tabla111[[#This Row],[Pagado]]</f>
        <v>0</v>
      </c>
      <c r="H1010" s="75" t="s">
        <v>10</v>
      </c>
    </row>
    <row r="1011" spans="1:8" x14ac:dyDescent="0.25">
      <c r="A1011" s="148">
        <v>44844</v>
      </c>
      <c r="B1011" s="149" t="s">
        <v>32596</v>
      </c>
      <c r="C1011" s="153" t="s">
        <v>105</v>
      </c>
      <c r="D1011" s="154">
        <v>9688.7999999999993</v>
      </c>
      <c r="E1011" s="231">
        <v>44845</v>
      </c>
      <c r="F1011" s="154">
        <v>9688.7999999999993</v>
      </c>
      <c r="G1011" s="197">
        <f>Tabla111[[#This Row],[Importe]]-Tabla111[[#This Row],[Pagado]]</f>
        <v>0</v>
      </c>
      <c r="H1011" s="153" t="s">
        <v>10</v>
      </c>
    </row>
    <row r="1012" spans="1:8" x14ac:dyDescent="0.25">
      <c r="A1012" s="73">
        <v>44844</v>
      </c>
      <c r="B1012" s="74" t="s">
        <v>32597</v>
      </c>
      <c r="C1012" s="75" t="s">
        <v>97</v>
      </c>
      <c r="D1012" s="81">
        <v>9813.2999999999993</v>
      </c>
      <c r="E1012" s="230">
        <v>44845</v>
      </c>
      <c r="F1012" s="81">
        <v>9813.2999999999993</v>
      </c>
      <c r="G1012" s="197">
        <f>Tabla111[[#This Row],[Importe]]-Tabla111[[#This Row],[Pagado]]</f>
        <v>0</v>
      </c>
      <c r="H1012" s="75" t="s">
        <v>10</v>
      </c>
    </row>
    <row r="1013" spans="1:8" x14ac:dyDescent="0.25">
      <c r="A1013" s="148">
        <v>44844</v>
      </c>
      <c r="B1013" s="149" t="s">
        <v>32598</v>
      </c>
      <c r="C1013" s="153" t="s">
        <v>31</v>
      </c>
      <c r="D1013" s="154">
        <v>2685</v>
      </c>
      <c r="E1013" s="231">
        <v>44844</v>
      </c>
      <c r="F1013" s="154">
        <v>2685</v>
      </c>
      <c r="G1013" s="197">
        <f>Tabla111[[#This Row],[Importe]]-Tabla111[[#This Row],[Pagado]]</f>
        <v>0</v>
      </c>
      <c r="H1013" s="153" t="s">
        <v>10</v>
      </c>
    </row>
    <row r="1014" spans="1:8" x14ac:dyDescent="0.25">
      <c r="A1014" s="73">
        <v>44844</v>
      </c>
      <c r="B1014" s="74" t="s">
        <v>32599</v>
      </c>
      <c r="C1014" s="75" t="s">
        <v>22</v>
      </c>
      <c r="D1014" s="81">
        <v>69913</v>
      </c>
      <c r="E1014" s="230" t="s">
        <v>32600</v>
      </c>
      <c r="F1014" s="81">
        <f>16000+53913</f>
        <v>69913</v>
      </c>
      <c r="G1014" s="197">
        <f>Tabla111[[#This Row],[Importe]]-Tabla111[[#This Row],[Pagado]]</f>
        <v>0</v>
      </c>
      <c r="H1014" s="75" t="s">
        <v>10</v>
      </c>
    </row>
    <row r="1015" spans="1:8" x14ac:dyDescent="0.25">
      <c r="A1015" s="148">
        <v>44844</v>
      </c>
      <c r="B1015" s="149" t="s">
        <v>32601</v>
      </c>
      <c r="C1015" s="153" t="s">
        <v>30030</v>
      </c>
      <c r="D1015" s="154">
        <v>2621.6</v>
      </c>
      <c r="E1015" s="231">
        <v>44845</v>
      </c>
      <c r="F1015" s="154">
        <v>2621.6</v>
      </c>
      <c r="G1015" s="197">
        <f>Tabla111[[#This Row],[Importe]]-Tabla111[[#This Row],[Pagado]]</f>
        <v>0</v>
      </c>
      <c r="H1015" s="153" t="s">
        <v>10</v>
      </c>
    </row>
    <row r="1016" spans="1:8" x14ac:dyDescent="0.25">
      <c r="A1016" s="73">
        <v>44844</v>
      </c>
      <c r="B1016" s="74" t="s">
        <v>32602</v>
      </c>
      <c r="C1016" s="75" t="s">
        <v>89</v>
      </c>
      <c r="D1016" s="81">
        <v>7951.8</v>
      </c>
      <c r="E1016" s="230">
        <v>44845</v>
      </c>
      <c r="F1016" s="81">
        <v>7951.8</v>
      </c>
      <c r="G1016" s="197">
        <f>Tabla111[[#This Row],[Importe]]-Tabla111[[#This Row],[Pagado]]</f>
        <v>0</v>
      </c>
      <c r="H1016" s="75" t="s">
        <v>10</v>
      </c>
    </row>
    <row r="1017" spans="1:8" x14ac:dyDescent="0.25">
      <c r="A1017" s="148">
        <v>44844</v>
      </c>
      <c r="B1017" s="149" t="s">
        <v>32603</v>
      </c>
      <c r="C1017" s="153" t="s">
        <v>348</v>
      </c>
      <c r="D1017" s="154">
        <v>4987.2</v>
      </c>
      <c r="E1017" s="231">
        <v>44844</v>
      </c>
      <c r="F1017" s="154">
        <v>4987.2</v>
      </c>
      <c r="G1017" s="197">
        <f>Tabla111[[#This Row],[Importe]]-Tabla111[[#This Row],[Pagado]]</f>
        <v>0</v>
      </c>
      <c r="H1017" s="153" t="s">
        <v>10</v>
      </c>
    </row>
    <row r="1018" spans="1:8" x14ac:dyDescent="0.25">
      <c r="A1018" s="73">
        <v>44844</v>
      </c>
      <c r="B1018" s="74" t="s">
        <v>32604</v>
      </c>
      <c r="C1018" s="75" t="s">
        <v>345</v>
      </c>
      <c r="D1018" s="81">
        <v>1447.5</v>
      </c>
      <c r="E1018" s="230">
        <v>44844</v>
      </c>
      <c r="F1018" s="81">
        <v>1447.5</v>
      </c>
      <c r="G1018" s="197">
        <f>Tabla111[[#This Row],[Importe]]-Tabla111[[#This Row],[Pagado]]</f>
        <v>0</v>
      </c>
      <c r="H1018" s="75" t="s">
        <v>10</v>
      </c>
    </row>
    <row r="1019" spans="1:8" x14ac:dyDescent="0.25">
      <c r="A1019" s="148">
        <v>44844</v>
      </c>
      <c r="B1019" s="149" t="s">
        <v>32605</v>
      </c>
      <c r="C1019" s="153" t="s">
        <v>142</v>
      </c>
      <c r="D1019" s="154">
        <v>56609.8</v>
      </c>
      <c r="E1019" s="231" t="s">
        <v>4813</v>
      </c>
      <c r="F1019" s="154">
        <v>0</v>
      </c>
      <c r="G1019" s="197">
        <f>Tabla111[[#This Row],[Importe]]-Tabla111[[#This Row],[Pagado]]</f>
        <v>56609.8</v>
      </c>
      <c r="H1019" s="153" t="s">
        <v>4814</v>
      </c>
    </row>
    <row r="1020" spans="1:8" x14ac:dyDescent="0.25">
      <c r="A1020" s="73">
        <v>44844</v>
      </c>
      <c r="B1020" s="74" t="s">
        <v>32606</v>
      </c>
      <c r="C1020" s="75" t="s">
        <v>142</v>
      </c>
      <c r="D1020" s="81">
        <v>11900.34</v>
      </c>
      <c r="E1020" s="230" t="s">
        <v>4813</v>
      </c>
      <c r="F1020" s="81">
        <v>0</v>
      </c>
      <c r="G1020" s="197">
        <f>Tabla111[[#This Row],[Importe]]-Tabla111[[#This Row],[Pagado]]</f>
        <v>11900.34</v>
      </c>
      <c r="H1020" s="75" t="s">
        <v>4814</v>
      </c>
    </row>
    <row r="1021" spans="1:8" x14ac:dyDescent="0.25">
      <c r="A1021" s="148">
        <v>44844</v>
      </c>
      <c r="B1021" s="149" t="s">
        <v>32607</v>
      </c>
      <c r="C1021" s="153" t="s">
        <v>53</v>
      </c>
      <c r="D1021" s="154">
        <v>2340.8000000000002</v>
      </c>
      <c r="E1021" s="231">
        <v>44844</v>
      </c>
      <c r="F1021" s="154">
        <v>2340.8000000000002</v>
      </c>
      <c r="G1021" s="197">
        <f>Tabla111[[#This Row],[Importe]]-Tabla111[[#This Row],[Pagado]]</f>
        <v>0</v>
      </c>
      <c r="H1021" s="153" t="s">
        <v>10</v>
      </c>
    </row>
    <row r="1022" spans="1:8" x14ac:dyDescent="0.25">
      <c r="A1022" s="73">
        <v>44844</v>
      </c>
      <c r="B1022" s="74" t="s">
        <v>32608</v>
      </c>
      <c r="C1022" s="75" t="s">
        <v>142</v>
      </c>
      <c r="D1022" s="81">
        <v>4077.4</v>
      </c>
      <c r="E1022" s="230" t="s">
        <v>4813</v>
      </c>
      <c r="F1022" s="81">
        <v>0</v>
      </c>
      <c r="G1022" s="197">
        <f>Tabla111[[#This Row],[Importe]]-Tabla111[[#This Row],[Pagado]]</f>
        <v>4077.4</v>
      </c>
      <c r="H1022" s="75" t="s">
        <v>4814</v>
      </c>
    </row>
    <row r="1023" spans="1:8" x14ac:dyDescent="0.25">
      <c r="A1023" s="148">
        <v>44844</v>
      </c>
      <c r="B1023" s="149" t="s">
        <v>32609</v>
      </c>
      <c r="C1023" s="153" t="s">
        <v>140</v>
      </c>
      <c r="D1023" s="154">
        <v>4508.2</v>
      </c>
      <c r="E1023" s="231">
        <v>44844</v>
      </c>
      <c r="F1023" s="154">
        <v>4508.2</v>
      </c>
      <c r="G1023" s="197">
        <f>Tabla111[[#This Row],[Importe]]-Tabla111[[#This Row],[Pagado]]</f>
        <v>0</v>
      </c>
      <c r="H1023" s="153" t="s">
        <v>10</v>
      </c>
    </row>
    <row r="1024" spans="1:8" x14ac:dyDescent="0.25">
      <c r="A1024" s="73">
        <v>44844</v>
      </c>
      <c r="B1024" s="74" t="s">
        <v>32610</v>
      </c>
      <c r="C1024" s="75" t="s">
        <v>127</v>
      </c>
      <c r="D1024" s="81">
        <v>5502.4</v>
      </c>
      <c r="E1024" s="230">
        <v>44844</v>
      </c>
      <c r="F1024" s="81">
        <v>5502.4</v>
      </c>
      <c r="G1024" s="197">
        <f>Tabla111[[#This Row],[Importe]]-Tabla111[[#This Row],[Pagado]]</f>
        <v>0</v>
      </c>
      <c r="H1024" s="75" t="s">
        <v>10</v>
      </c>
    </row>
    <row r="1025" spans="1:8" x14ac:dyDescent="0.25">
      <c r="A1025" s="148">
        <v>44844</v>
      </c>
      <c r="B1025" s="149" t="s">
        <v>32611</v>
      </c>
      <c r="C1025" s="153" t="s">
        <v>196</v>
      </c>
      <c r="D1025" s="154">
        <v>74545.56</v>
      </c>
      <c r="E1025" s="231">
        <v>44848</v>
      </c>
      <c r="F1025" s="154">
        <v>74545.56</v>
      </c>
      <c r="G1025" s="197">
        <f>Tabla111[[#This Row],[Importe]]-Tabla111[[#This Row],[Pagado]]</f>
        <v>0</v>
      </c>
      <c r="H1025" s="153" t="s">
        <v>10</v>
      </c>
    </row>
    <row r="1026" spans="1:8" x14ac:dyDescent="0.25">
      <c r="A1026" s="73">
        <v>44844</v>
      </c>
      <c r="B1026" s="74" t="s">
        <v>32612</v>
      </c>
      <c r="C1026" s="75" t="s">
        <v>58</v>
      </c>
      <c r="D1026" s="81">
        <v>2146</v>
      </c>
      <c r="E1026" s="230">
        <v>44844</v>
      </c>
      <c r="F1026" s="81">
        <v>2146</v>
      </c>
      <c r="G1026" s="197">
        <f>Tabla111[[#This Row],[Importe]]-Tabla111[[#This Row],[Pagado]]</f>
        <v>0</v>
      </c>
      <c r="H1026" s="75" t="s">
        <v>10</v>
      </c>
    </row>
    <row r="1027" spans="1:8" x14ac:dyDescent="0.25">
      <c r="A1027" s="148">
        <v>44844</v>
      </c>
      <c r="B1027" s="149" t="s">
        <v>32613</v>
      </c>
      <c r="C1027" s="153" t="s">
        <v>196</v>
      </c>
      <c r="D1027" s="154">
        <v>49280</v>
      </c>
      <c r="E1027" s="231">
        <v>44848</v>
      </c>
      <c r="F1027" s="154">
        <v>49280</v>
      </c>
      <c r="G1027" s="197">
        <f>Tabla111[[#This Row],[Importe]]-Tabla111[[#This Row],[Pagado]]</f>
        <v>0</v>
      </c>
      <c r="H1027" s="153" t="s">
        <v>10</v>
      </c>
    </row>
    <row r="1028" spans="1:8" x14ac:dyDescent="0.25">
      <c r="A1028" s="73">
        <v>44844</v>
      </c>
      <c r="B1028" s="74" t="s">
        <v>32614</v>
      </c>
      <c r="C1028" s="75" t="s">
        <v>83</v>
      </c>
      <c r="D1028" s="81">
        <v>8642.2000000000007</v>
      </c>
      <c r="E1028" s="230">
        <v>44844</v>
      </c>
      <c r="F1028" s="81">
        <v>8642.2000000000007</v>
      </c>
      <c r="G1028" s="197">
        <f>Tabla111[[#This Row],[Importe]]-Tabla111[[#This Row],[Pagado]]</f>
        <v>0</v>
      </c>
      <c r="H1028" s="75" t="s">
        <v>10</v>
      </c>
    </row>
    <row r="1029" spans="1:8" x14ac:dyDescent="0.25">
      <c r="A1029" s="148">
        <v>44844</v>
      </c>
      <c r="B1029" s="149" t="s">
        <v>32615</v>
      </c>
      <c r="C1029" s="153" t="s">
        <v>196</v>
      </c>
      <c r="D1029" s="154">
        <v>2773.4</v>
      </c>
      <c r="E1029" s="231">
        <v>44848</v>
      </c>
      <c r="F1029" s="154">
        <v>2773.4</v>
      </c>
      <c r="G1029" s="197">
        <f>Tabla111[[#This Row],[Importe]]-Tabla111[[#This Row],[Pagado]]</f>
        <v>0</v>
      </c>
      <c r="H1029" s="153" t="s">
        <v>10</v>
      </c>
    </row>
    <row r="1030" spans="1:8" x14ac:dyDescent="0.25">
      <c r="A1030" s="73">
        <v>44844</v>
      </c>
      <c r="B1030" s="74" t="s">
        <v>32616</v>
      </c>
      <c r="C1030" s="75" t="s">
        <v>348</v>
      </c>
      <c r="D1030" s="81">
        <v>4373.2</v>
      </c>
      <c r="E1030" s="230">
        <v>44844</v>
      </c>
      <c r="F1030" s="81">
        <v>4373.2</v>
      </c>
      <c r="G1030" s="197">
        <f>Tabla111[[#This Row],[Importe]]-Tabla111[[#This Row],[Pagado]]</f>
        <v>0</v>
      </c>
      <c r="H1030" s="75" t="s">
        <v>10</v>
      </c>
    </row>
    <row r="1031" spans="1:8" x14ac:dyDescent="0.25">
      <c r="A1031" s="148">
        <v>44844</v>
      </c>
      <c r="B1031" s="149" t="s">
        <v>32617</v>
      </c>
      <c r="C1031" s="153" t="s">
        <v>670</v>
      </c>
      <c r="D1031" s="154">
        <v>3975</v>
      </c>
      <c r="E1031" s="231">
        <v>44844</v>
      </c>
      <c r="F1031" s="154">
        <v>3975</v>
      </c>
      <c r="G1031" s="197">
        <f>Tabla111[[#This Row],[Importe]]-Tabla111[[#This Row],[Pagado]]</f>
        <v>0</v>
      </c>
      <c r="H1031" s="153" t="s">
        <v>10</v>
      </c>
    </row>
    <row r="1032" spans="1:8" x14ac:dyDescent="0.25">
      <c r="A1032" s="73">
        <v>44844</v>
      </c>
      <c r="B1032" s="74" t="s">
        <v>32618</v>
      </c>
      <c r="C1032" s="75" t="s">
        <v>87</v>
      </c>
      <c r="D1032" s="81">
        <v>3001.2</v>
      </c>
      <c r="E1032" s="230">
        <v>44844</v>
      </c>
      <c r="F1032" s="81">
        <v>3001.2</v>
      </c>
      <c r="G1032" s="197">
        <f>Tabla111[[#This Row],[Importe]]-Tabla111[[#This Row],[Pagado]]</f>
        <v>0</v>
      </c>
      <c r="H1032" s="75" t="s">
        <v>10</v>
      </c>
    </row>
    <row r="1033" spans="1:8" x14ac:dyDescent="0.25">
      <c r="A1033" s="148">
        <v>44844</v>
      </c>
      <c r="B1033" s="149" t="s">
        <v>32619</v>
      </c>
      <c r="C1033" s="153" t="s">
        <v>314</v>
      </c>
      <c r="D1033" s="154">
        <v>2614.5</v>
      </c>
      <c r="E1033" s="231">
        <v>44844</v>
      </c>
      <c r="F1033" s="154">
        <v>2614.5</v>
      </c>
      <c r="G1033" s="197">
        <f>Tabla111[[#This Row],[Importe]]-Tabla111[[#This Row],[Pagado]]</f>
        <v>0</v>
      </c>
      <c r="H1033" s="153" t="s">
        <v>10</v>
      </c>
    </row>
    <row r="1034" spans="1:8" x14ac:dyDescent="0.25">
      <c r="A1034" s="73">
        <v>44844</v>
      </c>
      <c r="B1034" s="74" t="s">
        <v>32620</v>
      </c>
      <c r="C1034" s="75" t="s">
        <v>45</v>
      </c>
      <c r="D1034" s="81">
        <v>13114.8</v>
      </c>
      <c r="E1034" s="230">
        <v>44844</v>
      </c>
      <c r="F1034" s="81">
        <v>13114.8</v>
      </c>
      <c r="G1034" s="197">
        <f>Tabla111[[#This Row],[Importe]]-Tabla111[[#This Row],[Pagado]]</f>
        <v>0</v>
      </c>
      <c r="H1034" s="75" t="s">
        <v>10</v>
      </c>
    </row>
    <row r="1035" spans="1:8" x14ac:dyDescent="0.25">
      <c r="A1035" s="148">
        <v>44844</v>
      </c>
      <c r="B1035" s="149" t="s">
        <v>32621</v>
      </c>
      <c r="C1035" s="153" t="s">
        <v>27</v>
      </c>
      <c r="D1035" s="154">
        <v>2176.9</v>
      </c>
      <c r="E1035" s="231">
        <v>44844</v>
      </c>
      <c r="F1035" s="154">
        <v>2176.9</v>
      </c>
      <c r="G1035" s="197">
        <f>Tabla111[[#This Row],[Importe]]-Tabla111[[#This Row],[Pagado]]</f>
        <v>0</v>
      </c>
      <c r="H1035" s="153" t="s">
        <v>10</v>
      </c>
    </row>
    <row r="1036" spans="1:8" x14ac:dyDescent="0.25">
      <c r="A1036" s="73">
        <v>44844</v>
      </c>
      <c r="B1036" s="74" t="s">
        <v>32622</v>
      </c>
      <c r="C1036" s="75" t="s">
        <v>214</v>
      </c>
      <c r="D1036" s="81">
        <v>1230</v>
      </c>
      <c r="E1036" s="230">
        <v>44844</v>
      </c>
      <c r="F1036" s="81">
        <v>1230</v>
      </c>
      <c r="G1036" s="197">
        <f>Tabla111[[#This Row],[Importe]]-Tabla111[[#This Row],[Pagado]]</f>
        <v>0</v>
      </c>
      <c r="H1036" s="75" t="s">
        <v>10</v>
      </c>
    </row>
    <row r="1037" spans="1:8" x14ac:dyDescent="0.25">
      <c r="A1037" s="148">
        <v>44844</v>
      </c>
      <c r="B1037" s="149" t="s">
        <v>32623</v>
      </c>
      <c r="C1037" s="153" t="s">
        <v>79</v>
      </c>
      <c r="D1037" s="154">
        <v>12305.6</v>
      </c>
      <c r="E1037" s="231">
        <v>44844</v>
      </c>
      <c r="F1037" s="154">
        <v>12305.6</v>
      </c>
      <c r="G1037" s="197">
        <f>Tabla111[[#This Row],[Importe]]-Tabla111[[#This Row],[Pagado]]</f>
        <v>0</v>
      </c>
      <c r="H1037" s="153" t="s">
        <v>10</v>
      </c>
    </row>
    <row r="1038" spans="1:8" x14ac:dyDescent="0.25">
      <c r="A1038" s="73">
        <v>44844</v>
      </c>
      <c r="B1038" s="74" t="s">
        <v>32624</v>
      </c>
      <c r="C1038" s="75" t="s">
        <v>154</v>
      </c>
      <c r="D1038" s="81">
        <v>23092.799999999999</v>
      </c>
      <c r="E1038" s="230">
        <v>44847</v>
      </c>
      <c r="F1038" s="81">
        <v>23092.799999999999</v>
      </c>
      <c r="G1038" s="197">
        <f>Tabla111[[#This Row],[Importe]]-Tabla111[[#This Row],[Pagado]]</f>
        <v>0</v>
      </c>
      <c r="H1038" s="75" t="s">
        <v>10</v>
      </c>
    </row>
    <row r="1039" spans="1:8" x14ac:dyDescent="0.25">
      <c r="A1039" s="148">
        <v>44844</v>
      </c>
      <c r="B1039" s="149" t="s">
        <v>32625</v>
      </c>
      <c r="C1039" s="153" t="s">
        <v>206</v>
      </c>
      <c r="D1039" s="154">
        <v>20465.5</v>
      </c>
      <c r="E1039" s="231">
        <v>44846</v>
      </c>
      <c r="F1039" s="154">
        <v>20465.5</v>
      </c>
      <c r="G1039" s="197">
        <f>Tabla111[[#This Row],[Importe]]-Tabla111[[#This Row],[Pagado]]</f>
        <v>0</v>
      </c>
      <c r="H1039" s="153" t="s">
        <v>10</v>
      </c>
    </row>
    <row r="1040" spans="1:8" x14ac:dyDescent="0.25">
      <c r="A1040" s="73">
        <v>44844</v>
      </c>
      <c r="B1040" s="74" t="s">
        <v>32626</v>
      </c>
      <c r="C1040" s="75" t="s">
        <v>218</v>
      </c>
      <c r="D1040" s="81">
        <v>18060</v>
      </c>
      <c r="E1040" s="230">
        <v>44846</v>
      </c>
      <c r="F1040" s="81">
        <v>18060</v>
      </c>
      <c r="G1040" s="197">
        <f>Tabla111[[#This Row],[Importe]]-Tabla111[[#This Row],[Pagado]]</f>
        <v>0</v>
      </c>
      <c r="H1040" s="75" t="s">
        <v>10</v>
      </c>
    </row>
    <row r="1041" spans="1:8" x14ac:dyDescent="0.25">
      <c r="A1041" s="148">
        <v>44844</v>
      </c>
      <c r="B1041" s="149" t="s">
        <v>32627</v>
      </c>
      <c r="C1041" s="153" t="s">
        <v>212</v>
      </c>
      <c r="D1041" s="154">
        <v>64981</v>
      </c>
      <c r="E1041" s="231">
        <v>44847</v>
      </c>
      <c r="F1041" s="154">
        <v>64981</v>
      </c>
      <c r="G1041" s="197">
        <f>Tabla111[[#This Row],[Importe]]-Tabla111[[#This Row],[Pagado]]</f>
        <v>0</v>
      </c>
      <c r="H1041" s="153" t="s">
        <v>10</v>
      </c>
    </row>
    <row r="1042" spans="1:8" x14ac:dyDescent="0.25">
      <c r="A1042" s="73">
        <v>44844</v>
      </c>
      <c r="B1042" s="74" t="s">
        <v>32628</v>
      </c>
      <c r="C1042" s="75" t="s">
        <v>208</v>
      </c>
      <c r="D1042" s="81">
        <v>20647.5</v>
      </c>
      <c r="E1042" s="230">
        <v>44845</v>
      </c>
      <c r="F1042" s="81">
        <v>20647.5</v>
      </c>
      <c r="G1042" s="197">
        <f>Tabla111[[#This Row],[Importe]]-Tabla111[[#This Row],[Pagado]]</f>
        <v>0</v>
      </c>
      <c r="H1042" s="75" t="s">
        <v>10</v>
      </c>
    </row>
    <row r="1043" spans="1:8" x14ac:dyDescent="0.25">
      <c r="A1043" s="148">
        <v>44844</v>
      </c>
      <c r="B1043" s="149" t="s">
        <v>32629</v>
      </c>
      <c r="C1043" s="153" t="s">
        <v>562</v>
      </c>
      <c r="D1043" s="154">
        <v>3938</v>
      </c>
      <c r="E1043" s="231">
        <v>44844</v>
      </c>
      <c r="F1043" s="154">
        <v>3938</v>
      </c>
      <c r="G1043" s="197">
        <f>Tabla111[[#This Row],[Importe]]-Tabla111[[#This Row],[Pagado]]</f>
        <v>0</v>
      </c>
      <c r="H1043" s="153" t="s">
        <v>10</v>
      </c>
    </row>
    <row r="1044" spans="1:8" x14ac:dyDescent="0.25">
      <c r="A1044" s="73">
        <v>44844</v>
      </c>
      <c r="B1044" s="74" t="s">
        <v>32630</v>
      </c>
      <c r="C1044" s="75" t="s">
        <v>31</v>
      </c>
      <c r="D1044" s="81">
        <v>4905.8</v>
      </c>
      <c r="E1044" s="230">
        <v>44844</v>
      </c>
      <c r="F1044" s="81">
        <v>4905.8</v>
      </c>
      <c r="G1044" s="197">
        <f>Tabla111[[#This Row],[Importe]]-Tabla111[[#This Row],[Pagado]]</f>
        <v>0</v>
      </c>
      <c r="H1044" s="75" t="s">
        <v>10</v>
      </c>
    </row>
    <row r="1045" spans="1:8" x14ac:dyDescent="0.25">
      <c r="A1045" s="148">
        <v>44844</v>
      </c>
      <c r="B1045" s="149" t="s">
        <v>32631</v>
      </c>
      <c r="C1045" s="153" t="s">
        <v>222</v>
      </c>
      <c r="D1045" s="154">
        <v>11050.2</v>
      </c>
      <c r="E1045" s="231">
        <v>44844</v>
      </c>
      <c r="F1045" s="154">
        <v>11050.2</v>
      </c>
      <c r="G1045" s="197">
        <f>Tabla111[[#This Row],[Importe]]-Tabla111[[#This Row],[Pagado]]</f>
        <v>0</v>
      </c>
      <c r="H1045" s="153" t="s">
        <v>10</v>
      </c>
    </row>
    <row r="1046" spans="1:8" x14ac:dyDescent="0.25">
      <c r="A1046" s="73">
        <v>44844</v>
      </c>
      <c r="B1046" s="74" t="s">
        <v>32632</v>
      </c>
      <c r="C1046" s="75" t="s">
        <v>289</v>
      </c>
      <c r="D1046" s="81">
        <v>14430</v>
      </c>
      <c r="E1046" s="230">
        <v>44844</v>
      </c>
      <c r="F1046" s="81">
        <v>14430</v>
      </c>
      <c r="G1046" s="197">
        <f>Tabla111[[#This Row],[Importe]]-Tabla111[[#This Row],[Pagado]]</f>
        <v>0</v>
      </c>
      <c r="H1046" s="75" t="s">
        <v>10</v>
      </c>
    </row>
    <row r="1047" spans="1:8" x14ac:dyDescent="0.25">
      <c r="A1047" s="148">
        <v>44844</v>
      </c>
      <c r="B1047" s="149" t="s">
        <v>32633</v>
      </c>
      <c r="C1047" s="153" t="s">
        <v>296</v>
      </c>
      <c r="D1047" s="154">
        <v>5050.2</v>
      </c>
      <c r="E1047" s="231">
        <v>44844</v>
      </c>
      <c r="F1047" s="154">
        <v>5050.2</v>
      </c>
      <c r="G1047" s="197">
        <f>Tabla111[[#This Row],[Importe]]-Tabla111[[#This Row],[Pagado]]</f>
        <v>0</v>
      </c>
      <c r="H1047" s="153" t="s">
        <v>10</v>
      </c>
    </row>
    <row r="1048" spans="1:8" x14ac:dyDescent="0.25">
      <c r="A1048" s="73">
        <v>44844</v>
      </c>
      <c r="B1048" s="74" t="s">
        <v>32634</v>
      </c>
      <c r="C1048" s="75" t="s">
        <v>24</v>
      </c>
      <c r="D1048" s="81">
        <v>911.2</v>
      </c>
      <c r="E1048" s="230">
        <v>44844</v>
      </c>
      <c r="F1048" s="81">
        <v>911.2</v>
      </c>
      <c r="G1048" s="197">
        <f>Tabla111[[#This Row],[Importe]]-Tabla111[[#This Row],[Pagado]]</f>
        <v>0</v>
      </c>
      <c r="H1048" s="75" t="s">
        <v>10</v>
      </c>
    </row>
    <row r="1049" spans="1:8" x14ac:dyDescent="0.25">
      <c r="A1049" s="148">
        <v>44844</v>
      </c>
      <c r="B1049" s="149" t="s">
        <v>32635</v>
      </c>
      <c r="C1049" s="153" t="s">
        <v>1421</v>
      </c>
      <c r="D1049" s="154">
        <v>33000</v>
      </c>
      <c r="E1049" s="231">
        <v>44844</v>
      </c>
      <c r="F1049" s="154">
        <v>33000</v>
      </c>
      <c r="G1049" s="197">
        <f>Tabla111[[#This Row],[Importe]]-Tabla111[[#This Row],[Pagado]]</f>
        <v>0</v>
      </c>
      <c r="H1049" s="153" t="s">
        <v>10</v>
      </c>
    </row>
    <row r="1050" spans="1:8" x14ac:dyDescent="0.25">
      <c r="A1050" s="73">
        <v>44844</v>
      </c>
      <c r="B1050" s="74" t="s">
        <v>32636</v>
      </c>
      <c r="C1050" s="75" t="s">
        <v>31</v>
      </c>
      <c r="D1050" s="81">
        <v>5975.5</v>
      </c>
      <c r="E1050" s="230">
        <v>44844</v>
      </c>
      <c r="F1050" s="81">
        <v>5975.5</v>
      </c>
      <c r="G1050" s="197">
        <f>Tabla111[[#This Row],[Importe]]-Tabla111[[#This Row],[Pagado]]</f>
        <v>0</v>
      </c>
      <c r="H1050" s="75" t="s">
        <v>10</v>
      </c>
    </row>
    <row r="1051" spans="1:8" x14ac:dyDescent="0.25">
      <c r="A1051" s="148">
        <v>44844</v>
      </c>
      <c r="B1051" s="149" t="s">
        <v>32637</v>
      </c>
      <c r="C1051" s="153" t="s">
        <v>214</v>
      </c>
      <c r="D1051" s="154">
        <v>2415</v>
      </c>
      <c r="E1051" s="231">
        <v>44844</v>
      </c>
      <c r="F1051" s="154">
        <v>2415</v>
      </c>
      <c r="G1051" s="197">
        <f>Tabla111[[#This Row],[Importe]]-Tabla111[[#This Row],[Pagado]]</f>
        <v>0</v>
      </c>
      <c r="H1051" s="153" t="s">
        <v>10</v>
      </c>
    </row>
    <row r="1052" spans="1:8" x14ac:dyDescent="0.25">
      <c r="A1052" s="73">
        <v>44844</v>
      </c>
      <c r="B1052" s="74" t="s">
        <v>32638</v>
      </c>
      <c r="C1052" s="75" t="s">
        <v>31</v>
      </c>
      <c r="D1052" s="81">
        <v>1198.5</v>
      </c>
      <c r="E1052" s="230">
        <v>44844</v>
      </c>
      <c r="F1052" s="81">
        <v>1198.5</v>
      </c>
      <c r="G1052" s="197">
        <f>Tabla111[[#This Row],[Importe]]-Tabla111[[#This Row],[Pagado]]</f>
        <v>0</v>
      </c>
      <c r="H1052" s="75" t="s">
        <v>10</v>
      </c>
    </row>
    <row r="1053" spans="1:8" x14ac:dyDescent="0.25">
      <c r="A1053" s="148">
        <v>44844</v>
      </c>
      <c r="B1053" s="149" t="s">
        <v>32639</v>
      </c>
      <c r="C1053" s="153" t="s">
        <v>71</v>
      </c>
      <c r="D1053" s="154">
        <v>5145</v>
      </c>
      <c r="E1053" s="231">
        <v>44844</v>
      </c>
      <c r="F1053" s="154">
        <v>5145</v>
      </c>
      <c r="G1053" s="197">
        <f>Tabla111[[#This Row],[Importe]]-Tabla111[[#This Row],[Pagado]]</f>
        <v>0</v>
      </c>
      <c r="H1053" s="153" t="s">
        <v>10</v>
      </c>
    </row>
    <row r="1054" spans="1:8" x14ac:dyDescent="0.25">
      <c r="A1054" s="73">
        <v>44844</v>
      </c>
      <c r="B1054" s="74" t="s">
        <v>32640</v>
      </c>
      <c r="C1054" s="75" t="s">
        <v>518</v>
      </c>
      <c r="D1054" s="81">
        <v>2474.8000000000002</v>
      </c>
      <c r="E1054" s="230">
        <v>44844</v>
      </c>
      <c r="F1054" s="81">
        <v>2474.8000000000002</v>
      </c>
      <c r="G1054" s="197">
        <f>Tabla111[[#This Row],[Importe]]-Tabla111[[#This Row],[Pagado]]</f>
        <v>0</v>
      </c>
      <c r="H1054" s="75" t="s">
        <v>10</v>
      </c>
    </row>
    <row r="1055" spans="1:8" x14ac:dyDescent="0.25">
      <c r="A1055" s="148">
        <v>44844</v>
      </c>
      <c r="B1055" s="149" t="s">
        <v>32641</v>
      </c>
      <c r="C1055" s="153" t="s">
        <v>12</v>
      </c>
      <c r="D1055" s="154">
        <v>14930.4</v>
      </c>
      <c r="E1055" s="231">
        <v>44844</v>
      </c>
      <c r="F1055" s="154">
        <v>14930.4</v>
      </c>
      <c r="G1055" s="197">
        <f>Tabla111[[#This Row],[Importe]]-Tabla111[[#This Row],[Pagado]]</f>
        <v>0</v>
      </c>
      <c r="H1055" s="153" t="s">
        <v>10</v>
      </c>
    </row>
    <row r="1056" spans="1:8" x14ac:dyDescent="0.25">
      <c r="A1056" s="73">
        <v>44844</v>
      </c>
      <c r="B1056" s="74" t="s">
        <v>32642</v>
      </c>
      <c r="C1056" s="75" t="s">
        <v>240</v>
      </c>
      <c r="D1056" s="81">
        <v>11375.2</v>
      </c>
      <c r="E1056" s="230">
        <v>44844</v>
      </c>
      <c r="F1056" s="81">
        <v>11375.2</v>
      </c>
      <c r="G1056" s="197">
        <f>Tabla111[[#This Row],[Importe]]-Tabla111[[#This Row],[Pagado]]</f>
        <v>0</v>
      </c>
      <c r="H1056" s="75" t="s">
        <v>10</v>
      </c>
    </row>
    <row r="1057" spans="1:8" x14ac:dyDescent="0.25">
      <c r="A1057" s="148">
        <v>44844</v>
      </c>
      <c r="B1057" s="149" t="s">
        <v>32643</v>
      </c>
      <c r="C1057" s="153" t="s">
        <v>56</v>
      </c>
      <c r="D1057" s="154">
        <v>6800.1</v>
      </c>
      <c r="E1057" s="231">
        <v>44844</v>
      </c>
      <c r="F1057" s="154">
        <v>6800.1</v>
      </c>
      <c r="G1057" s="197">
        <f>Tabla111[[#This Row],[Importe]]-Tabla111[[#This Row],[Pagado]]</f>
        <v>0</v>
      </c>
      <c r="H1057" s="153" t="s">
        <v>10</v>
      </c>
    </row>
    <row r="1058" spans="1:8" x14ac:dyDescent="0.25">
      <c r="A1058" s="73">
        <v>44844</v>
      </c>
      <c r="B1058" s="74" t="s">
        <v>32644</v>
      </c>
      <c r="C1058" s="75" t="s">
        <v>244</v>
      </c>
      <c r="D1058" s="81">
        <v>1064</v>
      </c>
      <c r="E1058" s="230">
        <v>44844</v>
      </c>
      <c r="F1058" s="81">
        <v>1064</v>
      </c>
      <c r="G1058" s="197">
        <f>Tabla111[[#This Row],[Importe]]-Tabla111[[#This Row],[Pagado]]</f>
        <v>0</v>
      </c>
      <c r="H1058" s="75" t="s">
        <v>10</v>
      </c>
    </row>
    <row r="1059" spans="1:8" x14ac:dyDescent="0.25">
      <c r="A1059" s="148">
        <v>44844</v>
      </c>
      <c r="B1059" s="149" t="s">
        <v>32645</v>
      </c>
      <c r="C1059" s="153" t="s">
        <v>25679</v>
      </c>
      <c r="D1059" s="154">
        <v>0</v>
      </c>
      <c r="E1059" s="233" t="s">
        <v>189</v>
      </c>
      <c r="F1059" s="154">
        <v>0</v>
      </c>
      <c r="G1059" s="197">
        <f>Tabla111[[#This Row],[Importe]]-Tabla111[[#This Row],[Pagado]]</f>
        <v>0</v>
      </c>
      <c r="H1059" s="153" t="s">
        <v>189</v>
      </c>
    </row>
    <row r="1060" spans="1:8" x14ac:dyDescent="0.25">
      <c r="A1060" s="73">
        <v>44844</v>
      </c>
      <c r="B1060" s="74" t="s">
        <v>32646</v>
      </c>
      <c r="C1060" s="75" t="s">
        <v>135</v>
      </c>
      <c r="D1060" s="81">
        <v>1487.9</v>
      </c>
      <c r="E1060" s="230">
        <v>44844</v>
      </c>
      <c r="F1060" s="81">
        <v>1487.9</v>
      </c>
      <c r="G1060" s="197">
        <f>Tabla111[[#This Row],[Importe]]-Tabla111[[#This Row],[Pagado]]</f>
        <v>0</v>
      </c>
      <c r="H1060" s="75" t="s">
        <v>10</v>
      </c>
    </row>
    <row r="1061" spans="1:8" x14ac:dyDescent="0.25">
      <c r="A1061" s="148">
        <v>44844</v>
      </c>
      <c r="B1061" s="149" t="s">
        <v>32647</v>
      </c>
      <c r="C1061" s="153" t="s">
        <v>224</v>
      </c>
      <c r="D1061" s="154">
        <v>15871.4</v>
      </c>
      <c r="E1061" s="231">
        <v>44865</v>
      </c>
      <c r="F1061" s="154">
        <v>15871.4</v>
      </c>
      <c r="G1061" s="197">
        <f>Tabla111[[#This Row],[Importe]]-Tabla111[[#This Row],[Pagado]]</f>
        <v>0</v>
      </c>
      <c r="H1061" s="153" t="s">
        <v>10</v>
      </c>
    </row>
    <row r="1062" spans="1:8" x14ac:dyDescent="0.25">
      <c r="A1062" s="73">
        <v>44844</v>
      </c>
      <c r="B1062" s="74" t="s">
        <v>32648</v>
      </c>
      <c r="C1062" s="75" t="s">
        <v>133</v>
      </c>
      <c r="D1062" s="81">
        <v>11415</v>
      </c>
      <c r="E1062" s="230">
        <v>44845</v>
      </c>
      <c r="F1062" s="81">
        <v>11415</v>
      </c>
      <c r="G1062" s="197">
        <f>Tabla111[[#This Row],[Importe]]-Tabla111[[#This Row],[Pagado]]</f>
        <v>0</v>
      </c>
      <c r="H1062" s="75" t="s">
        <v>10</v>
      </c>
    </row>
    <row r="1063" spans="1:8" x14ac:dyDescent="0.25">
      <c r="A1063" s="148">
        <v>44844</v>
      </c>
      <c r="B1063" s="149" t="s">
        <v>32649</v>
      </c>
      <c r="C1063" s="153" t="s">
        <v>1644</v>
      </c>
      <c r="D1063" s="154">
        <v>18093</v>
      </c>
      <c r="E1063" s="231">
        <v>44845</v>
      </c>
      <c r="F1063" s="154">
        <v>18093</v>
      </c>
      <c r="G1063" s="197">
        <f>Tabla111[[#This Row],[Importe]]-Tabla111[[#This Row],[Pagado]]</f>
        <v>0</v>
      </c>
      <c r="H1063" s="153" t="s">
        <v>10</v>
      </c>
    </row>
    <row r="1064" spans="1:8" x14ac:dyDescent="0.25">
      <c r="A1064" s="73">
        <v>44844</v>
      </c>
      <c r="B1064" s="74" t="s">
        <v>32650</v>
      </c>
      <c r="C1064" s="75" t="s">
        <v>173</v>
      </c>
      <c r="D1064" s="81">
        <v>39310</v>
      </c>
      <c r="E1064" s="230">
        <v>44845</v>
      </c>
      <c r="F1064" s="81">
        <v>39310</v>
      </c>
      <c r="G1064" s="197">
        <f>Tabla111[[#This Row],[Importe]]-Tabla111[[#This Row],[Pagado]]</f>
        <v>0</v>
      </c>
      <c r="H1064" s="75" t="s">
        <v>10</v>
      </c>
    </row>
    <row r="1065" spans="1:8" x14ac:dyDescent="0.25">
      <c r="A1065" s="148">
        <v>44844</v>
      </c>
      <c r="B1065" s="149" t="s">
        <v>32651</v>
      </c>
      <c r="C1065" s="153" t="s">
        <v>592</v>
      </c>
      <c r="D1065" s="154">
        <v>47979</v>
      </c>
      <c r="E1065" s="231">
        <v>44856</v>
      </c>
      <c r="F1065" s="154">
        <v>47979</v>
      </c>
      <c r="G1065" s="197">
        <f>Tabla111[[#This Row],[Importe]]-Tabla111[[#This Row],[Pagado]]</f>
        <v>0</v>
      </c>
      <c r="H1065" s="153" t="s">
        <v>10</v>
      </c>
    </row>
    <row r="1066" spans="1:8" x14ac:dyDescent="0.25">
      <c r="A1066" s="73">
        <v>44844</v>
      </c>
      <c r="B1066" s="74" t="s">
        <v>32652</v>
      </c>
      <c r="C1066" s="75" t="s">
        <v>31</v>
      </c>
      <c r="D1066" s="81">
        <v>577.5</v>
      </c>
      <c r="E1066" s="230">
        <v>44844</v>
      </c>
      <c r="F1066" s="81">
        <v>577.5</v>
      </c>
      <c r="G1066" s="197">
        <f>Tabla111[[#This Row],[Importe]]-Tabla111[[#This Row],[Pagado]]</f>
        <v>0</v>
      </c>
      <c r="H1066" s="75" t="s">
        <v>10</v>
      </c>
    </row>
    <row r="1067" spans="1:8" x14ac:dyDescent="0.25">
      <c r="A1067" s="148">
        <v>44844</v>
      </c>
      <c r="B1067" s="149" t="s">
        <v>32653</v>
      </c>
      <c r="C1067" s="153" t="s">
        <v>419</v>
      </c>
      <c r="D1067" s="154">
        <v>7679.4</v>
      </c>
      <c r="E1067" s="231">
        <v>44844</v>
      </c>
      <c r="F1067" s="154">
        <v>7679.4</v>
      </c>
      <c r="G1067" s="197">
        <f>Tabla111[[#This Row],[Importe]]-Tabla111[[#This Row],[Pagado]]</f>
        <v>0</v>
      </c>
      <c r="H1067" s="153" t="s">
        <v>10</v>
      </c>
    </row>
    <row r="1068" spans="1:8" x14ac:dyDescent="0.25">
      <c r="A1068" s="73">
        <v>44844</v>
      </c>
      <c r="B1068" s="74" t="s">
        <v>32654</v>
      </c>
      <c r="C1068" s="75" t="s">
        <v>2139</v>
      </c>
      <c r="D1068" s="81">
        <v>943.5</v>
      </c>
      <c r="E1068" s="230">
        <v>44844</v>
      </c>
      <c r="F1068" s="81">
        <v>943.5</v>
      </c>
      <c r="G1068" s="197">
        <f>Tabla111[[#This Row],[Importe]]-Tabla111[[#This Row],[Pagado]]</f>
        <v>0</v>
      </c>
      <c r="H1068" s="75" t="s">
        <v>10</v>
      </c>
    </row>
    <row r="1069" spans="1:8" x14ac:dyDescent="0.25">
      <c r="A1069" s="148">
        <v>44844</v>
      </c>
      <c r="B1069" s="149" t="s">
        <v>32655</v>
      </c>
      <c r="C1069" s="153" t="s">
        <v>450</v>
      </c>
      <c r="D1069" s="154">
        <v>8951.4</v>
      </c>
      <c r="E1069" s="231">
        <v>44844</v>
      </c>
      <c r="F1069" s="154">
        <v>8951.4</v>
      </c>
      <c r="G1069" s="197">
        <f>Tabla111[[#This Row],[Importe]]-Tabla111[[#This Row],[Pagado]]</f>
        <v>0</v>
      </c>
      <c r="H1069" s="153" t="s">
        <v>10</v>
      </c>
    </row>
    <row r="1070" spans="1:8" x14ac:dyDescent="0.25">
      <c r="A1070" s="73">
        <v>44844</v>
      </c>
      <c r="B1070" s="74" t="s">
        <v>32656</v>
      </c>
      <c r="C1070" s="75" t="s">
        <v>107</v>
      </c>
      <c r="D1070" s="81">
        <v>10850.4</v>
      </c>
      <c r="E1070" s="230">
        <v>44844</v>
      </c>
      <c r="F1070" s="81">
        <v>10850.4</v>
      </c>
      <c r="G1070" s="197">
        <f>Tabla111[[#This Row],[Importe]]-Tabla111[[#This Row],[Pagado]]</f>
        <v>0</v>
      </c>
      <c r="H1070" s="75" t="s">
        <v>10</v>
      </c>
    </row>
    <row r="1071" spans="1:8" x14ac:dyDescent="0.25">
      <c r="A1071" s="148">
        <v>44844</v>
      </c>
      <c r="B1071" s="149" t="s">
        <v>32657</v>
      </c>
      <c r="C1071" s="153" t="s">
        <v>1350</v>
      </c>
      <c r="D1071" s="154">
        <v>1624.2</v>
      </c>
      <c r="E1071" s="231">
        <v>44844</v>
      </c>
      <c r="F1071" s="154">
        <v>1624.2</v>
      </c>
      <c r="G1071" s="197">
        <f>Tabla111[[#This Row],[Importe]]-Tabla111[[#This Row],[Pagado]]</f>
        <v>0</v>
      </c>
      <c r="H1071" s="153" t="s">
        <v>10</v>
      </c>
    </row>
    <row r="1072" spans="1:8" x14ac:dyDescent="0.25">
      <c r="A1072" s="73">
        <v>44844</v>
      </c>
      <c r="B1072" s="74" t="s">
        <v>32658</v>
      </c>
      <c r="C1072" s="75" t="s">
        <v>28087</v>
      </c>
      <c r="D1072" s="81">
        <v>127410.99</v>
      </c>
      <c r="E1072" s="230" t="s">
        <v>32526</v>
      </c>
      <c r="F1072" s="81">
        <f>18798.89+108612.1</f>
        <v>127410.99</v>
      </c>
      <c r="G1072" s="197">
        <f>Tabla111[[#This Row],[Importe]]-Tabla111[[#This Row],[Pagado]]</f>
        <v>0</v>
      </c>
      <c r="H1072" s="75" t="s">
        <v>10</v>
      </c>
    </row>
    <row r="1073" spans="1:8" x14ac:dyDescent="0.25">
      <c r="A1073" s="148">
        <v>44844</v>
      </c>
      <c r="B1073" s="149" t="s">
        <v>32659</v>
      </c>
      <c r="C1073" s="153" t="s">
        <v>9827</v>
      </c>
      <c r="D1073" s="154">
        <v>3870</v>
      </c>
      <c r="E1073" s="231">
        <v>44844</v>
      </c>
      <c r="F1073" s="154">
        <v>3870</v>
      </c>
      <c r="G1073" s="197">
        <f>Tabla111[[#This Row],[Importe]]-Tabla111[[#This Row],[Pagado]]</f>
        <v>0</v>
      </c>
      <c r="H1073" s="153" t="s">
        <v>10</v>
      </c>
    </row>
    <row r="1074" spans="1:8" x14ac:dyDescent="0.25">
      <c r="A1074" s="73">
        <v>44844</v>
      </c>
      <c r="B1074" s="74" t="s">
        <v>32660</v>
      </c>
      <c r="C1074" s="75" t="s">
        <v>698</v>
      </c>
      <c r="D1074" s="81">
        <v>7948.8</v>
      </c>
      <c r="E1074" s="230">
        <v>44844</v>
      </c>
      <c r="F1074" s="81">
        <v>7948.8</v>
      </c>
      <c r="G1074" s="197">
        <f>Tabla111[[#This Row],[Importe]]-Tabla111[[#This Row],[Pagado]]</f>
        <v>0</v>
      </c>
      <c r="H1074" s="75" t="s">
        <v>10</v>
      </c>
    </row>
    <row r="1075" spans="1:8" x14ac:dyDescent="0.25">
      <c r="A1075" s="148">
        <v>44844</v>
      </c>
      <c r="B1075" s="149" t="s">
        <v>32661</v>
      </c>
      <c r="C1075" s="153" t="s">
        <v>994</v>
      </c>
      <c r="D1075" s="154">
        <v>1215</v>
      </c>
      <c r="E1075" s="231">
        <v>44844</v>
      </c>
      <c r="F1075" s="154">
        <v>1215</v>
      </c>
      <c r="G1075" s="197">
        <f>Tabla111[[#This Row],[Importe]]-Tabla111[[#This Row],[Pagado]]</f>
        <v>0</v>
      </c>
      <c r="H1075" s="153" t="s">
        <v>10</v>
      </c>
    </row>
    <row r="1076" spans="1:8" x14ac:dyDescent="0.25">
      <c r="A1076" s="73">
        <v>44844</v>
      </c>
      <c r="B1076" s="74" t="s">
        <v>32662</v>
      </c>
      <c r="C1076" s="75" t="s">
        <v>440</v>
      </c>
      <c r="D1076" s="81">
        <v>13274.92</v>
      </c>
      <c r="E1076" s="230">
        <v>44856</v>
      </c>
      <c r="F1076" s="81">
        <v>13274.92</v>
      </c>
      <c r="G1076" s="197">
        <f>Tabla111[[#This Row],[Importe]]-Tabla111[[#This Row],[Pagado]]</f>
        <v>0</v>
      </c>
      <c r="H1076" s="75" t="s">
        <v>10</v>
      </c>
    </row>
    <row r="1077" spans="1:8" x14ac:dyDescent="0.25">
      <c r="A1077" s="148">
        <v>44844</v>
      </c>
      <c r="B1077" s="149" t="s">
        <v>32663</v>
      </c>
      <c r="C1077" s="153" t="s">
        <v>10819</v>
      </c>
      <c r="D1077" s="154">
        <v>1350</v>
      </c>
      <c r="E1077" s="231">
        <v>44845</v>
      </c>
      <c r="F1077" s="154">
        <v>1350</v>
      </c>
      <c r="G1077" s="197">
        <f>Tabla111[[#This Row],[Importe]]-Tabla111[[#This Row],[Pagado]]</f>
        <v>0</v>
      </c>
      <c r="H1077" s="153" t="s">
        <v>10</v>
      </c>
    </row>
    <row r="1078" spans="1:8" x14ac:dyDescent="0.25">
      <c r="A1078" s="73">
        <v>44844</v>
      </c>
      <c r="B1078" s="74" t="s">
        <v>32664</v>
      </c>
      <c r="C1078" s="75" t="s">
        <v>5345</v>
      </c>
      <c r="D1078" s="81">
        <v>3262.5</v>
      </c>
      <c r="E1078" s="230">
        <v>44845</v>
      </c>
      <c r="F1078" s="81">
        <v>3262.5</v>
      </c>
      <c r="G1078" s="197">
        <f>Tabla111[[#This Row],[Importe]]-Tabla111[[#This Row],[Pagado]]</f>
        <v>0</v>
      </c>
      <c r="H1078" s="75" t="s">
        <v>10</v>
      </c>
    </row>
    <row r="1079" spans="1:8" x14ac:dyDescent="0.25">
      <c r="A1079" s="148">
        <v>44844</v>
      </c>
      <c r="B1079" s="149" t="s">
        <v>32665</v>
      </c>
      <c r="C1079" s="153" t="s">
        <v>426</v>
      </c>
      <c r="D1079" s="154">
        <v>5713</v>
      </c>
      <c r="E1079" s="231">
        <v>44845</v>
      </c>
      <c r="F1079" s="154">
        <v>5713</v>
      </c>
      <c r="G1079" s="197">
        <f>Tabla111[[#This Row],[Importe]]-Tabla111[[#This Row],[Pagado]]</f>
        <v>0</v>
      </c>
      <c r="H1079" s="153" t="s">
        <v>10</v>
      </c>
    </row>
    <row r="1080" spans="1:8" x14ac:dyDescent="0.25">
      <c r="A1080" s="73">
        <v>44844</v>
      </c>
      <c r="B1080" s="74" t="s">
        <v>32666</v>
      </c>
      <c r="C1080" s="75" t="s">
        <v>175</v>
      </c>
      <c r="D1080" s="81">
        <v>13397</v>
      </c>
      <c r="E1080" s="230">
        <v>44845</v>
      </c>
      <c r="F1080" s="81">
        <v>13397</v>
      </c>
      <c r="G1080" s="197">
        <f>Tabla111[[#This Row],[Importe]]-Tabla111[[#This Row],[Pagado]]</f>
        <v>0</v>
      </c>
      <c r="H1080" s="75" t="s">
        <v>10</v>
      </c>
    </row>
    <row r="1081" spans="1:8" x14ac:dyDescent="0.25">
      <c r="A1081" s="148">
        <v>44844</v>
      </c>
      <c r="B1081" s="149" t="s">
        <v>32667</v>
      </c>
      <c r="C1081" s="153" t="s">
        <v>16975</v>
      </c>
      <c r="D1081" s="154">
        <v>0</v>
      </c>
      <c r="E1081" s="233" t="s">
        <v>189</v>
      </c>
      <c r="F1081" s="154">
        <v>0</v>
      </c>
      <c r="G1081" s="197">
        <f>Tabla111[[#This Row],[Importe]]-Tabla111[[#This Row],[Pagado]]</f>
        <v>0</v>
      </c>
      <c r="H1081" s="153" t="s">
        <v>189</v>
      </c>
    </row>
    <row r="1082" spans="1:8" x14ac:dyDescent="0.25">
      <c r="A1082" s="73">
        <v>44844</v>
      </c>
      <c r="B1082" s="74" t="s">
        <v>32668</v>
      </c>
      <c r="C1082" s="75" t="s">
        <v>181</v>
      </c>
      <c r="D1082" s="81">
        <v>11005.6</v>
      </c>
      <c r="E1082" s="230">
        <v>44845</v>
      </c>
      <c r="F1082" s="81">
        <v>11005.6</v>
      </c>
      <c r="G1082" s="197">
        <f>Tabla111[[#This Row],[Importe]]-Tabla111[[#This Row],[Pagado]]</f>
        <v>0</v>
      </c>
      <c r="H1082" s="75" t="s">
        <v>10</v>
      </c>
    </row>
    <row r="1083" spans="1:8" x14ac:dyDescent="0.25">
      <c r="A1083" s="148">
        <v>44844</v>
      </c>
      <c r="B1083" s="149" t="s">
        <v>32669</v>
      </c>
      <c r="C1083" s="153" t="s">
        <v>612</v>
      </c>
      <c r="D1083" s="154">
        <v>884.4</v>
      </c>
      <c r="E1083" s="231">
        <v>44844</v>
      </c>
      <c r="F1083" s="154">
        <v>884.4</v>
      </c>
      <c r="G1083" s="197">
        <f>Tabla111[[#This Row],[Importe]]-Tabla111[[#This Row],[Pagado]]</f>
        <v>0</v>
      </c>
      <c r="H1083" s="153" t="s">
        <v>10</v>
      </c>
    </row>
    <row r="1084" spans="1:8" x14ac:dyDescent="0.25">
      <c r="A1084" s="73">
        <v>44844</v>
      </c>
      <c r="B1084" s="74" t="s">
        <v>32670</v>
      </c>
      <c r="C1084" s="75" t="s">
        <v>67</v>
      </c>
      <c r="D1084" s="81">
        <v>2850</v>
      </c>
      <c r="E1084" s="230">
        <v>44844</v>
      </c>
      <c r="F1084" s="81">
        <v>2850</v>
      </c>
      <c r="G1084" s="197">
        <f>Tabla111[[#This Row],[Importe]]-Tabla111[[#This Row],[Pagado]]</f>
        <v>0</v>
      </c>
      <c r="H1084" s="75" t="s">
        <v>10</v>
      </c>
    </row>
    <row r="1085" spans="1:8" x14ac:dyDescent="0.25">
      <c r="A1085" s="148">
        <v>44844</v>
      </c>
      <c r="B1085" s="149" t="s">
        <v>32671</v>
      </c>
      <c r="C1085" s="153" t="s">
        <v>31</v>
      </c>
      <c r="D1085" s="154">
        <v>240</v>
      </c>
      <c r="E1085" s="231">
        <v>44844</v>
      </c>
      <c r="F1085" s="154">
        <v>240</v>
      </c>
      <c r="G1085" s="197">
        <f>Tabla111[[#This Row],[Importe]]-Tabla111[[#This Row],[Pagado]]</f>
        <v>0</v>
      </c>
      <c r="H1085" s="153" t="s">
        <v>10</v>
      </c>
    </row>
    <row r="1086" spans="1:8" x14ac:dyDescent="0.25">
      <c r="A1086" s="73">
        <v>44844</v>
      </c>
      <c r="B1086" s="74" t="s">
        <v>32672</v>
      </c>
      <c r="C1086" s="75" t="s">
        <v>142</v>
      </c>
      <c r="D1086" s="81">
        <v>34319.599999999999</v>
      </c>
      <c r="E1086" s="230" t="s">
        <v>4813</v>
      </c>
      <c r="F1086" s="81">
        <v>0</v>
      </c>
      <c r="G1086" s="197">
        <f>Tabla111[[#This Row],[Importe]]-Tabla111[[#This Row],[Pagado]]</f>
        <v>34319.599999999999</v>
      </c>
      <c r="H1086" s="75" t="s">
        <v>4814</v>
      </c>
    </row>
    <row r="1087" spans="1:8" x14ac:dyDescent="0.25">
      <c r="A1087" s="148">
        <v>44844</v>
      </c>
      <c r="B1087" s="149" t="s">
        <v>32673</v>
      </c>
      <c r="C1087" s="153" t="s">
        <v>31</v>
      </c>
      <c r="D1087" s="154">
        <v>4751.2</v>
      </c>
      <c r="E1087" s="231">
        <v>44844</v>
      </c>
      <c r="F1087" s="154">
        <v>4751.2</v>
      </c>
      <c r="G1087" s="197">
        <f>Tabla111[[#This Row],[Importe]]-Tabla111[[#This Row],[Pagado]]</f>
        <v>0</v>
      </c>
      <c r="H1087" s="153" t="s">
        <v>10</v>
      </c>
    </row>
    <row r="1088" spans="1:8" x14ac:dyDescent="0.25">
      <c r="A1088" s="73">
        <v>44844</v>
      </c>
      <c r="B1088" s="74" t="s">
        <v>32674</v>
      </c>
      <c r="C1088" s="75" t="s">
        <v>31</v>
      </c>
      <c r="D1088" s="81">
        <v>60800</v>
      </c>
      <c r="E1088" s="230">
        <v>44844</v>
      </c>
      <c r="F1088" s="81">
        <v>60800</v>
      </c>
      <c r="G1088" s="197">
        <f>Tabla111[[#This Row],[Importe]]-Tabla111[[#This Row],[Pagado]]</f>
        <v>0</v>
      </c>
      <c r="H1088" s="75" t="s">
        <v>10</v>
      </c>
    </row>
    <row r="1089" spans="1:8" x14ac:dyDescent="0.25">
      <c r="A1089" s="148">
        <v>44844</v>
      </c>
      <c r="B1089" s="149" t="s">
        <v>32675</v>
      </c>
      <c r="C1089" s="153" t="s">
        <v>618</v>
      </c>
      <c r="D1089" s="154">
        <v>6463.6</v>
      </c>
      <c r="E1089" s="231">
        <v>44844</v>
      </c>
      <c r="F1089" s="154">
        <v>6463.6</v>
      </c>
      <c r="G1089" s="197">
        <f>Tabla111[[#This Row],[Importe]]-Tabla111[[#This Row],[Pagado]]</f>
        <v>0</v>
      </c>
      <c r="H1089" s="153" t="s">
        <v>10</v>
      </c>
    </row>
    <row r="1090" spans="1:8" x14ac:dyDescent="0.25">
      <c r="A1090" s="73">
        <v>44844</v>
      </c>
      <c r="B1090" s="74" t="s">
        <v>32676</v>
      </c>
      <c r="C1090" s="75" t="s">
        <v>5694</v>
      </c>
      <c r="D1090" s="81">
        <v>5709.6</v>
      </c>
      <c r="E1090" s="230">
        <v>44844</v>
      </c>
      <c r="F1090" s="81">
        <v>5709.6</v>
      </c>
      <c r="G1090" s="197">
        <f>Tabla111[[#This Row],[Importe]]-Tabla111[[#This Row],[Pagado]]</f>
        <v>0</v>
      </c>
      <c r="H1090" s="75" t="s">
        <v>10</v>
      </c>
    </row>
    <row r="1091" spans="1:8" x14ac:dyDescent="0.25">
      <c r="A1091" s="148">
        <v>44844</v>
      </c>
      <c r="B1091" s="149" t="s">
        <v>32677</v>
      </c>
      <c r="C1091" s="153" t="s">
        <v>32678</v>
      </c>
      <c r="D1091" s="154">
        <v>0</v>
      </c>
      <c r="E1091" s="233" t="s">
        <v>189</v>
      </c>
      <c r="F1091" s="154">
        <v>0</v>
      </c>
      <c r="G1091" s="197">
        <f>Tabla111[[#This Row],[Importe]]-Tabla111[[#This Row],[Pagado]]</f>
        <v>0</v>
      </c>
      <c r="H1091" s="153" t="s">
        <v>189</v>
      </c>
    </row>
    <row r="1092" spans="1:8" x14ac:dyDescent="0.25">
      <c r="A1092" s="73">
        <v>44844</v>
      </c>
      <c r="B1092" s="74" t="s">
        <v>32679</v>
      </c>
      <c r="C1092" s="75" t="s">
        <v>32680</v>
      </c>
      <c r="D1092" s="81">
        <v>0</v>
      </c>
      <c r="E1092" s="232" t="s">
        <v>189</v>
      </c>
      <c r="F1092" s="81">
        <v>0</v>
      </c>
      <c r="G1092" s="197">
        <f>Tabla111[[#This Row],[Importe]]-Tabla111[[#This Row],[Pagado]]</f>
        <v>0</v>
      </c>
      <c r="H1092" s="75" t="s">
        <v>189</v>
      </c>
    </row>
    <row r="1093" spans="1:8" x14ac:dyDescent="0.25">
      <c r="A1093" s="148">
        <v>44844</v>
      </c>
      <c r="B1093" s="149" t="s">
        <v>32681</v>
      </c>
      <c r="C1093" s="153" t="s">
        <v>296</v>
      </c>
      <c r="D1093" s="154">
        <v>2789.2</v>
      </c>
      <c r="E1093" s="231">
        <v>44844</v>
      </c>
      <c r="F1093" s="154">
        <v>2789.2</v>
      </c>
      <c r="G1093" s="197">
        <f>Tabla111[[#This Row],[Importe]]-Tabla111[[#This Row],[Pagado]]</f>
        <v>0</v>
      </c>
      <c r="H1093" s="153" t="s">
        <v>10</v>
      </c>
    </row>
    <row r="1094" spans="1:8" x14ac:dyDescent="0.25">
      <c r="A1094" s="73">
        <v>44844</v>
      </c>
      <c r="B1094" s="74" t="s">
        <v>32682</v>
      </c>
      <c r="C1094" s="75" t="s">
        <v>612</v>
      </c>
      <c r="D1094" s="81">
        <v>2306.6</v>
      </c>
      <c r="E1094" s="230">
        <v>44845</v>
      </c>
      <c r="F1094" s="81">
        <f>1200+1106.6</f>
        <v>2306.6</v>
      </c>
      <c r="G1094" s="197">
        <f>Tabla111[[#This Row],[Importe]]-Tabla111[[#This Row],[Pagado]]</f>
        <v>0</v>
      </c>
      <c r="H1094" s="75" t="s">
        <v>10</v>
      </c>
    </row>
    <row r="1095" spans="1:8" x14ac:dyDescent="0.25">
      <c r="A1095" s="148">
        <v>44844</v>
      </c>
      <c r="B1095" s="149" t="s">
        <v>32683</v>
      </c>
      <c r="C1095" s="153" t="s">
        <v>53</v>
      </c>
      <c r="D1095" s="154">
        <v>2378.8000000000002</v>
      </c>
      <c r="E1095" s="231">
        <v>44844</v>
      </c>
      <c r="F1095" s="154">
        <v>2378.8000000000002</v>
      </c>
      <c r="G1095" s="197">
        <f>Tabla111[[#This Row],[Importe]]-Tabla111[[#This Row],[Pagado]]</f>
        <v>0</v>
      </c>
      <c r="H1095" s="153" t="s">
        <v>10</v>
      </c>
    </row>
    <row r="1096" spans="1:8" x14ac:dyDescent="0.25">
      <c r="A1096" s="73">
        <v>44844</v>
      </c>
      <c r="B1096" s="74" t="s">
        <v>32684</v>
      </c>
      <c r="C1096" s="75" t="s">
        <v>8190</v>
      </c>
      <c r="D1096" s="81">
        <v>4772.3999999999996</v>
      </c>
      <c r="E1096" s="230">
        <v>44844</v>
      </c>
      <c r="F1096" s="81">
        <v>4772.3999999999996</v>
      </c>
      <c r="G1096" s="197">
        <f>Tabla111[[#This Row],[Importe]]-Tabla111[[#This Row],[Pagado]]</f>
        <v>0</v>
      </c>
      <c r="H1096" s="75" t="s">
        <v>10</v>
      </c>
    </row>
    <row r="1097" spans="1:8" x14ac:dyDescent="0.25">
      <c r="A1097" s="148">
        <v>44844</v>
      </c>
      <c r="B1097" s="149" t="s">
        <v>32685</v>
      </c>
      <c r="C1097" s="153" t="s">
        <v>1362</v>
      </c>
      <c r="D1097" s="154">
        <v>4961</v>
      </c>
      <c r="E1097" s="231">
        <v>44845</v>
      </c>
      <c r="F1097" s="154">
        <v>4961</v>
      </c>
      <c r="G1097" s="197">
        <f>Tabla111[[#This Row],[Importe]]-Tabla111[[#This Row],[Pagado]]</f>
        <v>0</v>
      </c>
      <c r="H1097" s="153" t="s">
        <v>10</v>
      </c>
    </row>
    <row r="1098" spans="1:8" x14ac:dyDescent="0.25">
      <c r="A1098" s="73">
        <v>44844</v>
      </c>
      <c r="B1098" s="74" t="s">
        <v>32686</v>
      </c>
      <c r="C1098" s="75" t="s">
        <v>32687</v>
      </c>
      <c r="D1098" s="81">
        <v>0</v>
      </c>
      <c r="E1098" s="232" t="s">
        <v>189</v>
      </c>
      <c r="F1098" s="81">
        <v>0</v>
      </c>
      <c r="G1098" s="197">
        <f>Tabla111[[#This Row],[Importe]]-Tabla111[[#This Row],[Pagado]]</f>
        <v>0</v>
      </c>
      <c r="H1098" s="75" t="s">
        <v>189</v>
      </c>
    </row>
    <row r="1099" spans="1:8" x14ac:dyDescent="0.25">
      <c r="A1099" s="148">
        <v>44844</v>
      </c>
      <c r="B1099" s="149" t="s">
        <v>32688</v>
      </c>
      <c r="C1099" s="153" t="s">
        <v>10840</v>
      </c>
      <c r="D1099" s="154">
        <v>45614.2</v>
      </c>
      <c r="E1099" s="231" t="s">
        <v>32689</v>
      </c>
      <c r="F1099" s="154">
        <f>25200+20414.2</f>
        <v>45614.2</v>
      </c>
      <c r="G1099" s="197">
        <f>Tabla111[[#This Row],[Importe]]-Tabla111[[#This Row],[Pagado]]</f>
        <v>0</v>
      </c>
      <c r="H1099" s="153" t="s">
        <v>10</v>
      </c>
    </row>
    <row r="1100" spans="1:8" x14ac:dyDescent="0.25">
      <c r="A1100" s="73">
        <v>44844</v>
      </c>
      <c r="B1100" s="74" t="s">
        <v>32690</v>
      </c>
      <c r="C1100" s="75" t="s">
        <v>291</v>
      </c>
      <c r="D1100" s="81">
        <v>5675</v>
      </c>
      <c r="E1100" s="230">
        <v>44845</v>
      </c>
      <c r="F1100" s="81">
        <v>5675</v>
      </c>
      <c r="G1100" s="197">
        <f>Tabla111[[#This Row],[Importe]]-Tabla111[[#This Row],[Pagado]]</f>
        <v>0</v>
      </c>
      <c r="H1100" s="75" t="s">
        <v>10</v>
      </c>
    </row>
    <row r="1101" spans="1:8" x14ac:dyDescent="0.25">
      <c r="A1101" s="148">
        <v>44844</v>
      </c>
      <c r="B1101" s="149" t="s">
        <v>32691</v>
      </c>
      <c r="C1101" s="153" t="s">
        <v>214</v>
      </c>
      <c r="D1101" s="154">
        <v>11369.1</v>
      </c>
      <c r="E1101" s="231">
        <v>44845</v>
      </c>
      <c r="F1101" s="154">
        <v>11369.1</v>
      </c>
      <c r="G1101" s="197">
        <f>Tabla111[[#This Row],[Importe]]-Tabla111[[#This Row],[Pagado]]</f>
        <v>0</v>
      </c>
      <c r="H1101" s="153" t="s">
        <v>10</v>
      </c>
    </row>
    <row r="1102" spans="1:8" x14ac:dyDescent="0.25">
      <c r="A1102" s="73">
        <v>44844</v>
      </c>
      <c r="B1102" s="74" t="s">
        <v>32692</v>
      </c>
      <c r="C1102" s="75" t="s">
        <v>414</v>
      </c>
      <c r="D1102" s="81">
        <v>2650</v>
      </c>
      <c r="E1102" s="230">
        <v>44845</v>
      </c>
      <c r="F1102" s="81">
        <v>2650</v>
      </c>
      <c r="G1102" s="197">
        <f>Tabla111[[#This Row],[Importe]]-Tabla111[[#This Row],[Pagado]]</f>
        <v>0</v>
      </c>
      <c r="H1102" s="75" t="s">
        <v>10</v>
      </c>
    </row>
    <row r="1103" spans="1:8" x14ac:dyDescent="0.25">
      <c r="A1103" s="148">
        <v>44844</v>
      </c>
      <c r="B1103" s="149" t="s">
        <v>32693</v>
      </c>
      <c r="C1103" s="153" t="s">
        <v>28087</v>
      </c>
      <c r="D1103" s="154">
        <v>51312.800000000003</v>
      </c>
      <c r="E1103" s="231" t="s">
        <v>32694</v>
      </c>
      <c r="F1103" s="154">
        <f>49358.9+1953.9</f>
        <v>51312.800000000003</v>
      </c>
      <c r="G1103" s="197">
        <f>Tabla111[[#This Row],[Importe]]-Tabla111[[#This Row],[Pagado]]</f>
        <v>0</v>
      </c>
      <c r="H1103" s="153" t="s">
        <v>10</v>
      </c>
    </row>
    <row r="1104" spans="1:8" x14ac:dyDescent="0.25">
      <c r="A1104" s="73">
        <v>44844</v>
      </c>
      <c r="B1104" s="74" t="s">
        <v>32695</v>
      </c>
      <c r="C1104" s="75" t="s">
        <v>10678</v>
      </c>
      <c r="D1104" s="81">
        <v>4796.3999999999996</v>
      </c>
      <c r="E1104" s="230">
        <v>44845</v>
      </c>
      <c r="F1104" s="81">
        <v>4796.3999999999996</v>
      </c>
      <c r="G1104" s="197">
        <f>Tabla111[[#This Row],[Importe]]-Tabla111[[#This Row],[Pagado]]</f>
        <v>0</v>
      </c>
      <c r="H1104" s="75" t="s">
        <v>10</v>
      </c>
    </row>
    <row r="1105" spans="1:8" x14ac:dyDescent="0.25">
      <c r="A1105" s="148">
        <v>44845</v>
      </c>
      <c r="B1105" s="149" t="s">
        <v>32696</v>
      </c>
      <c r="C1105" s="153" t="s">
        <v>887</v>
      </c>
      <c r="D1105" s="154">
        <v>16783.5</v>
      </c>
      <c r="E1105" s="231">
        <v>44846</v>
      </c>
      <c r="F1105" s="154">
        <v>16783.5</v>
      </c>
      <c r="G1105" s="197">
        <f>Tabla111[[#This Row],[Importe]]-Tabla111[[#This Row],[Pagado]]</f>
        <v>0</v>
      </c>
      <c r="H1105" s="153" t="s">
        <v>10</v>
      </c>
    </row>
    <row r="1106" spans="1:8" x14ac:dyDescent="0.25">
      <c r="A1106" s="73">
        <v>44845</v>
      </c>
      <c r="B1106" s="74" t="s">
        <v>32697</v>
      </c>
      <c r="C1106" s="75" t="s">
        <v>12</v>
      </c>
      <c r="D1106" s="81">
        <v>27734.65</v>
      </c>
      <c r="E1106" s="230">
        <v>44845</v>
      </c>
      <c r="F1106" s="81">
        <v>27734.65</v>
      </c>
      <c r="G1106" s="197">
        <f>Tabla111[[#This Row],[Importe]]-Tabla111[[#This Row],[Pagado]]</f>
        <v>0</v>
      </c>
      <c r="H1106" s="75" t="s">
        <v>10</v>
      </c>
    </row>
    <row r="1107" spans="1:8" x14ac:dyDescent="0.25">
      <c r="A1107" s="148">
        <v>44845</v>
      </c>
      <c r="B1107" s="149" t="s">
        <v>32698</v>
      </c>
      <c r="C1107" s="153" t="s">
        <v>151</v>
      </c>
      <c r="D1107" s="154">
        <v>14221.6</v>
      </c>
      <c r="E1107" s="231">
        <v>44845</v>
      </c>
      <c r="F1107" s="154">
        <v>14221.6</v>
      </c>
      <c r="G1107" s="197">
        <f>Tabla111[[#This Row],[Importe]]-Tabla111[[#This Row],[Pagado]]</f>
        <v>0</v>
      </c>
      <c r="H1107" s="153" t="s">
        <v>10</v>
      </c>
    </row>
    <row r="1108" spans="1:8" x14ac:dyDescent="0.25">
      <c r="A1108" s="73">
        <v>44845</v>
      </c>
      <c r="B1108" s="74" t="s">
        <v>32699</v>
      </c>
      <c r="C1108" s="75" t="s">
        <v>481</v>
      </c>
      <c r="D1108" s="81">
        <v>630.79999999999995</v>
      </c>
      <c r="E1108" s="230">
        <v>44845</v>
      </c>
      <c r="F1108" s="81">
        <v>630.79999999999995</v>
      </c>
      <c r="G1108" s="197">
        <f>Tabla111[[#This Row],[Importe]]-Tabla111[[#This Row],[Pagado]]</f>
        <v>0</v>
      </c>
      <c r="H1108" s="75" t="s">
        <v>10</v>
      </c>
    </row>
    <row r="1109" spans="1:8" x14ac:dyDescent="0.25">
      <c r="A1109" s="148">
        <v>44845</v>
      </c>
      <c r="B1109" s="149" t="s">
        <v>32700</v>
      </c>
      <c r="C1109" s="153" t="s">
        <v>9</v>
      </c>
      <c r="D1109" s="154">
        <v>6472.4</v>
      </c>
      <c r="E1109" s="231">
        <v>44845</v>
      </c>
      <c r="F1109" s="154">
        <v>6472.4</v>
      </c>
      <c r="G1109" s="197">
        <f>Tabla111[[#This Row],[Importe]]-Tabla111[[#This Row],[Pagado]]</f>
        <v>0</v>
      </c>
      <c r="H1109" s="153" t="s">
        <v>10</v>
      </c>
    </row>
    <row r="1110" spans="1:8" x14ac:dyDescent="0.25">
      <c r="A1110" s="73">
        <v>44845</v>
      </c>
      <c r="B1110" s="74" t="s">
        <v>32701</v>
      </c>
      <c r="C1110" s="75" t="s">
        <v>114</v>
      </c>
      <c r="D1110" s="81">
        <v>5788</v>
      </c>
      <c r="E1110" s="230">
        <v>44846</v>
      </c>
      <c r="F1110" s="81">
        <v>5788</v>
      </c>
      <c r="G1110" s="197">
        <f>Tabla111[[#This Row],[Importe]]-Tabla111[[#This Row],[Pagado]]</f>
        <v>0</v>
      </c>
      <c r="H1110" s="75" t="s">
        <v>10</v>
      </c>
    </row>
    <row r="1111" spans="1:8" x14ac:dyDescent="0.25">
      <c r="A1111" s="148">
        <v>44845</v>
      </c>
      <c r="B1111" s="149" t="s">
        <v>32702</v>
      </c>
      <c r="C1111" s="153" t="s">
        <v>31</v>
      </c>
      <c r="D1111" s="154">
        <v>6439.2</v>
      </c>
      <c r="E1111" s="231">
        <v>44845</v>
      </c>
      <c r="F1111" s="154">
        <v>6439.2</v>
      </c>
      <c r="G1111" s="197">
        <f>Tabla111[[#This Row],[Importe]]-Tabla111[[#This Row],[Pagado]]</f>
        <v>0</v>
      </c>
      <c r="H1111" s="153" t="s">
        <v>10</v>
      </c>
    </row>
    <row r="1112" spans="1:8" x14ac:dyDescent="0.25">
      <c r="A1112" s="73">
        <v>44845</v>
      </c>
      <c r="B1112" s="74" t="s">
        <v>32703</v>
      </c>
      <c r="C1112" s="75" t="s">
        <v>2563</v>
      </c>
      <c r="D1112" s="81">
        <v>5654.8</v>
      </c>
      <c r="E1112" s="230">
        <v>44847</v>
      </c>
      <c r="F1112" s="81">
        <v>5654.8</v>
      </c>
      <c r="G1112" s="197">
        <f>Tabla111[[#This Row],[Importe]]-Tabla111[[#This Row],[Pagado]]</f>
        <v>0</v>
      </c>
      <c r="H1112" s="75" t="s">
        <v>10</v>
      </c>
    </row>
    <row r="1113" spans="1:8" x14ac:dyDescent="0.25">
      <c r="A1113" s="148">
        <v>44845</v>
      </c>
      <c r="B1113" s="149" t="s">
        <v>32704</v>
      </c>
      <c r="C1113" s="153" t="s">
        <v>30030</v>
      </c>
      <c r="D1113" s="154">
        <v>11465</v>
      </c>
      <c r="E1113" s="231" t="s">
        <v>32705</v>
      </c>
      <c r="F1113" s="154">
        <f>2000+9465</f>
        <v>11465</v>
      </c>
      <c r="G1113" s="197">
        <f>Tabla111[[#This Row],[Importe]]-Tabla111[[#This Row],[Pagado]]</f>
        <v>0</v>
      </c>
      <c r="H1113" s="153" t="s">
        <v>10</v>
      </c>
    </row>
    <row r="1114" spans="1:8" x14ac:dyDescent="0.25">
      <c r="A1114" s="73">
        <v>44845</v>
      </c>
      <c r="B1114" s="74" t="s">
        <v>32706</v>
      </c>
      <c r="C1114" s="75" t="s">
        <v>97</v>
      </c>
      <c r="D1114" s="81">
        <v>7752.9</v>
      </c>
      <c r="E1114" s="230">
        <v>44846</v>
      </c>
      <c r="F1114" s="81">
        <v>7752.9</v>
      </c>
      <c r="G1114" s="197">
        <f>Tabla111[[#This Row],[Importe]]-Tabla111[[#This Row],[Pagado]]</f>
        <v>0</v>
      </c>
      <c r="H1114" s="75" t="s">
        <v>10</v>
      </c>
    </row>
    <row r="1115" spans="1:8" x14ac:dyDescent="0.25">
      <c r="A1115" s="148">
        <v>44845</v>
      </c>
      <c r="B1115" s="149" t="s">
        <v>32707</v>
      </c>
      <c r="C1115" s="153" t="s">
        <v>105</v>
      </c>
      <c r="D1115" s="154">
        <v>12883.8</v>
      </c>
      <c r="E1115" s="231">
        <v>44847</v>
      </c>
      <c r="F1115" s="154">
        <v>12883.8</v>
      </c>
      <c r="G1115" s="197">
        <f>Tabla111[[#This Row],[Importe]]-Tabla111[[#This Row],[Pagado]]</f>
        <v>0</v>
      </c>
      <c r="H1115" s="153" t="s">
        <v>10</v>
      </c>
    </row>
    <row r="1116" spans="1:8" x14ac:dyDescent="0.25">
      <c r="A1116" s="73">
        <v>44845</v>
      </c>
      <c r="B1116" s="74" t="s">
        <v>32708</v>
      </c>
      <c r="C1116" s="75" t="s">
        <v>111</v>
      </c>
      <c r="D1116" s="81">
        <v>5187</v>
      </c>
      <c r="E1116" s="230">
        <v>44846</v>
      </c>
      <c r="F1116" s="81">
        <v>5187</v>
      </c>
      <c r="G1116" s="197">
        <f>Tabla111[[#This Row],[Importe]]-Tabla111[[#This Row],[Pagado]]</f>
        <v>0</v>
      </c>
      <c r="H1116" s="75" t="s">
        <v>10</v>
      </c>
    </row>
    <row r="1117" spans="1:8" x14ac:dyDescent="0.25">
      <c r="A1117" s="148">
        <v>44845</v>
      </c>
      <c r="B1117" s="149" t="s">
        <v>32709</v>
      </c>
      <c r="C1117" s="153" t="s">
        <v>5043</v>
      </c>
      <c r="D1117" s="154">
        <v>5360</v>
      </c>
      <c r="E1117" s="231">
        <v>44847</v>
      </c>
      <c r="F1117" s="154">
        <v>5360</v>
      </c>
      <c r="G1117" s="197">
        <f>Tabla111[[#This Row],[Importe]]-Tabla111[[#This Row],[Pagado]]</f>
        <v>0</v>
      </c>
      <c r="H1117" s="153" t="s">
        <v>10</v>
      </c>
    </row>
    <row r="1118" spans="1:8" x14ac:dyDescent="0.25">
      <c r="A1118" s="73">
        <v>44845</v>
      </c>
      <c r="B1118" s="74" t="s">
        <v>32710</v>
      </c>
      <c r="C1118" s="75" t="s">
        <v>64</v>
      </c>
      <c r="D1118" s="81">
        <v>5817.5</v>
      </c>
      <c r="E1118" s="230">
        <v>44846</v>
      </c>
      <c r="F1118" s="81">
        <v>5817.5</v>
      </c>
      <c r="G1118" s="197">
        <f>Tabla111[[#This Row],[Importe]]-Tabla111[[#This Row],[Pagado]]</f>
        <v>0</v>
      </c>
      <c r="H1118" s="75" t="s">
        <v>10</v>
      </c>
    </row>
    <row r="1119" spans="1:8" x14ac:dyDescent="0.25">
      <c r="A1119" s="148">
        <v>44845</v>
      </c>
      <c r="B1119" s="149" t="s">
        <v>32711</v>
      </c>
      <c r="C1119" s="153" t="s">
        <v>93</v>
      </c>
      <c r="D1119" s="154">
        <v>9317.7999999999993</v>
      </c>
      <c r="E1119" s="231" t="s">
        <v>32712</v>
      </c>
      <c r="F1119" s="154">
        <f>4000+5317.8</f>
        <v>9317.7999999999993</v>
      </c>
      <c r="G1119" s="197">
        <f>Tabla111[[#This Row],[Importe]]-Tabla111[[#This Row],[Pagado]]</f>
        <v>0</v>
      </c>
      <c r="H1119" s="153" t="s">
        <v>10</v>
      </c>
    </row>
    <row r="1120" spans="1:8" x14ac:dyDescent="0.25">
      <c r="A1120" s="73">
        <v>44845</v>
      </c>
      <c r="B1120" s="74" t="s">
        <v>32713</v>
      </c>
      <c r="C1120" s="75" t="s">
        <v>2151</v>
      </c>
      <c r="D1120" s="81">
        <v>20067.7</v>
      </c>
      <c r="E1120" s="230">
        <v>44845</v>
      </c>
      <c r="F1120" s="81">
        <v>20067.7</v>
      </c>
      <c r="G1120" s="197">
        <f>Tabla111[[#This Row],[Importe]]-Tabla111[[#This Row],[Pagado]]</f>
        <v>0</v>
      </c>
      <c r="H1120" s="75" t="s">
        <v>10</v>
      </c>
    </row>
    <row r="1121" spans="1:8" x14ac:dyDescent="0.25">
      <c r="A1121" s="148">
        <v>44845</v>
      </c>
      <c r="B1121" s="149" t="s">
        <v>32714</v>
      </c>
      <c r="C1121" s="153" t="s">
        <v>89</v>
      </c>
      <c r="D1121" s="154">
        <v>11982.8</v>
      </c>
      <c r="E1121" s="231">
        <v>44846</v>
      </c>
      <c r="F1121" s="154">
        <v>11982.8</v>
      </c>
      <c r="G1121" s="197">
        <f>Tabla111[[#This Row],[Importe]]-Tabla111[[#This Row],[Pagado]]</f>
        <v>0</v>
      </c>
      <c r="H1121" s="153" t="s">
        <v>10</v>
      </c>
    </row>
    <row r="1122" spans="1:8" x14ac:dyDescent="0.25">
      <c r="A1122" s="73">
        <v>44845</v>
      </c>
      <c r="B1122" s="74" t="s">
        <v>32715</v>
      </c>
      <c r="C1122" s="75" t="s">
        <v>22</v>
      </c>
      <c r="D1122" s="81">
        <v>57526.2</v>
      </c>
      <c r="E1122" s="230" t="s">
        <v>32591</v>
      </c>
      <c r="F1122" s="81">
        <f>47000+10526.2</f>
        <v>57526.2</v>
      </c>
      <c r="G1122" s="197">
        <f>Tabla111[[#This Row],[Importe]]-Tabla111[[#This Row],[Pagado]]</f>
        <v>0</v>
      </c>
      <c r="H1122" s="75" t="s">
        <v>10</v>
      </c>
    </row>
    <row r="1123" spans="1:8" x14ac:dyDescent="0.25">
      <c r="A1123" s="148">
        <v>44845</v>
      </c>
      <c r="B1123" s="149" t="s">
        <v>32716</v>
      </c>
      <c r="C1123" s="153" t="s">
        <v>75</v>
      </c>
      <c r="D1123" s="154">
        <v>7500</v>
      </c>
      <c r="E1123" s="231">
        <v>44845</v>
      </c>
      <c r="F1123" s="154">
        <v>7500</v>
      </c>
      <c r="G1123" s="197">
        <f>Tabla111[[#This Row],[Importe]]-Tabla111[[#This Row],[Pagado]]</f>
        <v>0</v>
      </c>
      <c r="H1123" s="153" t="s">
        <v>10</v>
      </c>
    </row>
    <row r="1124" spans="1:8" x14ac:dyDescent="0.25">
      <c r="A1124" s="73">
        <v>44845</v>
      </c>
      <c r="B1124" s="74" t="s">
        <v>32717</v>
      </c>
      <c r="C1124" s="75" t="s">
        <v>79</v>
      </c>
      <c r="D1124" s="81">
        <v>9150</v>
      </c>
      <c r="E1124" s="230">
        <v>44845</v>
      </c>
      <c r="F1124" s="81">
        <v>9150</v>
      </c>
      <c r="G1124" s="197">
        <f>Tabla111[[#This Row],[Importe]]-Tabla111[[#This Row],[Pagado]]</f>
        <v>0</v>
      </c>
      <c r="H1124" s="75" t="s">
        <v>10</v>
      </c>
    </row>
    <row r="1125" spans="1:8" x14ac:dyDescent="0.25">
      <c r="A1125" s="148">
        <v>44845</v>
      </c>
      <c r="B1125" s="149" t="s">
        <v>32718</v>
      </c>
      <c r="C1125" s="153" t="s">
        <v>9415</v>
      </c>
      <c r="D1125" s="154">
        <v>29383.200000000001</v>
      </c>
      <c r="E1125" s="231">
        <v>44857</v>
      </c>
      <c r="F1125" s="154">
        <v>29383.200000000001</v>
      </c>
      <c r="G1125" s="197">
        <f>Tabla111[[#This Row],[Importe]]-Tabla111[[#This Row],[Pagado]]</f>
        <v>0</v>
      </c>
      <c r="H1125" s="153" t="s">
        <v>10</v>
      </c>
    </row>
    <row r="1126" spans="1:8" x14ac:dyDescent="0.25">
      <c r="A1126" s="73">
        <v>44845</v>
      </c>
      <c r="B1126" s="74" t="s">
        <v>32719</v>
      </c>
      <c r="C1126" s="75" t="s">
        <v>87</v>
      </c>
      <c r="D1126" s="81">
        <v>2020</v>
      </c>
      <c r="E1126" s="230">
        <v>44845</v>
      </c>
      <c r="F1126" s="81">
        <v>2020</v>
      </c>
      <c r="G1126" s="197">
        <f>Tabla111[[#This Row],[Importe]]-Tabla111[[#This Row],[Pagado]]</f>
        <v>0</v>
      </c>
      <c r="H1126" s="75" t="s">
        <v>10</v>
      </c>
    </row>
    <row r="1127" spans="1:8" x14ac:dyDescent="0.25">
      <c r="A1127" s="148">
        <v>44845</v>
      </c>
      <c r="B1127" s="149" t="s">
        <v>32720</v>
      </c>
      <c r="C1127" s="153" t="s">
        <v>924</v>
      </c>
      <c r="D1127" s="154">
        <v>15781.96</v>
      </c>
      <c r="E1127" s="231">
        <v>44845</v>
      </c>
      <c r="F1127" s="154">
        <v>15781.96</v>
      </c>
      <c r="G1127" s="197">
        <f>Tabla111[[#This Row],[Importe]]-Tabla111[[#This Row],[Pagado]]</f>
        <v>0</v>
      </c>
      <c r="H1127" s="153" t="s">
        <v>10</v>
      </c>
    </row>
    <row r="1128" spans="1:8" x14ac:dyDescent="0.25">
      <c r="A1128" s="73">
        <v>44845</v>
      </c>
      <c r="B1128" s="74" t="s">
        <v>32721</v>
      </c>
      <c r="C1128" s="75" t="s">
        <v>314</v>
      </c>
      <c r="D1128" s="81">
        <v>1597.5</v>
      </c>
      <c r="E1128" s="230">
        <v>44845</v>
      </c>
      <c r="F1128" s="81">
        <v>1597.5</v>
      </c>
      <c r="G1128" s="197">
        <f>Tabla111[[#This Row],[Importe]]-Tabla111[[#This Row],[Pagado]]</f>
        <v>0</v>
      </c>
      <c r="H1128" s="75" t="s">
        <v>10</v>
      </c>
    </row>
    <row r="1129" spans="1:8" x14ac:dyDescent="0.25">
      <c r="A1129" s="148">
        <v>44845</v>
      </c>
      <c r="B1129" s="149" t="s">
        <v>32722</v>
      </c>
      <c r="C1129" s="153" t="s">
        <v>28087</v>
      </c>
      <c r="D1129" s="154">
        <v>186108.35</v>
      </c>
      <c r="E1129" s="231">
        <v>44848</v>
      </c>
      <c r="F1129" s="154">
        <v>186108.35</v>
      </c>
      <c r="G1129" s="197">
        <f>Tabla111[[#This Row],[Importe]]-Tabla111[[#This Row],[Pagado]]</f>
        <v>0</v>
      </c>
      <c r="H1129" s="153" t="s">
        <v>10</v>
      </c>
    </row>
    <row r="1130" spans="1:8" x14ac:dyDescent="0.25">
      <c r="A1130" s="73">
        <v>44845</v>
      </c>
      <c r="B1130" s="74" t="s">
        <v>32723</v>
      </c>
      <c r="C1130" s="75" t="s">
        <v>83</v>
      </c>
      <c r="D1130" s="81">
        <v>8476</v>
      </c>
      <c r="E1130" s="230">
        <v>44845</v>
      </c>
      <c r="F1130" s="81">
        <v>8476</v>
      </c>
      <c r="G1130" s="197">
        <f>Tabla111[[#This Row],[Importe]]-Tabla111[[#This Row],[Pagado]]</f>
        <v>0</v>
      </c>
      <c r="H1130" s="75" t="s">
        <v>10</v>
      </c>
    </row>
    <row r="1131" spans="1:8" x14ac:dyDescent="0.25">
      <c r="A1131" s="148">
        <v>44845</v>
      </c>
      <c r="B1131" s="149" t="s">
        <v>32724</v>
      </c>
      <c r="C1131" s="153" t="s">
        <v>16</v>
      </c>
      <c r="D1131" s="154">
        <v>5044.1000000000004</v>
      </c>
      <c r="E1131" s="231">
        <v>44845</v>
      </c>
      <c r="F1131" s="154">
        <v>5044.1000000000004</v>
      </c>
      <c r="G1131" s="197">
        <f>Tabla111[[#This Row],[Importe]]-Tabla111[[#This Row],[Pagado]]</f>
        <v>0</v>
      </c>
      <c r="H1131" s="153" t="s">
        <v>10</v>
      </c>
    </row>
    <row r="1132" spans="1:8" x14ac:dyDescent="0.25">
      <c r="A1132" s="73">
        <v>44845</v>
      </c>
      <c r="B1132" s="74" t="s">
        <v>32725</v>
      </c>
      <c r="C1132" s="75" t="s">
        <v>161</v>
      </c>
      <c r="D1132" s="81">
        <v>4200</v>
      </c>
      <c r="E1132" s="230">
        <v>44845</v>
      </c>
      <c r="F1132" s="81">
        <v>4200</v>
      </c>
      <c r="G1132" s="197">
        <f>Tabla111[[#This Row],[Importe]]-Tabla111[[#This Row],[Pagado]]</f>
        <v>0</v>
      </c>
      <c r="H1132" s="75" t="s">
        <v>10</v>
      </c>
    </row>
    <row r="1133" spans="1:8" x14ac:dyDescent="0.25">
      <c r="A1133" s="148">
        <v>44845</v>
      </c>
      <c r="B1133" s="149" t="s">
        <v>32726</v>
      </c>
      <c r="C1133" s="153" t="s">
        <v>16</v>
      </c>
      <c r="D1133" s="154">
        <v>678.6</v>
      </c>
      <c r="E1133" s="231">
        <v>44845</v>
      </c>
      <c r="F1133" s="154">
        <v>678.6</v>
      </c>
      <c r="G1133" s="197">
        <f>Tabla111[[#This Row],[Importe]]-Tabla111[[#This Row],[Pagado]]</f>
        <v>0</v>
      </c>
      <c r="H1133" s="153" t="s">
        <v>10</v>
      </c>
    </row>
    <row r="1134" spans="1:8" x14ac:dyDescent="0.25">
      <c r="A1134" s="73">
        <v>44845</v>
      </c>
      <c r="B1134" s="74" t="s">
        <v>32727</v>
      </c>
      <c r="C1134" s="75" t="s">
        <v>17556</v>
      </c>
      <c r="D1134" s="81">
        <v>3980.9</v>
      </c>
      <c r="E1134" s="230">
        <v>44845</v>
      </c>
      <c r="F1134" s="81">
        <v>3980.9</v>
      </c>
      <c r="G1134" s="197">
        <f>Tabla111[[#This Row],[Importe]]-Tabla111[[#This Row],[Pagado]]</f>
        <v>0</v>
      </c>
      <c r="H1134" s="75" t="s">
        <v>10</v>
      </c>
    </row>
    <row r="1135" spans="1:8" x14ac:dyDescent="0.25">
      <c r="A1135" s="148">
        <v>44845</v>
      </c>
      <c r="B1135" s="149" t="s">
        <v>32728</v>
      </c>
      <c r="C1135" s="153" t="s">
        <v>49</v>
      </c>
      <c r="D1135" s="154">
        <v>5129.8</v>
      </c>
      <c r="E1135" s="231">
        <v>44845</v>
      </c>
      <c r="F1135" s="154">
        <v>5129.8</v>
      </c>
      <c r="G1135" s="197">
        <f>Tabla111[[#This Row],[Importe]]-Tabla111[[#This Row],[Pagado]]</f>
        <v>0</v>
      </c>
      <c r="H1135" s="153" t="s">
        <v>10</v>
      </c>
    </row>
    <row r="1136" spans="1:8" x14ac:dyDescent="0.25">
      <c r="A1136" s="73">
        <v>44845</v>
      </c>
      <c r="B1136" s="74" t="s">
        <v>32729</v>
      </c>
      <c r="C1136" s="75" t="s">
        <v>466</v>
      </c>
      <c r="D1136" s="81">
        <v>25200</v>
      </c>
      <c r="E1136" s="230">
        <v>44845</v>
      </c>
      <c r="F1136" s="81">
        <v>25200</v>
      </c>
      <c r="G1136" s="197">
        <f>Tabla111[[#This Row],[Importe]]-Tabla111[[#This Row],[Pagado]]</f>
        <v>0</v>
      </c>
      <c r="H1136" s="75" t="s">
        <v>10</v>
      </c>
    </row>
    <row r="1137" spans="1:8" x14ac:dyDescent="0.25">
      <c r="A1137" s="148">
        <v>44845</v>
      </c>
      <c r="B1137" s="149" t="s">
        <v>32730</v>
      </c>
      <c r="C1137" s="153" t="s">
        <v>541</v>
      </c>
      <c r="D1137" s="154">
        <v>14479.2</v>
      </c>
      <c r="E1137" s="231">
        <v>44846</v>
      </c>
      <c r="F1137" s="154">
        <v>14479.2</v>
      </c>
      <c r="G1137" s="197">
        <f>Tabla111[[#This Row],[Importe]]-Tabla111[[#This Row],[Pagado]]</f>
        <v>0</v>
      </c>
      <c r="H1137" s="153" t="s">
        <v>10</v>
      </c>
    </row>
    <row r="1138" spans="1:8" x14ac:dyDescent="0.25">
      <c r="A1138" s="73">
        <v>44845</v>
      </c>
      <c r="B1138" s="74" t="s">
        <v>32731</v>
      </c>
      <c r="C1138" s="75" t="s">
        <v>670</v>
      </c>
      <c r="D1138" s="81">
        <v>3975</v>
      </c>
      <c r="E1138" s="230">
        <v>44845</v>
      </c>
      <c r="F1138" s="81">
        <v>3975</v>
      </c>
      <c r="G1138" s="197">
        <f>Tabla111[[#This Row],[Importe]]-Tabla111[[#This Row],[Pagado]]</f>
        <v>0</v>
      </c>
      <c r="H1138" s="75" t="s">
        <v>10</v>
      </c>
    </row>
    <row r="1139" spans="1:8" x14ac:dyDescent="0.25">
      <c r="A1139" s="148">
        <v>44845</v>
      </c>
      <c r="B1139" s="149" t="s">
        <v>32732</v>
      </c>
      <c r="C1139" s="153" t="s">
        <v>45</v>
      </c>
      <c r="D1139" s="154">
        <v>13264</v>
      </c>
      <c r="E1139" s="231">
        <v>44845</v>
      </c>
      <c r="F1139" s="154">
        <v>13264</v>
      </c>
      <c r="G1139" s="197">
        <f>Tabla111[[#This Row],[Importe]]-Tabla111[[#This Row],[Pagado]]</f>
        <v>0</v>
      </c>
      <c r="H1139" s="153" t="s">
        <v>10</v>
      </c>
    </row>
    <row r="1140" spans="1:8" x14ac:dyDescent="0.25">
      <c r="A1140" s="73">
        <v>44845</v>
      </c>
      <c r="B1140" s="74" t="s">
        <v>32733</v>
      </c>
      <c r="C1140" s="75" t="s">
        <v>698</v>
      </c>
      <c r="D1140" s="81">
        <v>10350.9</v>
      </c>
      <c r="E1140" s="230">
        <v>44845</v>
      </c>
      <c r="F1140" s="81">
        <v>10350.9</v>
      </c>
      <c r="G1140" s="197">
        <f>Tabla111[[#This Row],[Importe]]-Tabla111[[#This Row],[Pagado]]</f>
        <v>0</v>
      </c>
      <c r="H1140" s="75" t="s">
        <v>10</v>
      </c>
    </row>
    <row r="1141" spans="1:8" x14ac:dyDescent="0.25">
      <c r="A1141" s="148">
        <v>44845</v>
      </c>
      <c r="B1141" s="149" t="s">
        <v>32734</v>
      </c>
      <c r="C1141" s="153" t="s">
        <v>135</v>
      </c>
      <c r="D1141" s="154">
        <v>3290.3</v>
      </c>
      <c r="E1141" s="231">
        <v>44845</v>
      </c>
      <c r="F1141" s="154">
        <v>3290.3</v>
      </c>
      <c r="G1141" s="197">
        <f>Tabla111[[#This Row],[Importe]]-Tabla111[[#This Row],[Pagado]]</f>
        <v>0</v>
      </c>
      <c r="H1141" s="153" t="s">
        <v>10</v>
      </c>
    </row>
    <row r="1142" spans="1:8" x14ac:dyDescent="0.25">
      <c r="A1142" s="73">
        <v>44845</v>
      </c>
      <c r="B1142" s="74" t="s">
        <v>32735</v>
      </c>
      <c r="C1142" s="75" t="s">
        <v>357</v>
      </c>
      <c r="D1142" s="81">
        <v>2241</v>
      </c>
      <c r="E1142" s="230">
        <v>44845</v>
      </c>
      <c r="F1142" s="81">
        <v>2241</v>
      </c>
      <c r="G1142" s="197">
        <f>Tabla111[[#This Row],[Importe]]-Tabla111[[#This Row],[Pagado]]</f>
        <v>0</v>
      </c>
      <c r="H1142" s="75" t="s">
        <v>10</v>
      </c>
    </row>
    <row r="1143" spans="1:8" x14ac:dyDescent="0.25">
      <c r="A1143" s="148">
        <v>44845</v>
      </c>
      <c r="B1143" s="149" t="s">
        <v>32736</v>
      </c>
      <c r="C1143" s="153" t="s">
        <v>140</v>
      </c>
      <c r="D1143" s="154">
        <v>1922.8</v>
      </c>
      <c r="E1143" s="231">
        <v>44845</v>
      </c>
      <c r="F1143" s="154">
        <v>1922.8</v>
      </c>
      <c r="G1143" s="197">
        <f>Tabla111[[#This Row],[Importe]]-Tabla111[[#This Row],[Pagado]]</f>
        <v>0</v>
      </c>
      <c r="H1143" s="153" t="s">
        <v>10</v>
      </c>
    </row>
    <row r="1144" spans="1:8" x14ac:dyDescent="0.25">
      <c r="A1144" s="73">
        <v>44845</v>
      </c>
      <c r="B1144" s="74" t="s">
        <v>32737</v>
      </c>
      <c r="C1144" s="75" t="s">
        <v>127</v>
      </c>
      <c r="D1144" s="81">
        <v>4704.3999999999996</v>
      </c>
      <c r="E1144" s="230">
        <v>44845</v>
      </c>
      <c r="F1144" s="81">
        <v>4704.3999999999996</v>
      </c>
      <c r="G1144" s="197">
        <f>Tabla111[[#This Row],[Importe]]-Tabla111[[#This Row],[Pagado]]</f>
        <v>0</v>
      </c>
      <c r="H1144" s="75" t="s">
        <v>10</v>
      </c>
    </row>
    <row r="1145" spans="1:8" x14ac:dyDescent="0.25">
      <c r="A1145" s="148">
        <v>44845</v>
      </c>
      <c r="B1145" s="149" t="s">
        <v>32738</v>
      </c>
      <c r="C1145" s="153" t="s">
        <v>339</v>
      </c>
      <c r="D1145" s="154">
        <v>608</v>
      </c>
      <c r="E1145" s="231">
        <v>44845</v>
      </c>
      <c r="F1145" s="154">
        <v>608</v>
      </c>
      <c r="G1145" s="197">
        <f>Tabla111[[#This Row],[Importe]]-Tabla111[[#This Row],[Pagado]]</f>
        <v>0</v>
      </c>
      <c r="H1145" s="153" t="s">
        <v>10</v>
      </c>
    </row>
    <row r="1146" spans="1:8" x14ac:dyDescent="0.25">
      <c r="A1146" s="73">
        <v>44845</v>
      </c>
      <c r="B1146" s="74" t="s">
        <v>32739</v>
      </c>
      <c r="C1146" s="75" t="s">
        <v>214</v>
      </c>
      <c r="D1146" s="81">
        <v>1215</v>
      </c>
      <c r="E1146" s="230">
        <v>44845</v>
      </c>
      <c r="F1146" s="81">
        <v>1215</v>
      </c>
      <c r="G1146" s="197">
        <f>Tabla111[[#This Row],[Importe]]-Tabla111[[#This Row],[Pagado]]</f>
        <v>0</v>
      </c>
      <c r="H1146" s="75" t="s">
        <v>10</v>
      </c>
    </row>
    <row r="1147" spans="1:8" x14ac:dyDescent="0.25">
      <c r="A1147" s="148">
        <v>44845</v>
      </c>
      <c r="B1147" s="149" t="s">
        <v>32740</v>
      </c>
      <c r="C1147" s="153" t="s">
        <v>56</v>
      </c>
      <c r="D1147" s="154">
        <v>5639.2</v>
      </c>
      <c r="E1147" s="231">
        <v>44845</v>
      </c>
      <c r="F1147" s="154">
        <v>5639.2</v>
      </c>
      <c r="G1147" s="197">
        <f>Tabla111[[#This Row],[Importe]]-Tabla111[[#This Row],[Pagado]]</f>
        <v>0</v>
      </c>
      <c r="H1147" s="153" t="s">
        <v>10</v>
      </c>
    </row>
    <row r="1148" spans="1:8" x14ac:dyDescent="0.25">
      <c r="A1148" s="73">
        <v>44845</v>
      </c>
      <c r="B1148" s="74" t="s">
        <v>32741</v>
      </c>
      <c r="C1148" s="75" t="s">
        <v>1378</v>
      </c>
      <c r="D1148" s="81">
        <v>81395.399999999994</v>
      </c>
      <c r="E1148" s="230">
        <v>44846</v>
      </c>
      <c r="F1148" s="81">
        <v>81395.399999999994</v>
      </c>
      <c r="G1148" s="197">
        <f>Tabla111[[#This Row],[Importe]]-Tabla111[[#This Row],[Pagado]]</f>
        <v>0</v>
      </c>
      <c r="H1148" s="75" t="s">
        <v>10</v>
      </c>
    </row>
    <row r="1149" spans="1:8" x14ac:dyDescent="0.25">
      <c r="A1149" s="148">
        <v>44845</v>
      </c>
      <c r="B1149" s="149" t="s">
        <v>32742</v>
      </c>
      <c r="C1149" s="153" t="s">
        <v>226</v>
      </c>
      <c r="D1149" s="154">
        <v>4547.2</v>
      </c>
      <c r="E1149" s="231">
        <v>44845</v>
      </c>
      <c r="F1149" s="154">
        <v>4547.2</v>
      </c>
      <c r="G1149" s="197">
        <f>Tabla111[[#This Row],[Importe]]-Tabla111[[#This Row],[Pagado]]</f>
        <v>0</v>
      </c>
      <c r="H1149" s="153" t="s">
        <v>10</v>
      </c>
    </row>
    <row r="1150" spans="1:8" x14ac:dyDescent="0.25">
      <c r="A1150" s="73">
        <v>44845</v>
      </c>
      <c r="B1150" s="74" t="s">
        <v>32743</v>
      </c>
      <c r="C1150" s="75" t="s">
        <v>1003</v>
      </c>
      <c r="D1150" s="81">
        <v>7860.6</v>
      </c>
      <c r="E1150" s="230">
        <v>44847</v>
      </c>
      <c r="F1150" s="81">
        <v>7860.6</v>
      </c>
      <c r="G1150" s="197">
        <f>Tabla111[[#This Row],[Importe]]-Tabla111[[#This Row],[Pagado]]</f>
        <v>0</v>
      </c>
      <c r="H1150" s="75" t="s">
        <v>10</v>
      </c>
    </row>
    <row r="1151" spans="1:8" x14ac:dyDescent="0.25">
      <c r="A1151" s="148">
        <v>44845</v>
      </c>
      <c r="B1151" s="149" t="s">
        <v>32744</v>
      </c>
      <c r="C1151" s="153" t="s">
        <v>53</v>
      </c>
      <c r="D1151" s="154">
        <v>2910.8</v>
      </c>
      <c r="E1151" s="231">
        <v>44845</v>
      </c>
      <c r="F1151" s="154">
        <v>2910.8</v>
      </c>
      <c r="G1151" s="197">
        <f>Tabla111[[#This Row],[Importe]]-Tabla111[[#This Row],[Pagado]]</f>
        <v>0</v>
      </c>
      <c r="H1151" s="153" t="s">
        <v>10</v>
      </c>
    </row>
    <row r="1152" spans="1:8" x14ac:dyDescent="0.25">
      <c r="A1152" s="73">
        <v>44845</v>
      </c>
      <c r="B1152" s="74" t="s">
        <v>32745</v>
      </c>
      <c r="C1152" s="75" t="s">
        <v>24</v>
      </c>
      <c r="D1152" s="81">
        <v>1199.8</v>
      </c>
      <c r="E1152" s="230">
        <v>44845</v>
      </c>
      <c r="F1152" s="81">
        <v>1199.8</v>
      </c>
      <c r="G1152" s="197">
        <f>Tabla111[[#This Row],[Importe]]-Tabla111[[#This Row],[Pagado]]</f>
        <v>0</v>
      </c>
      <c r="H1152" s="75" t="s">
        <v>10</v>
      </c>
    </row>
    <row r="1153" spans="1:8" x14ac:dyDescent="0.25">
      <c r="A1153" s="148">
        <v>44845</v>
      </c>
      <c r="B1153" s="149" t="s">
        <v>32746</v>
      </c>
      <c r="C1153" s="153" t="s">
        <v>31</v>
      </c>
      <c r="D1153" s="154">
        <v>1368</v>
      </c>
      <c r="E1153" s="231">
        <v>44845</v>
      </c>
      <c r="F1153" s="154">
        <v>1368</v>
      </c>
      <c r="G1153" s="197">
        <f>Tabla111[[#This Row],[Importe]]-Tabla111[[#This Row],[Pagado]]</f>
        <v>0</v>
      </c>
      <c r="H1153" s="153" t="s">
        <v>10</v>
      </c>
    </row>
    <row r="1154" spans="1:8" x14ac:dyDescent="0.25">
      <c r="A1154" s="73">
        <v>44845</v>
      </c>
      <c r="B1154" s="74" t="s">
        <v>32747</v>
      </c>
      <c r="C1154" s="75" t="s">
        <v>31</v>
      </c>
      <c r="D1154" s="81">
        <v>1207.5</v>
      </c>
      <c r="E1154" s="230">
        <v>44845</v>
      </c>
      <c r="F1154" s="81">
        <v>1207.5</v>
      </c>
      <c r="G1154" s="197">
        <f>Tabla111[[#This Row],[Importe]]-Tabla111[[#This Row],[Pagado]]</f>
        <v>0</v>
      </c>
      <c r="H1154" s="75" t="s">
        <v>10</v>
      </c>
    </row>
    <row r="1155" spans="1:8" x14ac:dyDescent="0.25">
      <c r="A1155" s="148">
        <v>44845</v>
      </c>
      <c r="B1155" s="149" t="s">
        <v>32748</v>
      </c>
      <c r="C1155" s="153" t="s">
        <v>31</v>
      </c>
      <c r="D1155" s="154">
        <v>1703.4</v>
      </c>
      <c r="E1155" s="231">
        <v>44845</v>
      </c>
      <c r="F1155" s="154">
        <v>1703.4</v>
      </c>
      <c r="G1155" s="197">
        <f>Tabla111[[#This Row],[Importe]]-Tabla111[[#This Row],[Pagado]]</f>
        <v>0</v>
      </c>
      <c r="H1155" s="153" t="s">
        <v>10</v>
      </c>
    </row>
    <row r="1156" spans="1:8" x14ac:dyDescent="0.25">
      <c r="A1156" s="73">
        <v>44845</v>
      </c>
      <c r="B1156" s="74" t="s">
        <v>32749</v>
      </c>
      <c r="C1156" s="75" t="s">
        <v>312</v>
      </c>
      <c r="D1156" s="81">
        <v>3564.4</v>
      </c>
      <c r="E1156" s="230">
        <v>44845</v>
      </c>
      <c r="F1156" s="81">
        <v>3564.4</v>
      </c>
      <c r="G1156" s="197">
        <f>Tabla111[[#This Row],[Importe]]-Tabla111[[#This Row],[Pagado]]</f>
        <v>0</v>
      </c>
      <c r="H1156" s="75" t="s">
        <v>10</v>
      </c>
    </row>
    <row r="1157" spans="1:8" x14ac:dyDescent="0.25">
      <c r="A1157" s="148">
        <v>44845</v>
      </c>
      <c r="B1157" s="149" t="s">
        <v>32750</v>
      </c>
      <c r="C1157" s="153" t="s">
        <v>520</v>
      </c>
      <c r="D1157" s="154">
        <v>7899.8</v>
      </c>
      <c r="E1157" s="231">
        <v>44846</v>
      </c>
      <c r="F1157" s="154">
        <v>7899.8</v>
      </c>
      <c r="G1157" s="197">
        <f>Tabla111[[#This Row],[Importe]]-Tabla111[[#This Row],[Pagado]]</f>
        <v>0</v>
      </c>
      <c r="H1157" s="153" t="s">
        <v>10</v>
      </c>
    </row>
    <row r="1158" spans="1:8" x14ac:dyDescent="0.25">
      <c r="A1158" s="73">
        <v>44845</v>
      </c>
      <c r="B1158" s="74" t="s">
        <v>32751</v>
      </c>
      <c r="C1158" s="75" t="s">
        <v>216</v>
      </c>
      <c r="D1158" s="81">
        <v>1920</v>
      </c>
      <c r="E1158" s="230">
        <v>44845</v>
      </c>
      <c r="F1158" s="81">
        <v>1920</v>
      </c>
      <c r="G1158" s="197">
        <f>Tabla111[[#This Row],[Importe]]-Tabla111[[#This Row],[Pagado]]</f>
        <v>0</v>
      </c>
      <c r="H1158" s="75" t="s">
        <v>10</v>
      </c>
    </row>
    <row r="1159" spans="1:8" x14ac:dyDescent="0.25">
      <c r="A1159" s="148">
        <v>44845</v>
      </c>
      <c r="B1159" s="149" t="s">
        <v>32752</v>
      </c>
      <c r="C1159" s="153" t="s">
        <v>142</v>
      </c>
      <c r="D1159" s="154">
        <v>75381.73</v>
      </c>
      <c r="E1159" s="231" t="s">
        <v>4813</v>
      </c>
      <c r="F1159" s="154">
        <v>0</v>
      </c>
      <c r="G1159" s="197">
        <f>Tabla111[[#This Row],[Importe]]-Tabla111[[#This Row],[Pagado]]</f>
        <v>75381.73</v>
      </c>
      <c r="H1159" s="153" t="s">
        <v>4814</v>
      </c>
    </row>
    <row r="1160" spans="1:8" x14ac:dyDescent="0.25">
      <c r="A1160" s="73">
        <v>44845</v>
      </c>
      <c r="B1160" s="74" t="s">
        <v>32753</v>
      </c>
      <c r="C1160" s="75" t="s">
        <v>19346</v>
      </c>
      <c r="D1160" s="81">
        <v>0</v>
      </c>
      <c r="E1160" s="232" t="s">
        <v>189</v>
      </c>
      <c r="F1160" s="81">
        <v>0</v>
      </c>
      <c r="G1160" s="197">
        <f>Tabla111[[#This Row],[Importe]]-Tabla111[[#This Row],[Pagado]]</f>
        <v>0</v>
      </c>
      <c r="H1160" s="75" t="s">
        <v>189</v>
      </c>
    </row>
    <row r="1161" spans="1:8" x14ac:dyDescent="0.25">
      <c r="A1161" s="148">
        <v>44845</v>
      </c>
      <c r="B1161" s="149" t="s">
        <v>32754</v>
      </c>
      <c r="C1161" s="153" t="s">
        <v>966</v>
      </c>
      <c r="D1161" s="154">
        <v>4600.3999999999996</v>
      </c>
      <c r="E1161" s="231">
        <v>44846</v>
      </c>
      <c r="F1161" s="154">
        <v>4600.3999999999996</v>
      </c>
      <c r="G1161" s="197">
        <f>Tabla111[[#This Row],[Importe]]-Tabla111[[#This Row],[Pagado]]</f>
        <v>0</v>
      </c>
      <c r="H1161" s="153" t="s">
        <v>10</v>
      </c>
    </row>
    <row r="1162" spans="1:8" x14ac:dyDescent="0.25">
      <c r="A1162" s="73">
        <v>44845</v>
      </c>
      <c r="B1162" s="74" t="s">
        <v>32755</v>
      </c>
      <c r="C1162" s="75" t="s">
        <v>204</v>
      </c>
      <c r="D1162" s="81">
        <v>9828.4</v>
      </c>
      <c r="E1162" s="230">
        <v>44845</v>
      </c>
      <c r="F1162" s="81">
        <v>9828.4</v>
      </c>
      <c r="G1162" s="197">
        <f>Tabla111[[#This Row],[Importe]]-Tabla111[[#This Row],[Pagado]]</f>
        <v>0</v>
      </c>
      <c r="H1162" s="75" t="s">
        <v>10</v>
      </c>
    </row>
    <row r="1163" spans="1:8" x14ac:dyDescent="0.25">
      <c r="A1163" s="148">
        <v>44845</v>
      </c>
      <c r="B1163" s="149" t="s">
        <v>32756</v>
      </c>
      <c r="C1163" s="153" t="s">
        <v>4136</v>
      </c>
      <c r="D1163" s="154">
        <v>1415.1</v>
      </c>
      <c r="E1163" s="231">
        <v>44845</v>
      </c>
      <c r="F1163" s="154">
        <v>1415.1</v>
      </c>
      <c r="G1163" s="197">
        <f>Tabla111[[#This Row],[Importe]]-Tabla111[[#This Row],[Pagado]]</f>
        <v>0</v>
      </c>
      <c r="H1163" s="153" t="s">
        <v>10</v>
      </c>
    </row>
    <row r="1164" spans="1:8" x14ac:dyDescent="0.25">
      <c r="A1164" s="73">
        <v>44845</v>
      </c>
      <c r="B1164" s="74" t="s">
        <v>32757</v>
      </c>
      <c r="C1164" s="75" t="s">
        <v>31</v>
      </c>
      <c r="D1164" s="81">
        <v>1700</v>
      </c>
      <c r="E1164" s="230">
        <v>44845</v>
      </c>
      <c r="F1164" s="81">
        <v>1700</v>
      </c>
      <c r="G1164" s="197">
        <f>Tabla111[[#This Row],[Importe]]-Tabla111[[#This Row],[Pagado]]</f>
        <v>0</v>
      </c>
      <c r="H1164" s="75" t="s">
        <v>10</v>
      </c>
    </row>
    <row r="1165" spans="1:8" x14ac:dyDescent="0.25">
      <c r="A1165" s="148">
        <v>44845</v>
      </c>
      <c r="B1165" s="149" t="s">
        <v>32758</v>
      </c>
      <c r="C1165" s="153" t="s">
        <v>419</v>
      </c>
      <c r="D1165" s="154">
        <v>7176.1</v>
      </c>
      <c r="E1165" s="231">
        <v>44845</v>
      </c>
      <c r="F1165" s="154">
        <v>7176.1</v>
      </c>
      <c r="G1165" s="197">
        <f>Tabla111[[#This Row],[Importe]]-Tabla111[[#This Row],[Pagado]]</f>
        <v>0</v>
      </c>
      <c r="H1165" s="153" t="s">
        <v>10</v>
      </c>
    </row>
    <row r="1166" spans="1:8" x14ac:dyDescent="0.25">
      <c r="A1166" s="73">
        <v>44845</v>
      </c>
      <c r="B1166" s="74" t="s">
        <v>32759</v>
      </c>
      <c r="C1166" s="75" t="s">
        <v>11383</v>
      </c>
      <c r="D1166" s="81">
        <v>24758.5</v>
      </c>
      <c r="E1166" s="230">
        <v>44845</v>
      </c>
      <c r="F1166" s="81">
        <v>24758.5</v>
      </c>
      <c r="G1166" s="197">
        <f>Tabla111[[#This Row],[Importe]]-Tabla111[[#This Row],[Pagado]]</f>
        <v>0</v>
      </c>
      <c r="H1166" s="75" t="s">
        <v>10</v>
      </c>
    </row>
    <row r="1167" spans="1:8" x14ac:dyDescent="0.25">
      <c r="A1167" s="148">
        <v>44845</v>
      </c>
      <c r="B1167" s="149" t="s">
        <v>32760</v>
      </c>
      <c r="C1167" s="153" t="s">
        <v>319</v>
      </c>
      <c r="D1167" s="154">
        <v>6327.3</v>
      </c>
      <c r="E1167" s="231">
        <v>44846</v>
      </c>
      <c r="F1167" s="154">
        <v>6327.3</v>
      </c>
      <c r="G1167" s="197">
        <f>Tabla111[[#This Row],[Importe]]-Tabla111[[#This Row],[Pagado]]</f>
        <v>0</v>
      </c>
      <c r="H1167" s="153" t="s">
        <v>10</v>
      </c>
    </row>
    <row r="1168" spans="1:8" x14ac:dyDescent="0.25">
      <c r="A1168" s="73">
        <v>44845</v>
      </c>
      <c r="B1168" s="74" t="s">
        <v>32761</v>
      </c>
      <c r="C1168" s="75" t="s">
        <v>21812</v>
      </c>
      <c r="D1168" s="81">
        <v>12049.8</v>
      </c>
      <c r="E1168" s="230">
        <v>44845</v>
      </c>
      <c r="F1168" s="81">
        <v>12049.8</v>
      </c>
      <c r="G1168" s="197">
        <f>Tabla111[[#This Row],[Importe]]-Tabla111[[#This Row],[Pagado]]</f>
        <v>0</v>
      </c>
      <c r="H1168" s="75" t="s">
        <v>10</v>
      </c>
    </row>
    <row r="1169" spans="1:8" x14ac:dyDescent="0.25">
      <c r="A1169" s="148">
        <v>44845</v>
      </c>
      <c r="B1169" s="149" t="s">
        <v>32762</v>
      </c>
      <c r="C1169" s="153" t="s">
        <v>157</v>
      </c>
      <c r="D1169" s="154">
        <v>8176.4</v>
      </c>
      <c r="E1169" s="231">
        <v>44846</v>
      </c>
      <c r="F1169" s="154">
        <v>8176.4</v>
      </c>
      <c r="G1169" s="197">
        <f>Tabla111[[#This Row],[Importe]]-Tabla111[[#This Row],[Pagado]]</f>
        <v>0</v>
      </c>
      <c r="H1169" s="153" t="s">
        <v>10</v>
      </c>
    </row>
    <row r="1170" spans="1:8" x14ac:dyDescent="0.25">
      <c r="A1170" s="73">
        <v>44845</v>
      </c>
      <c r="B1170" s="74" t="s">
        <v>32763</v>
      </c>
      <c r="C1170" s="75" t="s">
        <v>664</v>
      </c>
      <c r="D1170" s="81">
        <v>6102.8</v>
      </c>
      <c r="E1170" s="230">
        <v>44845</v>
      </c>
      <c r="F1170" s="81">
        <v>6102.8</v>
      </c>
      <c r="G1170" s="197">
        <f>Tabla111[[#This Row],[Importe]]-Tabla111[[#This Row],[Pagado]]</f>
        <v>0</v>
      </c>
      <c r="H1170" s="75" t="s">
        <v>10</v>
      </c>
    </row>
    <row r="1171" spans="1:8" x14ac:dyDescent="0.25">
      <c r="A1171" s="148">
        <v>44845</v>
      </c>
      <c r="B1171" s="149" t="s">
        <v>32764</v>
      </c>
      <c r="C1171" s="153" t="s">
        <v>518</v>
      </c>
      <c r="D1171" s="154">
        <v>4976</v>
      </c>
      <c r="E1171" s="231">
        <v>44846</v>
      </c>
      <c r="F1171" s="154">
        <v>4976</v>
      </c>
      <c r="G1171" s="197">
        <f>Tabla111[[#This Row],[Importe]]-Tabla111[[#This Row],[Pagado]]</f>
        <v>0</v>
      </c>
      <c r="H1171" s="153" t="s">
        <v>10</v>
      </c>
    </row>
    <row r="1172" spans="1:8" x14ac:dyDescent="0.25">
      <c r="A1172" s="73">
        <v>44845</v>
      </c>
      <c r="B1172" s="74" t="s">
        <v>32765</v>
      </c>
      <c r="C1172" s="75" t="s">
        <v>159</v>
      </c>
      <c r="D1172" s="81">
        <v>5037.5</v>
      </c>
      <c r="E1172" s="230">
        <v>44846</v>
      </c>
      <c r="F1172" s="81">
        <v>5037.5</v>
      </c>
      <c r="G1172" s="197">
        <f>Tabla111[[#This Row],[Importe]]-Tabla111[[#This Row],[Pagado]]</f>
        <v>0</v>
      </c>
      <c r="H1172" s="75" t="s">
        <v>10</v>
      </c>
    </row>
    <row r="1173" spans="1:8" x14ac:dyDescent="0.25">
      <c r="A1173" s="148">
        <v>44845</v>
      </c>
      <c r="B1173" s="149" t="s">
        <v>32766</v>
      </c>
      <c r="C1173" s="153" t="s">
        <v>151</v>
      </c>
      <c r="D1173" s="154">
        <v>10969.44</v>
      </c>
      <c r="E1173" s="231">
        <v>44846</v>
      </c>
      <c r="F1173" s="154">
        <v>10969.44</v>
      </c>
      <c r="G1173" s="197">
        <f>Tabla111[[#This Row],[Importe]]-Tabla111[[#This Row],[Pagado]]</f>
        <v>0</v>
      </c>
      <c r="H1173" s="153" t="s">
        <v>10</v>
      </c>
    </row>
    <row r="1174" spans="1:8" x14ac:dyDescent="0.25">
      <c r="A1174" s="73">
        <v>44845</v>
      </c>
      <c r="B1174" s="74" t="s">
        <v>32767</v>
      </c>
      <c r="C1174" s="75" t="s">
        <v>934</v>
      </c>
      <c r="D1174" s="81">
        <v>2397.12</v>
      </c>
      <c r="E1174" s="230">
        <v>44846</v>
      </c>
      <c r="F1174" s="81">
        <v>2397.12</v>
      </c>
      <c r="G1174" s="197">
        <f>Tabla111[[#This Row],[Importe]]-Tabla111[[#This Row],[Pagado]]</f>
        <v>0</v>
      </c>
      <c r="H1174" s="75" t="s">
        <v>10</v>
      </c>
    </row>
    <row r="1175" spans="1:8" x14ac:dyDescent="0.25">
      <c r="A1175" s="148">
        <v>44845</v>
      </c>
      <c r="B1175" s="149" t="s">
        <v>32768</v>
      </c>
      <c r="C1175" s="153" t="s">
        <v>146</v>
      </c>
      <c r="D1175" s="154">
        <v>5175</v>
      </c>
      <c r="E1175" s="231">
        <v>44845</v>
      </c>
      <c r="F1175" s="154">
        <v>5175</v>
      </c>
      <c r="G1175" s="197">
        <f>Tabla111[[#This Row],[Importe]]-Tabla111[[#This Row],[Pagado]]</f>
        <v>0</v>
      </c>
      <c r="H1175" s="153" t="s">
        <v>10</v>
      </c>
    </row>
    <row r="1176" spans="1:8" x14ac:dyDescent="0.25">
      <c r="A1176" s="73">
        <v>44845</v>
      </c>
      <c r="B1176" s="74" t="s">
        <v>32769</v>
      </c>
      <c r="C1176" s="75" t="s">
        <v>214</v>
      </c>
      <c r="D1176" s="81">
        <v>5447</v>
      </c>
      <c r="E1176" s="230">
        <v>44845</v>
      </c>
      <c r="F1176" s="81">
        <v>5447</v>
      </c>
      <c r="G1176" s="197">
        <f>Tabla111[[#This Row],[Importe]]-Tabla111[[#This Row],[Pagado]]</f>
        <v>0</v>
      </c>
      <c r="H1176" s="75" t="s">
        <v>10</v>
      </c>
    </row>
    <row r="1177" spans="1:8" x14ac:dyDescent="0.25">
      <c r="A1177" s="148">
        <v>44845</v>
      </c>
      <c r="B1177" s="149" t="s">
        <v>32770</v>
      </c>
      <c r="C1177" s="153" t="s">
        <v>107</v>
      </c>
      <c r="D1177" s="154">
        <v>15607</v>
      </c>
      <c r="E1177" s="231">
        <v>44845</v>
      </c>
      <c r="F1177" s="154">
        <v>15607</v>
      </c>
      <c r="G1177" s="197">
        <f>Tabla111[[#This Row],[Importe]]-Tabla111[[#This Row],[Pagado]]</f>
        <v>0</v>
      </c>
      <c r="H1177" s="153" t="s">
        <v>10</v>
      </c>
    </row>
    <row r="1178" spans="1:8" x14ac:dyDescent="0.25">
      <c r="A1178" s="73">
        <v>44845</v>
      </c>
      <c r="B1178" s="74" t="s">
        <v>32771</v>
      </c>
      <c r="C1178" s="75" t="s">
        <v>214</v>
      </c>
      <c r="D1178" s="81">
        <v>3750</v>
      </c>
      <c r="E1178" s="230">
        <v>44845</v>
      </c>
      <c r="F1178" s="81">
        <v>3750</v>
      </c>
      <c r="G1178" s="197">
        <f>Tabla111[[#This Row],[Importe]]-Tabla111[[#This Row],[Pagado]]</f>
        <v>0</v>
      </c>
      <c r="H1178" s="75" t="s">
        <v>10</v>
      </c>
    </row>
    <row r="1179" spans="1:8" x14ac:dyDescent="0.25">
      <c r="A1179" s="148">
        <v>44845</v>
      </c>
      <c r="B1179" s="149" t="s">
        <v>32772</v>
      </c>
      <c r="C1179" s="153" t="s">
        <v>421</v>
      </c>
      <c r="D1179" s="154">
        <v>9970.7000000000007</v>
      </c>
      <c r="E1179" s="231">
        <v>44851</v>
      </c>
      <c r="F1179" s="154">
        <v>9970.7000000000007</v>
      </c>
      <c r="G1179" s="197">
        <f>Tabla111[[#This Row],[Importe]]-Tabla111[[#This Row],[Pagado]]</f>
        <v>0</v>
      </c>
      <c r="H1179" s="153" t="s">
        <v>10</v>
      </c>
    </row>
    <row r="1180" spans="1:8" x14ac:dyDescent="0.25">
      <c r="A1180" s="73">
        <v>44845</v>
      </c>
      <c r="B1180" s="74" t="s">
        <v>32773</v>
      </c>
      <c r="C1180" s="75" t="s">
        <v>31</v>
      </c>
      <c r="D1180" s="81">
        <v>240</v>
      </c>
      <c r="E1180" s="230">
        <v>44845</v>
      </c>
      <c r="F1180" s="81">
        <v>240</v>
      </c>
      <c r="G1180" s="197">
        <f>Tabla111[[#This Row],[Importe]]-Tabla111[[#This Row],[Pagado]]</f>
        <v>0</v>
      </c>
      <c r="H1180" s="75" t="s">
        <v>10</v>
      </c>
    </row>
    <row r="1181" spans="1:8" x14ac:dyDescent="0.25">
      <c r="A1181" s="148">
        <v>44845</v>
      </c>
      <c r="B1181" s="149" t="s">
        <v>32774</v>
      </c>
      <c r="C1181" s="153" t="s">
        <v>421</v>
      </c>
      <c r="D1181" s="154">
        <v>3526.4</v>
      </c>
      <c r="E1181" s="231">
        <v>44856</v>
      </c>
      <c r="F1181" s="154">
        <v>3526.4</v>
      </c>
      <c r="G1181" s="197">
        <f>Tabla111[[#This Row],[Importe]]-Tabla111[[#This Row],[Pagado]]</f>
        <v>0</v>
      </c>
      <c r="H1181" s="153" t="s">
        <v>10</v>
      </c>
    </row>
    <row r="1182" spans="1:8" x14ac:dyDescent="0.25">
      <c r="A1182" s="73">
        <v>44845</v>
      </c>
      <c r="B1182" s="74" t="s">
        <v>32775</v>
      </c>
      <c r="C1182" s="75" t="s">
        <v>200</v>
      </c>
      <c r="D1182" s="81">
        <v>1177.5</v>
      </c>
      <c r="E1182" s="230">
        <v>44845</v>
      </c>
      <c r="F1182" s="81">
        <v>1177.5</v>
      </c>
      <c r="G1182" s="197">
        <f>Tabla111[[#This Row],[Importe]]-Tabla111[[#This Row],[Pagado]]</f>
        <v>0</v>
      </c>
      <c r="H1182" s="75" t="s">
        <v>10</v>
      </c>
    </row>
    <row r="1183" spans="1:8" x14ac:dyDescent="0.25">
      <c r="A1183" s="148">
        <v>44845</v>
      </c>
      <c r="B1183" s="149" t="s">
        <v>32776</v>
      </c>
      <c r="C1183" s="153" t="s">
        <v>426</v>
      </c>
      <c r="D1183" s="154">
        <v>8561.7999999999993</v>
      </c>
      <c r="E1183" s="231">
        <v>44845</v>
      </c>
      <c r="F1183" s="154">
        <v>8561.7999999999993</v>
      </c>
      <c r="G1183" s="197">
        <f>Tabla111[[#This Row],[Importe]]-Tabla111[[#This Row],[Pagado]]</f>
        <v>0</v>
      </c>
      <c r="H1183" s="153" t="s">
        <v>10</v>
      </c>
    </row>
    <row r="1184" spans="1:8" x14ac:dyDescent="0.25">
      <c r="A1184" s="73">
        <v>44845</v>
      </c>
      <c r="B1184" s="74" t="s">
        <v>32777</v>
      </c>
      <c r="C1184" s="75" t="s">
        <v>359</v>
      </c>
      <c r="D1184" s="81">
        <v>1401.6</v>
      </c>
      <c r="E1184" s="230">
        <v>44845</v>
      </c>
      <c r="F1184" s="81">
        <v>1401.6</v>
      </c>
      <c r="G1184" s="197">
        <f>Tabla111[[#This Row],[Importe]]-Tabla111[[#This Row],[Pagado]]</f>
        <v>0</v>
      </c>
      <c r="H1184" s="75" t="s">
        <v>10</v>
      </c>
    </row>
    <row r="1185" spans="1:8" x14ac:dyDescent="0.25">
      <c r="A1185" s="148">
        <v>44845</v>
      </c>
      <c r="B1185" s="149" t="s">
        <v>32778</v>
      </c>
      <c r="C1185" s="153" t="s">
        <v>1313</v>
      </c>
      <c r="D1185" s="154">
        <v>3672</v>
      </c>
      <c r="E1185" s="231">
        <v>44845</v>
      </c>
      <c r="F1185" s="154">
        <v>3672</v>
      </c>
      <c r="G1185" s="197">
        <f>Tabla111[[#This Row],[Importe]]-Tabla111[[#This Row],[Pagado]]</f>
        <v>0</v>
      </c>
      <c r="H1185" s="153" t="s">
        <v>10</v>
      </c>
    </row>
    <row r="1186" spans="1:8" x14ac:dyDescent="0.25">
      <c r="A1186" s="73">
        <v>44845</v>
      </c>
      <c r="B1186" s="74" t="s">
        <v>32779</v>
      </c>
      <c r="C1186" s="75" t="s">
        <v>296</v>
      </c>
      <c r="D1186" s="81">
        <v>3867.6</v>
      </c>
      <c r="E1186" s="230">
        <v>44845</v>
      </c>
      <c r="F1186" s="81">
        <v>3867.6</v>
      </c>
      <c r="G1186" s="197">
        <f>Tabla111[[#This Row],[Importe]]-Tabla111[[#This Row],[Pagado]]</f>
        <v>0</v>
      </c>
      <c r="H1186" s="75" t="s">
        <v>10</v>
      </c>
    </row>
    <row r="1187" spans="1:8" x14ac:dyDescent="0.25">
      <c r="A1187" s="148">
        <v>44845</v>
      </c>
      <c r="B1187" s="149" t="s">
        <v>32780</v>
      </c>
      <c r="C1187" s="153" t="s">
        <v>204</v>
      </c>
      <c r="D1187" s="154">
        <v>1368.8</v>
      </c>
      <c r="E1187" s="231">
        <v>44845</v>
      </c>
      <c r="F1187" s="154">
        <v>1368.8</v>
      </c>
      <c r="G1187" s="197">
        <f>Tabla111[[#This Row],[Importe]]-Tabla111[[#This Row],[Pagado]]</f>
        <v>0</v>
      </c>
      <c r="H1187" s="153" t="s">
        <v>10</v>
      </c>
    </row>
    <row r="1188" spans="1:8" x14ac:dyDescent="0.25">
      <c r="A1188" s="73">
        <v>44845</v>
      </c>
      <c r="B1188" s="74" t="s">
        <v>32781</v>
      </c>
      <c r="C1188" s="75" t="s">
        <v>31</v>
      </c>
      <c r="D1188" s="81">
        <v>6776</v>
      </c>
      <c r="E1188" s="230">
        <v>44845</v>
      </c>
      <c r="F1188" s="81">
        <v>6776</v>
      </c>
      <c r="G1188" s="197">
        <f>Tabla111[[#This Row],[Importe]]-Tabla111[[#This Row],[Pagado]]</f>
        <v>0</v>
      </c>
      <c r="H1188" s="75" t="s">
        <v>10</v>
      </c>
    </row>
    <row r="1189" spans="1:8" x14ac:dyDescent="0.25">
      <c r="A1189" s="148">
        <v>44845</v>
      </c>
      <c r="B1189" s="149" t="s">
        <v>32782</v>
      </c>
      <c r="C1189" s="153" t="s">
        <v>31</v>
      </c>
      <c r="D1189" s="154">
        <v>127.5</v>
      </c>
      <c r="E1189" s="231">
        <v>44845</v>
      </c>
      <c r="F1189" s="154">
        <v>127.5</v>
      </c>
      <c r="G1189" s="197">
        <f>Tabla111[[#This Row],[Importe]]-Tabla111[[#This Row],[Pagado]]</f>
        <v>0</v>
      </c>
      <c r="H1189" s="153" t="s">
        <v>10</v>
      </c>
    </row>
    <row r="1190" spans="1:8" x14ac:dyDescent="0.25">
      <c r="A1190" s="73">
        <v>44845</v>
      </c>
      <c r="B1190" s="74" t="s">
        <v>32783</v>
      </c>
      <c r="C1190" s="75" t="s">
        <v>196</v>
      </c>
      <c r="D1190" s="81">
        <v>134724.47</v>
      </c>
      <c r="E1190" s="230">
        <v>44848</v>
      </c>
      <c r="F1190" s="81">
        <v>134724.47</v>
      </c>
      <c r="G1190" s="197">
        <f>Tabla111[[#This Row],[Importe]]-Tabla111[[#This Row],[Pagado]]</f>
        <v>0</v>
      </c>
      <c r="H1190" s="75" t="s">
        <v>10</v>
      </c>
    </row>
    <row r="1191" spans="1:8" x14ac:dyDescent="0.25">
      <c r="A1191" s="148">
        <v>44845</v>
      </c>
      <c r="B1191" s="149" t="s">
        <v>32784</v>
      </c>
      <c r="C1191" s="153" t="s">
        <v>10678</v>
      </c>
      <c r="D1191" s="154">
        <v>2109.6999999999998</v>
      </c>
      <c r="E1191" s="231">
        <v>44845</v>
      </c>
      <c r="F1191" s="154">
        <v>2109.6999999999998</v>
      </c>
      <c r="G1191" s="197">
        <f>Tabla111[[#This Row],[Importe]]-Tabla111[[#This Row],[Pagado]]</f>
        <v>0</v>
      </c>
      <c r="H1191" s="153" t="s">
        <v>10</v>
      </c>
    </row>
    <row r="1192" spans="1:8" x14ac:dyDescent="0.25">
      <c r="A1192" s="73">
        <v>44845</v>
      </c>
      <c r="B1192" s="74" t="s">
        <v>32785</v>
      </c>
      <c r="C1192" s="75" t="s">
        <v>414</v>
      </c>
      <c r="D1192" s="81">
        <v>22425</v>
      </c>
      <c r="E1192" s="230">
        <v>44852</v>
      </c>
      <c r="F1192" s="81">
        <v>22425</v>
      </c>
      <c r="G1192" s="197">
        <f>Tabla111[[#This Row],[Importe]]-Tabla111[[#This Row],[Pagado]]</f>
        <v>0</v>
      </c>
      <c r="H1192" s="75" t="s">
        <v>10</v>
      </c>
    </row>
    <row r="1193" spans="1:8" x14ac:dyDescent="0.25">
      <c r="A1193" s="148">
        <v>44845</v>
      </c>
      <c r="B1193" s="149" t="s">
        <v>32786</v>
      </c>
      <c r="C1193" s="153" t="s">
        <v>433</v>
      </c>
      <c r="D1193" s="154">
        <v>22500</v>
      </c>
      <c r="E1193" s="231">
        <v>44845</v>
      </c>
      <c r="F1193" s="154">
        <v>22500</v>
      </c>
      <c r="G1193" s="197">
        <f>Tabla111[[#This Row],[Importe]]-Tabla111[[#This Row],[Pagado]]</f>
        <v>0</v>
      </c>
      <c r="H1193" s="153" t="s">
        <v>10</v>
      </c>
    </row>
    <row r="1194" spans="1:8" x14ac:dyDescent="0.25">
      <c r="A1194" s="73">
        <v>44845</v>
      </c>
      <c r="B1194" s="74" t="s">
        <v>32787</v>
      </c>
      <c r="C1194" s="75" t="s">
        <v>67</v>
      </c>
      <c r="D1194" s="81">
        <v>2370</v>
      </c>
      <c r="E1194" s="230">
        <v>44845</v>
      </c>
      <c r="F1194" s="81">
        <v>2370</v>
      </c>
      <c r="G1194" s="197">
        <f>Tabla111[[#This Row],[Importe]]-Tabla111[[#This Row],[Pagado]]</f>
        <v>0</v>
      </c>
      <c r="H1194" s="75" t="s">
        <v>10</v>
      </c>
    </row>
    <row r="1195" spans="1:8" x14ac:dyDescent="0.25">
      <c r="A1195" s="148">
        <v>44845</v>
      </c>
      <c r="B1195" s="149" t="s">
        <v>32788</v>
      </c>
      <c r="C1195" s="153" t="s">
        <v>284</v>
      </c>
      <c r="D1195" s="154">
        <v>9000</v>
      </c>
      <c r="E1195" s="231">
        <v>44846</v>
      </c>
      <c r="F1195" s="154">
        <v>9000</v>
      </c>
      <c r="G1195" s="197">
        <f>Tabla111[[#This Row],[Importe]]-Tabla111[[#This Row],[Pagado]]</f>
        <v>0</v>
      </c>
      <c r="H1195" s="153" t="s">
        <v>10</v>
      </c>
    </row>
    <row r="1196" spans="1:8" x14ac:dyDescent="0.25">
      <c r="A1196" s="73">
        <v>44845</v>
      </c>
      <c r="B1196" s="74" t="s">
        <v>32789</v>
      </c>
      <c r="C1196" s="75" t="s">
        <v>282</v>
      </c>
      <c r="D1196" s="81">
        <v>1837.5</v>
      </c>
      <c r="E1196" s="230">
        <v>44846</v>
      </c>
      <c r="F1196" s="81">
        <v>1837.5</v>
      </c>
      <c r="G1196" s="197">
        <f>Tabla111[[#This Row],[Importe]]-Tabla111[[#This Row],[Pagado]]</f>
        <v>0</v>
      </c>
      <c r="H1196" s="75" t="s">
        <v>10</v>
      </c>
    </row>
    <row r="1197" spans="1:8" x14ac:dyDescent="0.25">
      <c r="A1197" s="148">
        <v>44845</v>
      </c>
      <c r="B1197" s="149" t="s">
        <v>32790</v>
      </c>
      <c r="C1197" s="153" t="s">
        <v>280</v>
      </c>
      <c r="D1197" s="154">
        <v>705</v>
      </c>
      <c r="E1197" s="231">
        <v>44846</v>
      </c>
      <c r="F1197" s="154">
        <v>705</v>
      </c>
      <c r="G1197" s="197">
        <f>Tabla111[[#This Row],[Importe]]-Tabla111[[#This Row],[Pagado]]</f>
        <v>0</v>
      </c>
      <c r="H1197" s="153" t="s">
        <v>10</v>
      </c>
    </row>
    <row r="1198" spans="1:8" x14ac:dyDescent="0.25">
      <c r="A1198" s="73">
        <v>44845</v>
      </c>
      <c r="B1198" s="74" t="s">
        <v>32791</v>
      </c>
      <c r="C1198" s="75" t="s">
        <v>10819</v>
      </c>
      <c r="D1198" s="81">
        <v>2002.5</v>
      </c>
      <c r="E1198" s="230">
        <v>44846</v>
      </c>
      <c r="F1198" s="81">
        <v>2002.5</v>
      </c>
      <c r="G1198" s="197">
        <f>Tabla111[[#This Row],[Importe]]-Tabla111[[#This Row],[Pagado]]</f>
        <v>0</v>
      </c>
      <c r="H1198" s="75" t="s">
        <v>10</v>
      </c>
    </row>
    <row r="1199" spans="1:8" x14ac:dyDescent="0.25">
      <c r="A1199" s="148">
        <v>44845</v>
      </c>
      <c r="B1199" s="149" t="s">
        <v>32792</v>
      </c>
      <c r="C1199" s="153" t="s">
        <v>1008</v>
      </c>
      <c r="D1199" s="154">
        <v>3192</v>
      </c>
      <c r="E1199" s="231">
        <v>44845</v>
      </c>
      <c r="F1199" s="154">
        <v>3192</v>
      </c>
      <c r="G1199" s="197">
        <f>Tabla111[[#This Row],[Importe]]-Tabla111[[#This Row],[Pagado]]</f>
        <v>0</v>
      </c>
      <c r="H1199" s="153" t="s">
        <v>10</v>
      </c>
    </row>
    <row r="1200" spans="1:8" x14ac:dyDescent="0.25">
      <c r="A1200" s="73">
        <v>44845</v>
      </c>
      <c r="B1200" s="74" t="s">
        <v>32793</v>
      </c>
      <c r="C1200" s="75" t="s">
        <v>296</v>
      </c>
      <c r="D1200" s="81">
        <v>4940</v>
      </c>
      <c r="E1200" s="230">
        <v>44845</v>
      </c>
      <c r="F1200" s="81">
        <v>4940</v>
      </c>
      <c r="G1200" s="197">
        <f>Tabla111[[#This Row],[Importe]]-Tabla111[[#This Row],[Pagado]]</f>
        <v>0</v>
      </c>
      <c r="H1200" s="75" t="s">
        <v>10</v>
      </c>
    </row>
    <row r="1201" spans="1:8" x14ac:dyDescent="0.25">
      <c r="A1201" s="148">
        <v>44845</v>
      </c>
      <c r="B1201" s="149" t="s">
        <v>32794</v>
      </c>
      <c r="C1201" s="153" t="s">
        <v>10190</v>
      </c>
      <c r="D1201" s="154">
        <v>20619</v>
      </c>
      <c r="E1201" s="231">
        <v>44846</v>
      </c>
      <c r="F1201" s="154">
        <v>20619</v>
      </c>
      <c r="G1201" s="197">
        <f>Tabla111[[#This Row],[Importe]]-Tabla111[[#This Row],[Pagado]]</f>
        <v>0</v>
      </c>
      <c r="H1201" s="153" t="s">
        <v>10</v>
      </c>
    </row>
    <row r="1202" spans="1:8" x14ac:dyDescent="0.25">
      <c r="A1202" s="73">
        <v>44845</v>
      </c>
      <c r="B1202" s="74" t="s">
        <v>32795</v>
      </c>
      <c r="C1202" s="75" t="s">
        <v>409</v>
      </c>
      <c r="D1202" s="81">
        <v>1356</v>
      </c>
      <c r="E1202" s="230">
        <v>44847</v>
      </c>
      <c r="F1202" s="81">
        <v>1356</v>
      </c>
      <c r="G1202" s="197">
        <f>Tabla111[[#This Row],[Importe]]-Tabla111[[#This Row],[Pagado]]</f>
        <v>0</v>
      </c>
      <c r="H1202" s="75" t="s">
        <v>10</v>
      </c>
    </row>
    <row r="1203" spans="1:8" x14ac:dyDescent="0.25">
      <c r="A1203" s="148">
        <v>44845</v>
      </c>
      <c r="B1203" s="149" t="s">
        <v>32796</v>
      </c>
      <c r="C1203" s="153" t="s">
        <v>53</v>
      </c>
      <c r="D1203" s="154">
        <v>1193.2</v>
      </c>
      <c r="E1203" s="231">
        <v>44846</v>
      </c>
      <c r="F1203" s="154">
        <v>1193.2</v>
      </c>
      <c r="G1203" s="197">
        <f>Tabla111[[#This Row],[Importe]]-Tabla111[[#This Row],[Pagado]]</f>
        <v>0</v>
      </c>
      <c r="H1203" s="153" t="s">
        <v>10</v>
      </c>
    </row>
    <row r="1204" spans="1:8" x14ac:dyDescent="0.25">
      <c r="A1204" s="73">
        <v>44845</v>
      </c>
      <c r="B1204" s="74" t="s">
        <v>32797</v>
      </c>
      <c r="C1204" s="75" t="s">
        <v>69</v>
      </c>
      <c r="D1204" s="81">
        <v>2452.5</v>
      </c>
      <c r="E1204" s="230">
        <v>44846</v>
      </c>
      <c r="F1204" s="81">
        <v>2452.5</v>
      </c>
      <c r="G1204" s="197">
        <f>Tabla111[[#This Row],[Importe]]-Tabla111[[#This Row],[Pagado]]</f>
        <v>0</v>
      </c>
      <c r="H1204" s="75" t="s">
        <v>10</v>
      </c>
    </row>
    <row r="1205" spans="1:8" x14ac:dyDescent="0.25">
      <c r="A1205" s="148">
        <v>44846</v>
      </c>
      <c r="B1205" s="149" t="s">
        <v>32798</v>
      </c>
      <c r="C1205" s="153" t="s">
        <v>475</v>
      </c>
      <c r="D1205" s="154">
        <v>39516.6</v>
      </c>
      <c r="E1205" s="231">
        <v>44847</v>
      </c>
      <c r="F1205" s="154">
        <v>39516.6</v>
      </c>
      <c r="G1205" s="197">
        <f>Tabla111[[#This Row],[Importe]]-Tabla111[[#This Row],[Pagado]]</f>
        <v>0</v>
      </c>
      <c r="H1205" s="153" t="s">
        <v>10</v>
      </c>
    </row>
    <row r="1206" spans="1:8" x14ac:dyDescent="0.25">
      <c r="A1206" s="73">
        <v>44846</v>
      </c>
      <c r="B1206" s="74" t="s">
        <v>32799</v>
      </c>
      <c r="C1206" s="75" t="s">
        <v>83</v>
      </c>
      <c r="D1206" s="81">
        <v>7735.28</v>
      </c>
      <c r="E1206" s="230">
        <v>44846</v>
      </c>
      <c r="F1206" s="81">
        <v>7735.28</v>
      </c>
      <c r="G1206" s="197">
        <f>Tabla111[[#This Row],[Importe]]-Tabla111[[#This Row],[Pagado]]</f>
        <v>0</v>
      </c>
      <c r="H1206" s="75" t="s">
        <v>10</v>
      </c>
    </row>
    <row r="1207" spans="1:8" x14ac:dyDescent="0.25">
      <c r="A1207" s="148">
        <v>44846</v>
      </c>
      <c r="B1207" s="149" t="s">
        <v>32800</v>
      </c>
      <c r="C1207" s="153" t="s">
        <v>12</v>
      </c>
      <c r="D1207" s="154">
        <v>15321.9</v>
      </c>
      <c r="E1207" s="231">
        <v>44846</v>
      </c>
      <c r="F1207" s="154">
        <v>15321.9</v>
      </c>
      <c r="G1207" s="197">
        <f>Tabla111[[#This Row],[Importe]]-Tabla111[[#This Row],[Pagado]]</f>
        <v>0</v>
      </c>
      <c r="H1207" s="153" t="s">
        <v>10</v>
      </c>
    </row>
    <row r="1208" spans="1:8" x14ac:dyDescent="0.25">
      <c r="A1208" s="73">
        <v>44846</v>
      </c>
      <c r="B1208" s="74" t="s">
        <v>32801</v>
      </c>
      <c r="C1208" s="75" t="s">
        <v>12</v>
      </c>
      <c r="D1208" s="81">
        <v>2271.8000000000002</v>
      </c>
      <c r="E1208" s="230">
        <v>44846</v>
      </c>
      <c r="F1208" s="81">
        <v>2271.8000000000002</v>
      </c>
      <c r="G1208" s="197">
        <f>Tabla111[[#This Row],[Importe]]-Tabla111[[#This Row],[Pagado]]</f>
        <v>0</v>
      </c>
      <c r="H1208" s="75" t="s">
        <v>10</v>
      </c>
    </row>
    <row r="1209" spans="1:8" x14ac:dyDescent="0.25">
      <c r="A1209" s="148">
        <v>44846</v>
      </c>
      <c r="B1209" s="149" t="s">
        <v>32802</v>
      </c>
      <c r="C1209" s="153" t="s">
        <v>16</v>
      </c>
      <c r="D1209" s="154">
        <v>3468.6</v>
      </c>
      <c r="E1209" s="231">
        <v>44846</v>
      </c>
      <c r="F1209" s="154">
        <v>3468.6</v>
      </c>
      <c r="G1209" s="197">
        <f>Tabla111[[#This Row],[Importe]]-Tabla111[[#This Row],[Pagado]]</f>
        <v>0</v>
      </c>
      <c r="H1209" s="153" t="s">
        <v>10</v>
      </c>
    </row>
    <row r="1210" spans="1:8" x14ac:dyDescent="0.25">
      <c r="A1210" s="73">
        <v>44846</v>
      </c>
      <c r="B1210" s="74" t="s">
        <v>32803</v>
      </c>
      <c r="C1210" s="75" t="s">
        <v>16</v>
      </c>
      <c r="D1210" s="81">
        <v>6231.3</v>
      </c>
      <c r="E1210" s="230">
        <v>44846</v>
      </c>
      <c r="F1210" s="81">
        <v>6231.3</v>
      </c>
      <c r="G1210" s="197">
        <f>Tabla111[[#This Row],[Importe]]-Tabla111[[#This Row],[Pagado]]</f>
        <v>0</v>
      </c>
      <c r="H1210" s="75" t="s">
        <v>10</v>
      </c>
    </row>
    <row r="1211" spans="1:8" x14ac:dyDescent="0.25">
      <c r="A1211" s="148">
        <v>44846</v>
      </c>
      <c r="B1211" s="149" t="s">
        <v>32804</v>
      </c>
      <c r="C1211" s="153" t="s">
        <v>87</v>
      </c>
      <c r="D1211" s="154">
        <v>2522.5</v>
      </c>
      <c r="E1211" s="231">
        <v>44846</v>
      </c>
      <c r="F1211" s="154">
        <v>2522.5</v>
      </c>
      <c r="G1211" s="197">
        <f>Tabla111[[#This Row],[Importe]]-Tabla111[[#This Row],[Pagado]]</f>
        <v>0</v>
      </c>
      <c r="H1211" s="153" t="s">
        <v>10</v>
      </c>
    </row>
    <row r="1212" spans="1:8" x14ac:dyDescent="0.25">
      <c r="A1212" s="73">
        <v>44846</v>
      </c>
      <c r="B1212" s="74" t="s">
        <v>32805</v>
      </c>
      <c r="C1212" s="75" t="s">
        <v>31324</v>
      </c>
      <c r="D1212" s="81">
        <v>3840</v>
      </c>
      <c r="E1212" s="230">
        <v>44846</v>
      </c>
      <c r="F1212" s="81">
        <v>3840</v>
      </c>
      <c r="G1212" s="197">
        <f>Tabla111[[#This Row],[Importe]]-Tabla111[[#This Row],[Pagado]]</f>
        <v>0</v>
      </c>
      <c r="H1212" s="75" t="s">
        <v>10</v>
      </c>
    </row>
    <row r="1213" spans="1:8" x14ac:dyDescent="0.25">
      <c r="A1213" s="148">
        <v>44846</v>
      </c>
      <c r="B1213" s="149" t="s">
        <v>32806</v>
      </c>
      <c r="C1213" s="153" t="s">
        <v>481</v>
      </c>
      <c r="D1213" s="154">
        <v>577.6</v>
      </c>
      <c r="E1213" s="231">
        <v>44846</v>
      </c>
      <c r="F1213" s="154">
        <v>577.6</v>
      </c>
      <c r="G1213" s="197">
        <f>Tabla111[[#This Row],[Importe]]-Tabla111[[#This Row],[Pagado]]</f>
        <v>0</v>
      </c>
      <c r="H1213" s="153" t="s">
        <v>10</v>
      </c>
    </row>
    <row r="1214" spans="1:8" x14ac:dyDescent="0.25">
      <c r="A1214" s="73">
        <v>44846</v>
      </c>
      <c r="B1214" s="74" t="s">
        <v>32807</v>
      </c>
      <c r="C1214" s="75" t="s">
        <v>414</v>
      </c>
      <c r="D1214" s="81">
        <v>202.1</v>
      </c>
      <c r="E1214" s="230">
        <v>44846</v>
      </c>
      <c r="F1214" s="81">
        <v>202.1</v>
      </c>
      <c r="G1214" s="197">
        <f>Tabla111[[#This Row],[Importe]]-Tabla111[[#This Row],[Pagado]]</f>
        <v>0</v>
      </c>
      <c r="H1214" s="75" t="s">
        <v>10</v>
      </c>
    </row>
    <row r="1215" spans="1:8" x14ac:dyDescent="0.25">
      <c r="A1215" s="148">
        <v>44846</v>
      </c>
      <c r="B1215" s="149" t="s">
        <v>32808</v>
      </c>
      <c r="C1215" s="153" t="s">
        <v>9993</v>
      </c>
      <c r="D1215" s="154">
        <v>41999.88</v>
      </c>
      <c r="E1215" s="231">
        <v>44846</v>
      </c>
      <c r="F1215" s="154">
        <v>41999.88</v>
      </c>
      <c r="G1215" s="197">
        <f>Tabla111[[#This Row],[Importe]]-Tabla111[[#This Row],[Pagado]]</f>
        <v>0</v>
      </c>
      <c r="H1215" s="153" t="s">
        <v>10</v>
      </c>
    </row>
    <row r="1216" spans="1:8" x14ac:dyDescent="0.25">
      <c r="A1216" s="73">
        <v>44846</v>
      </c>
      <c r="B1216" s="74" t="s">
        <v>32809</v>
      </c>
      <c r="C1216" s="75" t="s">
        <v>64</v>
      </c>
      <c r="D1216" s="81">
        <v>5765.5</v>
      </c>
      <c r="E1216" s="230">
        <v>44848</v>
      </c>
      <c r="F1216" s="81">
        <v>5765.5</v>
      </c>
      <c r="G1216" s="197">
        <f>Tabla111[[#This Row],[Importe]]-Tabla111[[#This Row],[Pagado]]</f>
        <v>0</v>
      </c>
      <c r="H1216" s="75" t="s">
        <v>10</v>
      </c>
    </row>
    <row r="1217" spans="1:8" x14ac:dyDescent="0.25">
      <c r="A1217" s="148">
        <v>44846</v>
      </c>
      <c r="B1217" s="149" t="s">
        <v>32810</v>
      </c>
      <c r="C1217" s="153" t="s">
        <v>60</v>
      </c>
      <c r="D1217" s="154">
        <v>5596.5</v>
      </c>
      <c r="E1217" s="231">
        <v>44848</v>
      </c>
      <c r="F1217" s="154">
        <v>5596.5</v>
      </c>
      <c r="G1217" s="197">
        <f>Tabla111[[#This Row],[Importe]]-Tabla111[[#This Row],[Pagado]]</f>
        <v>0</v>
      </c>
      <c r="H1217" s="153" t="s">
        <v>10</v>
      </c>
    </row>
    <row r="1218" spans="1:8" x14ac:dyDescent="0.25">
      <c r="A1218" s="73">
        <v>44846</v>
      </c>
      <c r="B1218" s="74" t="s">
        <v>32811</v>
      </c>
      <c r="C1218" s="75" t="s">
        <v>105</v>
      </c>
      <c r="D1218" s="81">
        <v>9324.6</v>
      </c>
      <c r="E1218" s="230">
        <v>44846</v>
      </c>
      <c r="F1218" s="81">
        <v>9324.6</v>
      </c>
      <c r="G1218" s="197">
        <f>Tabla111[[#This Row],[Importe]]-Tabla111[[#This Row],[Pagado]]</f>
        <v>0</v>
      </c>
      <c r="H1218" s="75" t="s">
        <v>10</v>
      </c>
    </row>
    <row r="1219" spans="1:8" x14ac:dyDescent="0.25">
      <c r="A1219" s="148">
        <v>44846</v>
      </c>
      <c r="B1219" s="149" t="s">
        <v>32812</v>
      </c>
      <c r="C1219" s="153" t="s">
        <v>111</v>
      </c>
      <c r="D1219" s="154">
        <v>4953</v>
      </c>
      <c r="E1219" s="231">
        <v>44847</v>
      </c>
      <c r="F1219" s="154">
        <v>4953</v>
      </c>
      <c r="G1219" s="197">
        <f>Tabla111[[#This Row],[Importe]]-Tabla111[[#This Row],[Pagado]]</f>
        <v>0</v>
      </c>
      <c r="H1219" s="153" t="s">
        <v>10</v>
      </c>
    </row>
    <row r="1220" spans="1:8" x14ac:dyDescent="0.25">
      <c r="A1220" s="73">
        <v>44846</v>
      </c>
      <c r="B1220" s="74" t="s">
        <v>32813</v>
      </c>
      <c r="C1220" s="75" t="s">
        <v>97</v>
      </c>
      <c r="D1220" s="81">
        <v>4407</v>
      </c>
      <c r="E1220" s="230">
        <v>44847</v>
      </c>
      <c r="F1220" s="81">
        <v>4407</v>
      </c>
      <c r="G1220" s="197">
        <f>Tabla111[[#This Row],[Importe]]-Tabla111[[#This Row],[Pagado]]</f>
        <v>0</v>
      </c>
      <c r="H1220" s="75" t="s">
        <v>10</v>
      </c>
    </row>
    <row r="1221" spans="1:8" x14ac:dyDescent="0.25">
      <c r="A1221" s="148">
        <v>44846</v>
      </c>
      <c r="B1221" s="149" t="s">
        <v>32814</v>
      </c>
      <c r="C1221" s="153" t="s">
        <v>326</v>
      </c>
      <c r="D1221" s="154">
        <v>4757</v>
      </c>
      <c r="E1221" s="231">
        <v>44847</v>
      </c>
      <c r="F1221" s="154">
        <v>4757</v>
      </c>
      <c r="G1221" s="197">
        <f>Tabla111[[#This Row],[Importe]]-Tabla111[[#This Row],[Pagado]]</f>
        <v>0</v>
      </c>
      <c r="H1221" s="153" t="s">
        <v>10</v>
      </c>
    </row>
    <row r="1222" spans="1:8" x14ac:dyDescent="0.25">
      <c r="A1222" s="73">
        <v>44846</v>
      </c>
      <c r="B1222" s="74" t="s">
        <v>32815</v>
      </c>
      <c r="C1222" s="75" t="s">
        <v>114</v>
      </c>
      <c r="D1222" s="81">
        <v>7033</v>
      </c>
      <c r="E1222" s="230">
        <v>44847</v>
      </c>
      <c r="F1222" s="81">
        <v>7033</v>
      </c>
      <c r="G1222" s="197">
        <f>Tabla111[[#This Row],[Importe]]-Tabla111[[#This Row],[Pagado]]</f>
        <v>0</v>
      </c>
      <c r="H1222" s="75" t="s">
        <v>10</v>
      </c>
    </row>
    <row r="1223" spans="1:8" x14ac:dyDescent="0.25">
      <c r="A1223" s="148">
        <v>44846</v>
      </c>
      <c r="B1223" s="149" t="s">
        <v>32816</v>
      </c>
      <c r="C1223" s="153" t="s">
        <v>89</v>
      </c>
      <c r="D1223" s="154">
        <v>10550.2</v>
      </c>
      <c r="E1223" s="231">
        <v>44847</v>
      </c>
      <c r="F1223" s="154">
        <v>10550.2</v>
      </c>
      <c r="G1223" s="197">
        <f>Tabla111[[#This Row],[Importe]]-Tabla111[[#This Row],[Pagado]]</f>
        <v>0</v>
      </c>
      <c r="H1223" s="153" t="s">
        <v>10</v>
      </c>
    </row>
    <row r="1224" spans="1:8" x14ac:dyDescent="0.25">
      <c r="A1224" s="73">
        <v>44846</v>
      </c>
      <c r="B1224" s="74" t="s">
        <v>32817</v>
      </c>
      <c r="C1224" s="75" t="s">
        <v>2151</v>
      </c>
      <c r="D1224" s="81">
        <v>11238.2</v>
      </c>
      <c r="E1224" s="230">
        <v>44846</v>
      </c>
      <c r="F1224" s="81">
        <v>11238.2</v>
      </c>
      <c r="G1224" s="197">
        <f>Tabla111[[#This Row],[Importe]]-Tabla111[[#This Row],[Pagado]]</f>
        <v>0</v>
      </c>
      <c r="H1224" s="75" t="s">
        <v>10</v>
      </c>
    </row>
    <row r="1225" spans="1:8" x14ac:dyDescent="0.25">
      <c r="A1225" s="148">
        <v>44846</v>
      </c>
      <c r="B1225" s="149" t="s">
        <v>32818</v>
      </c>
      <c r="C1225" s="153" t="s">
        <v>131</v>
      </c>
      <c r="D1225" s="154">
        <v>4699</v>
      </c>
      <c r="E1225" s="231">
        <v>44846</v>
      </c>
      <c r="F1225" s="154">
        <v>4699</v>
      </c>
      <c r="G1225" s="197">
        <f>Tabla111[[#This Row],[Importe]]-Tabla111[[#This Row],[Pagado]]</f>
        <v>0</v>
      </c>
      <c r="H1225" s="153" t="s">
        <v>10</v>
      </c>
    </row>
    <row r="1226" spans="1:8" x14ac:dyDescent="0.25">
      <c r="A1226" s="73">
        <v>44846</v>
      </c>
      <c r="B1226" s="74" t="s">
        <v>32819</v>
      </c>
      <c r="C1226" s="75" t="s">
        <v>9993</v>
      </c>
      <c r="D1226" s="81">
        <v>15013.8</v>
      </c>
      <c r="E1226" s="230">
        <v>44846</v>
      </c>
      <c r="F1226" s="81">
        <v>15013.8</v>
      </c>
      <c r="G1226" s="197">
        <f>Tabla111[[#This Row],[Importe]]-Tabla111[[#This Row],[Pagado]]</f>
        <v>0</v>
      </c>
      <c r="H1226" s="75" t="s">
        <v>10</v>
      </c>
    </row>
    <row r="1227" spans="1:8" x14ac:dyDescent="0.25">
      <c r="A1227" s="148">
        <v>44846</v>
      </c>
      <c r="B1227" s="149" t="s">
        <v>32820</v>
      </c>
      <c r="C1227" s="153" t="s">
        <v>348</v>
      </c>
      <c r="D1227" s="154">
        <v>4925.3999999999996</v>
      </c>
      <c r="E1227" s="231">
        <v>44846</v>
      </c>
      <c r="F1227" s="154">
        <v>4925.3999999999996</v>
      </c>
      <c r="G1227" s="197">
        <f>Tabla111[[#This Row],[Importe]]-Tabla111[[#This Row],[Pagado]]</f>
        <v>0</v>
      </c>
      <c r="H1227" s="153" t="s">
        <v>10</v>
      </c>
    </row>
    <row r="1228" spans="1:8" x14ac:dyDescent="0.25">
      <c r="A1228" s="73">
        <v>44846</v>
      </c>
      <c r="B1228" s="74" t="s">
        <v>32821</v>
      </c>
      <c r="C1228" s="75" t="s">
        <v>9</v>
      </c>
      <c r="D1228" s="81">
        <v>7811</v>
      </c>
      <c r="E1228" s="230">
        <v>44846</v>
      </c>
      <c r="F1228" s="81">
        <v>7811</v>
      </c>
      <c r="G1228" s="197">
        <f>Tabla111[[#This Row],[Importe]]-Tabla111[[#This Row],[Pagado]]</f>
        <v>0</v>
      </c>
      <c r="H1228" s="75" t="s">
        <v>10</v>
      </c>
    </row>
    <row r="1229" spans="1:8" x14ac:dyDescent="0.25">
      <c r="A1229" s="148">
        <v>44846</v>
      </c>
      <c r="B1229" s="149" t="s">
        <v>32822</v>
      </c>
      <c r="C1229" s="153" t="s">
        <v>9993</v>
      </c>
      <c r="D1229" s="154">
        <v>3248</v>
      </c>
      <c r="E1229" s="231">
        <v>44846</v>
      </c>
      <c r="F1229" s="154">
        <v>3248</v>
      </c>
      <c r="G1229" s="197">
        <f>Tabla111[[#This Row],[Importe]]-Tabla111[[#This Row],[Pagado]]</f>
        <v>0</v>
      </c>
      <c r="H1229" s="153" t="s">
        <v>10</v>
      </c>
    </row>
    <row r="1230" spans="1:8" x14ac:dyDescent="0.25">
      <c r="A1230" s="73">
        <v>44846</v>
      </c>
      <c r="B1230" s="74" t="s">
        <v>32823</v>
      </c>
      <c r="C1230" s="75" t="s">
        <v>31</v>
      </c>
      <c r="D1230" s="81">
        <v>1016.4</v>
      </c>
      <c r="E1230" s="230">
        <v>44846</v>
      </c>
      <c r="F1230" s="81">
        <v>1016.4</v>
      </c>
      <c r="G1230" s="197">
        <f>Tabla111[[#This Row],[Importe]]-Tabla111[[#This Row],[Pagado]]</f>
        <v>0</v>
      </c>
      <c r="H1230" s="75" t="s">
        <v>10</v>
      </c>
    </row>
    <row r="1231" spans="1:8" x14ac:dyDescent="0.25">
      <c r="A1231" s="148">
        <v>44846</v>
      </c>
      <c r="B1231" s="149" t="s">
        <v>32824</v>
      </c>
      <c r="C1231" s="153" t="s">
        <v>31</v>
      </c>
      <c r="D1231" s="154">
        <v>3323.1</v>
      </c>
      <c r="E1231" s="231">
        <v>44846</v>
      </c>
      <c r="F1231" s="154">
        <v>3323.1</v>
      </c>
      <c r="G1231" s="197">
        <f>Tabla111[[#This Row],[Importe]]-Tabla111[[#This Row],[Pagado]]</f>
        <v>0</v>
      </c>
      <c r="H1231" s="153" t="s">
        <v>10</v>
      </c>
    </row>
    <row r="1232" spans="1:8" x14ac:dyDescent="0.25">
      <c r="A1232" s="73">
        <v>44846</v>
      </c>
      <c r="B1232" s="74" t="s">
        <v>32825</v>
      </c>
      <c r="C1232" s="75" t="s">
        <v>27</v>
      </c>
      <c r="D1232" s="81">
        <v>1025</v>
      </c>
      <c r="E1232" s="230">
        <v>44846</v>
      </c>
      <c r="F1232" s="81">
        <v>1025</v>
      </c>
      <c r="G1232" s="197">
        <f>Tabla111[[#This Row],[Importe]]-Tabla111[[#This Row],[Pagado]]</f>
        <v>0</v>
      </c>
      <c r="H1232" s="75" t="s">
        <v>10</v>
      </c>
    </row>
    <row r="1233" spans="1:8" x14ac:dyDescent="0.25">
      <c r="A1233" s="148">
        <v>44846</v>
      </c>
      <c r="B1233" s="149" t="s">
        <v>32826</v>
      </c>
      <c r="C1233" s="153" t="s">
        <v>365</v>
      </c>
      <c r="D1233" s="154">
        <v>1209.5999999999999</v>
      </c>
      <c r="E1233" s="231">
        <v>44846</v>
      </c>
      <c r="F1233" s="154">
        <v>1209.5999999999999</v>
      </c>
      <c r="G1233" s="197">
        <f>Tabla111[[#This Row],[Importe]]-Tabla111[[#This Row],[Pagado]]</f>
        <v>0</v>
      </c>
      <c r="H1233" s="153" t="s">
        <v>10</v>
      </c>
    </row>
    <row r="1234" spans="1:8" x14ac:dyDescent="0.25">
      <c r="A1234" s="73">
        <v>44846</v>
      </c>
      <c r="B1234" s="74" t="s">
        <v>32827</v>
      </c>
      <c r="C1234" s="75" t="s">
        <v>181</v>
      </c>
      <c r="D1234" s="81">
        <v>12551.8</v>
      </c>
      <c r="E1234" s="230">
        <v>44846</v>
      </c>
      <c r="F1234" s="81">
        <v>12551.8</v>
      </c>
      <c r="G1234" s="197">
        <f>Tabla111[[#This Row],[Importe]]-Tabla111[[#This Row],[Pagado]]</f>
        <v>0</v>
      </c>
      <c r="H1234" s="75" t="s">
        <v>10</v>
      </c>
    </row>
    <row r="1235" spans="1:8" x14ac:dyDescent="0.25">
      <c r="A1235" s="148">
        <v>44846</v>
      </c>
      <c r="B1235" s="149" t="s">
        <v>32828</v>
      </c>
      <c r="C1235" s="153" t="s">
        <v>49</v>
      </c>
      <c r="D1235" s="154">
        <v>3977.2</v>
      </c>
      <c r="E1235" s="231">
        <v>44846</v>
      </c>
      <c r="F1235" s="154">
        <v>3977.2</v>
      </c>
      <c r="G1235" s="197">
        <f>Tabla111[[#This Row],[Importe]]-Tabla111[[#This Row],[Pagado]]</f>
        <v>0</v>
      </c>
      <c r="H1235" s="153" t="s">
        <v>10</v>
      </c>
    </row>
    <row r="1236" spans="1:8" x14ac:dyDescent="0.25">
      <c r="A1236" s="73">
        <v>44846</v>
      </c>
      <c r="B1236" s="74" t="s">
        <v>32829</v>
      </c>
      <c r="C1236" s="75" t="s">
        <v>426</v>
      </c>
      <c r="D1236" s="81">
        <v>2858.9</v>
      </c>
      <c r="E1236" s="230">
        <v>44846</v>
      </c>
      <c r="F1236" s="81">
        <v>2858.9</v>
      </c>
      <c r="G1236" s="197">
        <f>Tabla111[[#This Row],[Importe]]-Tabla111[[#This Row],[Pagado]]</f>
        <v>0</v>
      </c>
      <c r="H1236" s="75" t="s">
        <v>10</v>
      </c>
    </row>
    <row r="1237" spans="1:8" x14ac:dyDescent="0.25">
      <c r="A1237" s="148">
        <v>44846</v>
      </c>
      <c r="B1237" s="149" t="s">
        <v>32830</v>
      </c>
      <c r="C1237" s="153" t="s">
        <v>127</v>
      </c>
      <c r="D1237" s="154">
        <v>1578</v>
      </c>
      <c r="E1237" s="231">
        <v>44846</v>
      </c>
      <c r="F1237" s="154">
        <v>1578</v>
      </c>
      <c r="G1237" s="197">
        <f>Tabla111[[#This Row],[Importe]]-Tabla111[[#This Row],[Pagado]]</f>
        <v>0</v>
      </c>
      <c r="H1237" s="153" t="s">
        <v>10</v>
      </c>
    </row>
    <row r="1238" spans="1:8" x14ac:dyDescent="0.25">
      <c r="A1238" s="73">
        <v>44846</v>
      </c>
      <c r="B1238" s="74" t="s">
        <v>32831</v>
      </c>
      <c r="C1238" s="75" t="s">
        <v>357</v>
      </c>
      <c r="D1238" s="81">
        <v>4476.3999999999996</v>
      </c>
      <c r="E1238" s="230">
        <v>44846</v>
      </c>
      <c r="F1238" s="81">
        <v>4476.3999999999996</v>
      </c>
      <c r="G1238" s="197">
        <f>Tabla111[[#This Row],[Importe]]-Tabla111[[#This Row],[Pagado]]</f>
        <v>0</v>
      </c>
      <c r="H1238" s="75" t="s">
        <v>10</v>
      </c>
    </row>
    <row r="1239" spans="1:8" x14ac:dyDescent="0.25">
      <c r="A1239" s="148">
        <v>44846</v>
      </c>
      <c r="B1239" s="149" t="s">
        <v>32832</v>
      </c>
      <c r="C1239" s="153" t="s">
        <v>129</v>
      </c>
      <c r="D1239" s="154">
        <v>1132.4000000000001</v>
      </c>
      <c r="E1239" s="231">
        <v>44846</v>
      </c>
      <c r="F1239" s="154">
        <v>1132.4000000000001</v>
      </c>
      <c r="G1239" s="197">
        <f>Tabla111[[#This Row],[Importe]]-Tabla111[[#This Row],[Pagado]]</f>
        <v>0</v>
      </c>
      <c r="H1239" s="153" t="s">
        <v>10</v>
      </c>
    </row>
    <row r="1240" spans="1:8" x14ac:dyDescent="0.25">
      <c r="A1240" s="73">
        <v>44846</v>
      </c>
      <c r="B1240" s="74" t="s">
        <v>32833</v>
      </c>
      <c r="C1240" s="75" t="s">
        <v>333</v>
      </c>
      <c r="D1240" s="81">
        <v>313.26</v>
      </c>
      <c r="E1240" s="230">
        <v>44846</v>
      </c>
      <c r="F1240" s="81">
        <v>313.26</v>
      </c>
      <c r="G1240" s="197">
        <f>Tabla111[[#This Row],[Importe]]-Tabla111[[#This Row],[Pagado]]</f>
        <v>0</v>
      </c>
      <c r="H1240" s="75" t="s">
        <v>10</v>
      </c>
    </row>
    <row r="1241" spans="1:8" x14ac:dyDescent="0.25">
      <c r="A1241" s="148">
        <v>44846</v>
      </c>
      <c r="B1241" s="149" t="s">
        <v>32834</v>
      </c>
      <c r="C1241" s="153" t="s">
        <v>196</v>
      </c>
      <c r="D1241" s="154">
        <v>17827.759999999998</v>
      </c>
      <c r="E1241" s="231">
        <v>44848</v>
      </c>
      <c r="F1241" s="154">
        <v>17827.759999999998</v>
      </c>
      <c r="G1241" s="197">
        <f>Tabla111[[#This Row],[Importe]]-Tabla111[[#This Row],[Pagado]]</f>
        <v>0</v>
      </c>
      <c r="H1241" s="153" t="s">
        <v>10</v>
      </c>
    </row>
    <row r="1242" spans="1:8" x14ac:dyDescent="0.25">
      <c r="A1242" s="73">
        <v>44846</v>
      </c>
      <c r="B1242" s="74" t="s">
        <v>32835</v>
      </c>
      <c r="C1242" s="75" t="s">
        <v>804</v>
      </c>
      <c r="D1242" s="81">
        <v>15762</v>
      </c>
      <c r="E1242" s="230">
        <v>44846</v>
      </c>
      <c r="F1242" s="81">
        <v>15762</v>
      </c>
      <c r="G1242" s="197">
        <f>Tabla111[[#This Row],[Importe]]-Tabla111[[#This Row],[Pagado]]</f>
        <v>0</v>
      </c>
      <c r="H1242" s="75" t="s">
        <v>10</v>
      </c>
    </row>
    <row r="1243" spans="1:8" x14ac:dyDescent="0.25">
      <c r="A1243" s="148">
        <v>44846</v>
      </c>
      <c r="B1243" s="149" t="s">
        <v>32836</v>
      </c>
      <c r="C1243" s="153" t="s">
        <v>175</v>
      </c>
      <c r="D1243" s="154">
        <v>15928.9</v>
      </c>
      <c r="E1243" s="231">
        <v>44846</v>
      </c>
      <c r="F1243" s="154">
        <v>15928.9</v>
      </c>
      <c r="G1243" s="197">
        <f>Tabla111[[#This Row],[Importe]]-Tabla111[[#This Row],[Pagado]]</f>
        <v>0</v>
      </c>
      <c r="H1243" s="153" t="s">
        <v>10</v>
      </c>
    </row>
    <row r="1244" spans="1:8" x14ac:dyDescent="0.25">
      <c r="A1244" s="73">
        <v>44846</v>
      </c>
      <c r="B1244" s="74" t="s">
        <v>32837</v>
      </c>
      <c r="C1244" s="75" t="s">
        <v>45</v>
      </c>
      <c r="D1244" s="81">
        <v>10242.4</v>
      </c>
      <c r="E1244" s="230">
        <v>44846</v>
      </c>
      <c r="F1244" s="81">
        <v>10242.4</v>
      </c>
      <c r="G1244" s="197">
        <f>Tabla111[[#This Row],[Importe]]-Tabla111[[#This Row],[Pagado]]</f>
        <v>0</v>
      </c>
      <c r="H1244" s="75" t="s">
        <v>10</v>
      </c>
    </row>
    <row r="1245" spans="1:8" x14ac:dyDescent="0.25">
      <c r="A1245" s="148">
        <v>44846</v>
      </c>
      <c r="B1245" s="149" t="s">
        <v>32838</v>
      </c>
      <c r="C1245" s="153" t="s">
        <v>154</v>
      </c>
      <c r="D1245" s="154">
        <v>20427</v>
      </c>
      <c r="E1245" s="231">
        <v>44849</v>
      </c>
      <c r="F1245" s="154">
        <v>20427</v>
      </c>
      <c r="G1245" s="197">
        <f>Tabla111[[#This Row],[Importe]]-Tabla111[[#This Row],[Pagado]]</f>
        <v>0</v>
      </c>
      <c r="H1245" s="153" t="s">
        <v>10</v>
      </c>
    </row>
    <row r="1246" spans="1:8" x14ac:dyDescent="0.25">
      <c r="A1246" s="73">
        <v>44846</v>
      </c>
      <c r="B1246" s="74" t="s">
        <v>32839</v>
      </c>
      <c r="C1246" s="75" t="s">
        <v>218</v>
      </c>
      <c r="D1246" s="81">
        <v>19485.599999999999</v>
      </c>
      <c r="E1246" s="230">
        <v>44852</v>
      </c>
      <c r="F1246" s="81">
        <v>19485.599999999999</v>
      </c>
      <c r="G1246" s="197">
        <f>Tabla111[[#This Row],[Importe]]-Tabla111[[#This Row],[Pagado]]</f>
        <v>0</v>
      </c>
      <c r="H1246" s="75" t="s">
        <v>10</v>
      </c>
    </row>
    <row r="1247" spans="1:8" x14ac:dyDescent="0.25">
      <c r="A1247" s="148">
        <v>44846</v>
      </c>
      <c r="B1247" s="149" t="s">
        <v>32840</v>
      </c>
      <c r="C1247" s="153" t="s">
        <v>212</v>
      </c>
      <c r="D1247" s="154">
        <v>33666.720000000001</v>
      </c>
      <c r="E1247" s="231">
        <v>44849</v>
      </c>
      <c r="F1247" s="154">
        <v>33666.720000000001</v>
      </c>
      <c r="G1247" s="197">
        <f>Tabla111[[#This Row],[Importe]]-Tabla111[[#This Row],[Pagado]]</f>
        <v>0</v>
      </c>
      <c r="H1247" s="153" t="s">
        <v>10</v>
      </c>
    </row>
    <row r="1248" spans="1:8" x14ac:dyDescent="0.25">
      <c r="A1248" s="73">
        <v>44846</v>
      </c>
      <c r="B1248" s="74" t="s">
        <v>32841</v>
      </c>
      <c r="C1248" s="75" t="s">
        <v>31</v>
      </c>
      <c r="D1248" s="81">
        <v>735</v>
      </c>
      <c r="E1248" s="230">
        <v>44846</v>
      </c>
      <c r="F1248" s="81">
        <v>735</v>
      </c>
      <c r="G1248" s="197">
        <f>Tabla111[[#This Row],[Importe]]-Tabla111[[#This Row],[Pagado]]</f>
        <v>0</v>
      </c>
      <c r="H1248" s="75" t="s">
        <v>10</v>
      </c>
    </row>
    <row r="1249" spans="1:8" x14ac:dyDescent="0.25">
      <c r="A1249" s="148">
        <v>44846</v>
      </c>
      <c r="B1249" s="149" t="s">
        <v>32842</v>
      </c>
      <c r="C1249" s="153" t="s">
        <v>53</v>
      </c>
      <c r="D1249" s="154">
        <v>2895.6</v>
      </c>
      <c r="E1249" s="231">
        <v>44846</v>
      </c>
      <c r="F1249" s="154">
        <v>2895.6</v>
      </c>
      <c r="G1249" s="197">
        <f>Tabla111[[#This Row],[Importe]]-Tabla111[[#This Row],[Pagado]]</f>
        <v>0</v>
      </c>
      <c r="H1249" s="153" t="s">
        <v>10</v>
      </c>
    </row>
    <row r="1250" spans="1:8" x14ac:dyDescent="0.25">
      <c r="A1250" s="73">
        <v>44846</v>
      </c>
      <c r="B1250" s="74" t="s">
        <v>32843</v>
      </c>
      <c r="C1250" s="75" t="s">
        <v>56</v>
      </c>
      <c r="D1250" s="81">
        <v>8674.7999999999993</v>
      </c>
      <c r="E1250" s="230">
        <v>44846</v>
      </c>
      <c r="F1250" s="81">
        <v>8674.7999999999993</v>
      </c>
      <c r="G1250" s="197">
        <f>Tabla111[[#This Row],[Importe]]-Tabla111[[#This Row],[Pagado]]</f>
        <v>0</v>
      </c>
      <c r="H1250" s="75" t="s">
        <v>10</v>
      </c>
    </row>
    <row r="1251" spans="1:8" x14ac:dyDescent="0.25">
      <c r="A1251" s="148">
        <v>44846</v>
      </c>
      <c r="B1251" s="149" t="s">
        <v>32844</v>
      </c>
      <c r="C1251" s="153" t="s">
        <v>142</v>
      </c>
      <c r="D1251" s="154">
        <v>16980.2</v>
      </c>
      <c r="E1251" s="231" t="s">
        <v>4813</v>
      </c>
      <c r="F1251" s="154">
        <v>0</v>
      </c>
      <c r="G1251" s="197">
        <f>Tabla111[[#This Row],[Importe]]-Tabla111[[#This Row],[Pagado]]</f>
        <v>16980.2</v>
      </c>
      <c r="H1251" s="153" t="s">
        <v>4814</v>
      </c>
    </row>
    <row r="1252" spans="1:8" x14ac:dyDescent="0.25">
      <c r="A1252" s="73">
        <v>44846</v>
      </c>
      <c r="B1252" s="74" t="s">
        <v>32845</v>
      </c>
      <c r="C1252" s="75" t="s">
        <v>206</v>
      </c>
      <c r="D1252" s="81">
        <v>30151.24</v>
      </c>
      <c r="E1252" s="230">
        <v>44847</v>
      </c>
      <c r="F1252" s="81">
        <v>30151.24</v>
      </c>
      <c r="G1252" s="197">
        <f>Tabla111[[#This Row],[Importe]]-Tabla111[[#This Row],[Pagado]]</f>
        <v>0</v>
      </c>
      <c r="H1252" s="75" t="s">
        <v>10</v>
      </c>
    </row>
    <row r="1253" spans="1:8" x14ac:dyDescent="0.25">
      <c r="A1253" s="148">
        <v>44846</v>
      </c>
      <c r="B1253" s="149" t="s">
        <v>32846</v>
      </c>
      <c r="C1253" s="153" t="s">
        <v>208</v>
      </c>
      <c r="D1253" s="154">
        <v>31765.06</v>
      </c>
      <c r="E1253" s="231">
        <v>44847</v>
      </c>
      <c r="F1253" s="154">
        <v>31765.06</v>
      </c>
      <c r="G1253" s="197">
        <f>Tabla111[[#This Row],[Importe]]-Tabla111[[#This Row],[Pagado]]</f>
        <v>0</v>
      </c>
      <c r="H1253" s="153" t="s">
        <v>10</v>
      </c>
    </row>
    <row r="1254" spans="1:8" x14ac:dyDescent="0.25">
      <c r="A1254" s="73">
        <v>44846</v>
      </c>
      <c r="B1254" s="74" t="s">
        <v>32847</v>
      </c>
      <c r="C1254" s="75" t="s">
        <v>240</v>
      </c>
      <c r="D1254" s="81">
        <v>2704.5</v>
      </c>
      <c r="E1254" s="230">
        <v>44846</v>
      </c>
      <c r="F1254" s="81">
        <v>2704.5</v>
      </c>
      <c r="G1254" s="197">
        <f>Tabla111[[#This Row],[Importe]]-Tabla111[[#This Row],[Pagado]]</f>
        <v>0</v>
      </c>
      <c r="H1254" s="75" t="s">
        <v>10</v>
      </c>
    </row>
    <row r="1255" spans="1:8" x14ac:dyDescent="0.25">
      <c r="A1255" s="148">
        <v>44846</v>
      </c>
      <c r="B1255" s="149" t="s">
        <v>32848</v>
      </c>
      <c r="C1255" s="153" t="s">
        <v>31</v>
      </c>
      <c r="D1255" s="154">
        <v>676.8</v>
      </c>
      <c r="E1255" s="231">
        <v>44846</v>
      </c>
      <c r="F1255" s="154">
        <v>676.8</v>
      </c>
      <c r="G1255" s="197">
        <f>Tabla111[[#This Row],[Importe]]-Tabla111[[#This Row],[Pagado]]</f>
        <v>0</v>
      </c>
      <c r="H1255" s="153" t="s">
        <v>10</v>
      </c>
    </row>
    <row r="1256" spans="1:8" x14ac:dyDescent="0.25">
      <c r="A1256" s="73">
        <v>44846</v>
      </c>
      <c r="B1256" s="74" t="s">
        <v>32849</v>
      </c>
      <c r="C1256" s="75" t="s">
        <v>79</v>
      </c>
      <c r="D1256" s="81">
        <v>8212.5</v>
      </c>
      <c r="E1256" s="230">
        <v>44846</v>
      </c>
      <c r="F1256" s="81">
        <v>8212.5</v>
      </c>
      <c r="G1256" s="197">
        <f>Tabla111[[#This Row],[Importe]]-Tabla111[[#This Row],[Pagado]]</f>
        <v>0</v>
      </c>
      <c r="H1256" s="75" t="s">
        <v>10</v>
      </c>
    </row>
    <row r="1257" spans="1:8" x14ac:dyDescent="0.25">
      <c r="A1257" s="148">
        <v>44846</v>
      </c>
      <c r="B1257" s="149" t="s">
        <v>32850</v>
      </c>
      <c r="C1257" s="153" t="s">
        <v>224</v>
      </c>
      <c r="D1257" s="154">
        <v>230.4</v>
      </c>
      <c r="E1257" s="231">
        <v>44846</v>
      </c>
      <c r="F1257" s="154">
        <v>230.4</v>
      </c>
      <c r="G1257" s="197">
        <f>Tabla111[[#This Row],[Importe]]-Tabla111[[#This Row],[Pagado]]</f>
        <v>0</v>
      </c>
      <c r="H1257" s="153" t="s">
        <v>10</v>
      </c>
    </row>
    <row r="1258" spans="1:8" x14ac:dyDescent="0.25">
      <c r="A1258" s="73">
        <v>44846</v>
      </c>
      <c r="B1258" s="74" t="s">
        <v>32851</v>
      </c>
      <c r="C1258" s="75" t="s">
        <v>133</v>
      </c>
      <c r="D1258" s="81">
        <v>14970</v>
      </c>
      <c r="E1258" s="230">
        <v>44847</v>
      </c>
      <c r="F1258" s="81">
        <v>14970</v>
      </c>
      <c r="G1258" s="197">
        <f>Tabla111[[#This Row],[Importe]]-Tabla111[[#This Row],[Pagado]]</f>
        <v>0</v>
      </c>
      <c r="H1258" s="75" t="s">
        <v>10</v>
      </c>
    </row>
    <row r="1259" spans="1:8" x14ac:dyDescent="0.25">
      <c r="A1259" s="148">
        <v>44846</v>
      </c>
      <c r="B1259" s="149" t="s">
        <v>32852</v>
      </c>
      <c r="C1259" s="153" t="s">
        <v>857</v>
      </c>
      <c r="D1259" s="154">
        <v>594.70000000000005</v>
      </c>
      <c r="E1259" s="231">
        <v>44846</v>
      </c>
      <c r="F1259" s="154">
        <v>594.70000000000005</v>
      </c>
      <c r="G1259" s="197">
        <f>Tabla111[[#This Row],[Importe]]-Tabla111[[#This Row],[Pagado]]</f>
        <v>0</v>
      </c>
      <c r="H1259" s="153" t="s">
        <v>10</v>
      </c>
    </row>
    <row r="1260" spans="1:8" x14ac:dyDescent="0.25">
      <c r="A1260" s="73">
        <v>44846</v>
      </c>
      <c r="B1260" s="74" t="s">
        <v>32853</v>
      </c>
      <c r="C1260" s="75" t="s">
        <v>10157</v>
      </c>
      <c r="D1260" s="81">
        <v>5625</v>
      </c>
      <c r="E1260" s="230">
        <v>44848</v>
      </c>
      <c r="F1260" s="81">
        <v>5625</v>
      </c>
      <c r="G1260" s="197">
        <f>Tabla111[[#This Row],[Importe]]-Tabla111[[#This Row],[Pagado]]</f>
        <v>0</v>
      </c>
      <c r="H1260" s="75" t="s">
        <v>10</v>
      </c>
    </row>
    <row r="1261" spans="1:8" x14ac:dyDescent="0.25">
      <c r="A1261" s="148">
        <v>44846</v>
      </c>
      <c r="B1261" s="149" t="s">
        <v>32854</v>
      </c>
      <c r="C1261" s="153" t="s">
        <v>555</v>
      </c>
      <c r="D1261" s="154">
        <v>41000.26</v>
      </c>
      <c r="E1261" s="231">
        <v>44846</v>
      </c>
      <c r="F1261" s="154">
        <v>41000.26</v>
      </c>
      <c r="G1261" s="197">
        <f>Tabla111[[#This Row],[Importe]]-Tabla111[[#This Row],[Pagado]]</f>
        <v>0</v>
      </c>
      <c r="H1261" s="153" t="s">
        <v>10</v>
      </c>
    </row>
    <row r="1262" spans="1:8" x14ac:dyDescent="0.25">
      <c r="A1262" s="73">
        <v>44846</v>
      </c>
      <c r="B1262" s="74" t="s">
        <v>32855</v>
      </c>
      <c r="C1262" s="75" t="s">
        <v>191</v>
      </c>
      <c r="D1262" s="81">
        <v>1583.4</v>
      </c>
      <c r="E1262" s="230">
        <v>44846</v>
      </c>
      <c r="F1262" s="81">
        <v>1583.4</v>
      </c>
      <c r="G1262" s="197">
        <f>Tabla111[[#This Row],[Importe]]-Tabla111[[#This Row],[Pagado]]</f>
        <v>0</v>
      </c>
      <c r="H1262" s="75" t="s">
        <v>10</v>
      </c>
    </row>
    <row r="1263" spans="1:8" x14ac:dyDescent="0.25">
      <c r="A1263" s="148">
        <v>44846</v>
      </c>
      <c r="B1263" s="149" t="s">
        <v>32856</v>
      </c>
      <c r="C1263" s="153" t="s">
        <v>1644</v>
      </c>
      <c r="D1263" s="154">
        <v>15472.8</v>
      </c>
      <c r="E1263" s="231">
        <v>44847</v>
      </c>
      <c r="F1263" s="154">
        <v>15472.8</v>
      </c>
      <c r="G1263" s="197">
        <f>Tabla111[[#This Row],[Importe]]-Tabla111[[#This Row],[Pagado]]</f>
        <v>0</v>
      </c>
      <c r="H1263" s="153" t="s">
        <v>10</v>
      </c>
    </row>
    <row r="1264" spans="1:8" x14ac:dyDescent="0.25">
      <c r="A1264" s="73">
        <v>44846</v>
      </c>
      <c r="B1264" s="74" t="s">
        <v>32857</v>
      </c>
      <c r="C1264" s="75" t="s">
        <v>24</v>
      </c>
      <c r="D1264" s="81">
        <v>1653.7</v>
      </c>
      <c r="E1264" s="230">
        <v>44846</v>
      </c>
      <c r="F1264" s="81">
        <v>1653.7</v>
      </c>
      <c r="G1264" s="197">
        <f>Tabla111[[#This Row],[Importe]]-Tabla111[[#This Row],[Pagado]]</f>
        <v>0</v>
      </c>
      <c r="H1264" s="75" t="s">
        <v>10</v>
      </c>
    </row>
    <row r="1265" spans="1:8" x14ac:dyDescent="0.25">
      <c r="A1265" s="148">
        <v>44846</v>
      </c>
      <c r="B1265" s="149" t="s">
        <v>32858</v>
      </c>
      <c r="C1265" s="153" t="s">
        <v>875</v>
      </c>
      <c r="D1265" s="154">
        <v>52769.46</v>
      </c>
      <c r="E1265" s="231">
        <v>44846</v>
      </c>
      <c r="F1265" s="154">
        <v>52769.46</v>
      </c>
      <c r="G1265" s="197">
        <f>Tabla111[[#This Row],[Importe]]-Tabla111[[#This Row],[Pagado]]</f>
        <v>0</v>
      </c>
      <c r="H1265" s="153" t="s">
        <v>10</v>
      </c>
    </row>
    <row r="1266" spans="1:8" x14ac:dyDescent="0.25">
      <c r="A1266" s="73">
        <v>44846</v>
      </c>
      <c r="B1266" s="74" t="s">
        <v>32859</v>
      </c>
      <c r="C1266" s="75" t="s">
        <v>173</v>
      </c>
      <c r="D1266" s="81">
        <v>42290.8</v>
      </c>
      <c r="E1266" s="230">
        <v>44846</v>
      </c>
      <c r="F1266" s="81">
        <v>42290.8</v>
      </c>
      <c r="G1266" s="197">
        <f>Tabla111[[#This Row],[Importe]]-Tabla111[[#This Row],[Pagado]]</f>
        <v>0</v>
      </c>
      <c r="H1266" s="75" t="s">
        <v>10</v>
      </c>
    </row>
    <row r="1267" spans="1:8" x14ac:dyDescent="0.25">
      <c r="A1267" s="148">
        <v>44846</v>
      </c>
      <c r="B1267" s="149" t="s">
        <v>32860</v>
      </c>
      <c r="C1267" s="153" t="s">
        <v>587</v>
      </c>
      <c r="D1267" s="154">
        <v>7306.68</v>
      </c>
      <c r="E1267" s="231">
        <v>44846</v>
      </c>
      <c r="F1267" s="154">
        <v>7306.68</v>
      </c>
      <c r="G1267" s="197">
        <f>Tabla111[[#This Row],[Importe]]-Tabla111[[#This Row],[Pagado]]</f>
        <v>0</v>
      </c>
      <c r="H1267" s="153" t="s">
        <v>10</v>
      </c>
    </row>
    <row r="1268" spans="1:8" x14ac:dyDescent="0.25">
      <c r="A1268" s="73">
        <v>44846</v>
      </c>
      <c r="B1268" s="74" t="s">
        <v>32861</v>
      </c>
      <c r="C1268" s="75" t="s">
        <v>31</v>
      </c>
      <c r="D1268" s="81">
        <v>1178</v>
      </c>
      <c r="E1268" s="230">
        <v>44846</v>
      </c>
      <c r="F1268" s="81">
        <v>1178</v>
      </c>
      <c r="G1268" s="197">
        <f>Tabla111[[#This Row],[Importe]]-Tabla111[[#This Row],[Pagado]]</f>
        <v>0</v>
      </c>
      <c r="H1268" s="75" t="s">
        <v>10</v>
      </c>
    </row>
    <row r="1269" spans="1:8" x14ac:dyDescent="0.25">
      <c r="A1269" s="148">
        <v>44846</v>
      </c>
      <c r="B1269" s="149" t="s">
        <v>32862</v>
      </c>
      <c r="C1269" s="153" t="s">
        <v>3747</v>
      </c>
      <c r="D1269" s="154">
        <v>24571.8</v>
      </c>
      <c r="E1269" s="231" t="s">
        <v>32591</v>
      </c>
      <c r="F1269" s="154">
        <f>22000+2571.8</f>
        <v>24571.8</v>
      </c>
      <c r="G1269" s="197">
        <f>Tabla111[[#This Row],[Importe]]-Tabla111[[#This Row],[Pagado]]</f>
        <v>0</v>
      </c>
      <c r="H1269" s="153" t="s">
        <v>10</v>
      </c>
    </row>
    <row r="1270" spans="1:8" x14ac:dyDescent="0.25">
      <c r="A1270" s="73">
        <v>44846</v>
      </c>
      <c r="B1270" s="74" t="s">
        <v>32863</v>
      </c>
      <c r="C1270" s="75" t="s">
        <v>28087</v>
      </c>
      <c r="D1270" s="81">
        <v>126104.96000000001</v>
      </c>
      <c r="E1270" s="230" t="s">
        <v>32712</v>
      </c>
      <c r="F1270" s="81">
        <f>7879.75+118225.21</f>
        <v>126104.96000000001</v>
      </c>
      <c r="G1270" s="197">
        <f>Tabla111[[#This Row],[Importe]]-Tabla111[[#This Row],[Pagado]]</f>
        <v>0</v>
      </c>
      <c r="H1270" s="75" t="s">
        <v>10</v>
      </c>
    </row>
    <row r="1271" spans="1:8" x14ac:dyDescent="0.25">
      <c r="A1271" s="148">
        <v>44846</v>
      </c>
      <c r="B1271" s="149" t="s">
        <v>32864</v>
      </c>
      <c r="C1271" s="153" t="s">
        <v>670</v>
      </c>
      <c r="D1271" s="154">
        <v>1167.3</v>
      </c>
      <c r="E1271" s="231">
        <v>44846</v>
      </c>
      <c r="F1271" s="154">
        <v>1167.3</v>
      </c>
      <c r="G1271" s="197">
        <f>Tabla111[[#This Row],[Importe]]-Tabla111[[#This Row],[Pagado]]</f>
        <v>0</v>
      </c>
      <c r="H1271" s="153" t="s">
        <v>10</v>
      </c>
    </row>
    <row r="1272" spans="1:8" x14ac:dyDescent="0.25">
      <c r="A1272" s="73">
        <v>44846</v>
      </c>
      <c r="B1272" s="74" t="s">
        <v>32865</v>
      </c>
      <c r="C1272" s="75" t="s">
        <v>31</v>
      </c>
      <c r="D1272" s="81">
        <v>637.5</v>
      </c>
      <c r="E1272" s="230">
        <v>44846</v>
      </c>
      <c r="F1272" s="81">
        <v>637.5</v>
      </c>
      <c r="G1272" s="197">
        <f>Tabla111[[#This Row],[Importe]]-Tabla111[[#This Row],[Pagado]]</f>
        <v>0</v>
      </c>
      <c r="H1272" s="75" t="s">
        <v>10</v>
      </c>
    </row>
    <row r="1273" spans="1:8" x14ac:dyDescent="0.25">
      <c r="A1273" s="148">
        <v>44846</v>
      </c>
      <c r="B1273" s="149" t="s">
        <v>32866</v>
      </c>
      <c r="C1273" s="153" t="s">
        <v>698</v>
      </c>
      <c r="D1273" s="154">
        <v>10849.4</v>
      </c>
      <c r="E1273" s="231">
        <v>44846</v>
      </c>
      <c r="F1273" s="154">
        <v>10849.4</v>
      </c>
      <c r="G1273" s="197">
        <f>Tabla111[[#This Row],[Importe]]-Tabla111[[#This Row],[Pagado]]</f>
        <v>0</v>
      </c>
      <c r="H1273" s="153" t="s">
        <v>10</v>
      </c>
    </row>
    <row r="1274" spans="1:8" x14ac:dyDescent="0.25">
      <c r="A1274" s="73">
        <v>44846</v>
      </c>
      <c r="B1274" s="74" t="s">
        <v>32867</v>
      </c>
      <c r="C1274" s="75" t="s">
        <v>31</v>
      </c>
      <c r="D1274" s="81">
        <v>1920</v>
      </c>
      <c r="E1274" s="230">
        <v>44846</v>
      </c>
      <c r="F1274" s="81">
        <v>1920</v>
      </c>
      <c r="G1274" s="197">
        <f>Tabla111[[#This Row],[Importe]]-Tabla111[[#This Row],[Pagado]]</f>
        <v>0</v>
      </c>
      <c r="H1274" s="75" t="s">
        <v>10</v>
      </c>
    </row>
    <row r="1275" spans="1:8" x14ac:dyDescent="0.25">
      <c r="A1275" s="148">
        <v>44846</v>
      </c>
      <c r="B1275" s="149" t="s">
        <v>32868</v>
      </c>
      <c r="C1275" s="153" t="s">
        <v>214</v>
      </c>
      <c r="D1275" s="154">
        <v>1492.5</v>
      </c>
      <c r="E1275" s="231">
        <v>44846</v>
      </c>
      <c r="F1275" s="154">
        <v>1492.5</v>
      </c>
      <c r="G1275" s="197">
        <f>Tabla111[[#This Row],[Importe]]-Tabla111[[#This Row],[Pagado]]</f>
        <v>0</v>
      </c>
      <c r="H1275" s="153" t="s">
        <v>10</v>
      </c>
    </row>
    <row r="1276" spans="1:8" x14ac:dyDescent="0.25">
      <c r="A1276" s="73">
        <v>44846</v>
      </c>
      <c r="B1276" s="74" t="s">
        <v>32869</v>
      </c>
      <c r="C1276" s="75" t="s">
        <v>216</v>
      </c>
      <c r="D1276" s="81">
        <v>2377.5</v>
      </c>
      <c r="E1276" s="230">
        <v>44846</v>
      </c>
      <c r="F1276" s="81">
        <v>2377.5</v>
      </c>
      <c r="G1276" s="197">
        <f>Tabla111[[#This Row],[Importe]]-Tabla111[[#This Row],[Pagado]]</f>
        <v>0</v>
      </c>
      <c r="H1276" s="75" t="s">
        <v>10</v>
      </c>
    </row>
    <row r="1277" spans="1:8" x14ac:dyDescent="0.25">
      <c r="A1277" s="148">
        <v>44846</v>
      </c>
      <c r="B1277" s="149" t="s">
        <v>32870</v>
      </c>
      <c r="C1277" s="153" t="s">
        <v>142</v>
      </c>
      <c r="D1277" s="154">
        <v>105790.02</v>
      </c>
      <c r="E1277" s="231" t="s">
        <v>4813</v>
      </c>
      <c r="F1277" s="154">
        <v>0</v>
      </c>
      <c r="G1277" s="197">
        <f>Tabla111[[#This Row],[Importe]]-Tabla111[[#This Row],[Pagado]]</f>
        <v>105790.02</v>
      </c>
      <c r="H1277" s="153" t="s">
        <v>4814</v>
      </c>
    </row>
    <row r="1278" spans="1:8" x14ac:dyDescent="0.25">
      <c r="A1278" s="73">
        <v>44846</v>
      </c>
      <c r="B1278" s="74" t="s">
        <v>32871</v>
      </c>
      <c r="C1278" s="75" t="s">
        <v>419</v>
      </c>
      <c r="D1278" s="81">
        <v>7777.1</v>
      </c>
      <c r="E1278" s="230">
        <v>44846</v>
      </c>
      <c r="F1278" s="81">
        <v>7777.1</v>
      </c>
      <c r="G1278" s="197">
        <f>Tabla111[[#This Row],[Importe]]-Tabla111[[#This Row],[Pagado]]</f>
        <v>0</v>
      </c>
      <c r="H1278" s="75" t="s">
        <v>10</v>
      </c>
    </row>
    <row r="1279" spans="1:8" x14ac:dyDescent="0.25">
      <c r="A1279" s="148">
        <v>44846</v>
      </c>
      <c r="B1279" s="149" t="s">
        <v>32872</v>
      </c>
      <c r="C1279" s="153" t="s">
        <v>296</v>
      </c>
      <c r="D1279" s="154">
        <v>1360.4</v>
      </c>
      <c r="E1279" s="231">
        <v>44846</v>
      </c>
      <c r="F1279" s="154">
        <v>1360.4</v>
      </c>
      <c r="G1279" s="197">
        <f>Tabla111[[#This Row],[Importe]]-Tabla111[[#This Row],[Pagado]]</f>
        <v>0</v>
      </c>
      <c r="H1279" s="153" t="s">
        <v>10</v>
      </c>
    </row>
    <row r="1280" spans="1:8" x14ac:dyDescent="0.25">
      <c r="A1280" s="73">
        <v>44846</v>
      </c>
      <c r="B1280" s="74" t="s">
        <v>32873</v>
      </c>
      <c r="C1280" s="75" t="s">
        <v>214</v>
      </c>
      <c r="D1280" s="81">
        <v>5236.3999999999996</v>
      </c>
      <c r="E1280" s="230">
        <v>44846</v>
      </c>
      <c r="F1280" s="81">
        <v>5236.3999999999996</v>
      </c>
      <c r="G1280" s="197">
        <f>Tabla111[[#This Row],[Importe]]-Tabla111[[#This Row],[Pagado]]</f>
        <v>0</v>
      </c>
      <c r="H1280" s="75" t="s">
        <v>10</v>
      </c>
    </row>
    <row r="1281" spans="1:8" x14ac:dyDescent="0.25">
      <c r="A1281" s="148">
        <v>44846</v>
      </c>
      <c r="B1281" s="149" t="s">
        <v>32874</v>
      </c>
      <c r="C1281" s="153" t="s">
        <v>9827</v>
      </c>
      <c r="D1281" s="154">
        <v>3615</v>
      </c>
      <c r="E1281" s="231">
        <v>44846</v>
      </c>
      <c r="F1281" s="154">
        <v>3615</v>
      </c>
      <c r="G1281" s="197">
        <f>Tabla111[[#This Row],[Importe]]-Tabla111[[#This Row],[Pagado]]</f>
        <v>0</v>
      </c>
      <c r="H1281" s="153" t="s">
        <v>10</v>
      </c>
    </row>
    <row r="1282" spans="1:8" x14ac:dyDescent="0.25">
      <c r="A1282" s="73">
        <v>44846</v>
      </c>
      <c r="B1282" s="74" t="s">
        <v>32875</v>
      </c>
      <c r="C1282" s="75" t="s">
        <v>107</v>
      </c>
      <c r="D1282" s="81">
        <v>9697.2000000000007</v>
      </c>
      <c r="E1282" s="230">
        <v>44846</v>
      </c>
      <c r="F1282" s="81">
        <v>9697.2000000000007</v>
      </c>
      <c r="G1282" s="197">
        <f>Tabla111[[#This Row],[Importe]]-Tabla111[[#This Row],[Pagado]]</f>
        <v>0</v>
      </c>
      <c r="H1282" s="75" t="s">
        <v>10</v>
      </c>
    </row>
    <row r="1283" spans="1:8" x14ac:dyDescent="0.25">
      <c r="A1283" s="148">
        <v>44846</v>
      </c>
      <c r="B1283" s="149" t="s">
        <v>32876</v>
      </c>
      <c r="C1283" s="153" t="s">
        <v>1421</v>
      </c>
      <c r="D1283" s="154">
        <v>66099</v>
      </c>
      <c r="E1283" s="231">
        <v>44846</v>
      </c>
      <c r="F1283" s="154">
        <v>66099</v>
      </c>
      <c r="G1283" s="197">
        <f>Tabla111[[#This Row],[Importe]]-Tabla111[[#This Row],[Pagado]]</f>
        <v>0</v>
      </c>
      <c r="H1283" s="153" t="s">
        <v>10</v>
      </c>
    </row>
    <row r="1284" spans="1:8" x14ac:dyDescent="0.25">
      <c r="A1284" s="73">
        <v>44846</v>
      </c>
      <c r="B1284" s="74" t="s">
        <v>32877</v>
      </c>
      <c r="C1284" s="75" t="s">
        <v>15306</v>
      </c>
      <c r="D1284" s="81">
        <v>12771</v>
      </c>
      <c r="E1284" s="230">
        <v>44846</v>
      </c>
      <c r="F1284" s="81">
        <v>12771</v>
      </c>
      <c r="G1284" s="197">
        <f>Tabla111[[#This Row],[Importe]]-Tabla111[[#This Row],[Pagado]]</f>
        <v>0</v>
      </c>
      <c r="H1284" s="75" t="s">
        <v>10</v>
      </c>
    </row>
    <row r="1285" spans="1:8" x14ac:dyDescent="0.25">
      <c r="A1285" s="148">
        <v>44846</v>
      </c>
      <c r="B1285" s="149" t="s">
        <v>32878</v>
      </c>
      <c r="C1285" s="153" t="s">
        <v>146</v>
      </c>
      <c r="D1285" s="154">
        <v>4944.6000000000004</v>
      </c>
      <c r="E1285" s="231">
        <v>44846</v>
      </c>
      <c r="F1285" s="154">
        <v>4944.6000000000004</v>
      </c>
      <c r="G1285" s="197">
        <f>Tabla111[[#This Row],[Importe]]-Tabla111[[#This Row],[Pagado]]</f>
        <v>0</v>
      </c>
      <c r="H1285" s="153" t="s">
        <v>10</v>
      </c>
    </row>
    <row r="1286" spans="1:8" x14ac:dyDescent="0.25">
      <c r="A1286" s="73">
        <v>44846</v>
      </c>
      <c r="B1286" s="74" t="s">
        <v>32879</v>
      </c>
      <c r="C1286" s="75" t="s">
        <v>1362</v>
      </c>
      <c r="D1286" s="81">
        <v>5633.4</v>
      </c>
      <c r="E1286" s="230">
        <v>44846</v>
      </c>
      <c r="F1286" s="81">
        <v>5633.4</v>
      </c>
      <c r="G1286" s="197">
        <f>Tabla111[[#This Row],[Importe]]-Tabla111[[#This Row],[Pagado]]</f>
        <v>0</v>
      </c>
      <c r="H1286" s="75" t="s">
        <v>10</v>
      </c>
    </row>
    <row r="1287" spans="1:8" x14ac:dyDescent="0.25">
      <c r="A1287" s="148">
        <v>44846</v>
      </c>
      <c r="B1287" s="149" t="s">
        <v>32880</v>
      </c>
      <c r="C1287" s="153" t="s">
        <v>31</v>
      </c>
      <c r="D1287" s="154">
        <v>7440.4</v>
      </c>
      <c r="E1287" s="231">
        <v>44846</v>
      </c>
      <c r="F1287" s="154">
        <v>7440.4</v>
      </c>
      <c r="G1287" s="197">
        <f>Tabla111[[#This Row],[Importe]]-Tabla111[[#This Row],[Pagado]]</f>
        <v>0</v>
      </c>
      <c r="H1287" s="153" t="s">
        <v>10</v>
      </c>
    </row>
    <row r="1288" spans="1:8" x14ac:dyDescent="0.25">
      <c r="A1288" s="73">
        <v>44846</v>
      </c>
      <c r="B1288" s="74" t="s">
        <v>32881</v>
      </c>
      <c r="C1288" s="75" t="s">
        <v>144</v>
      </c>
      <c r="D1288" s="81">
        <v>5112</v>
      </c>
      <c r="E1288" s="230">
        <v>44846</v>
      </c>
      <c r="F1288" s="81">
        <v>5112</v>
      </c>
      <c r="G1288" s="197">
        <f>Tabla111[[#This Row],[Importe]]-Tabla111[[#This Row],[Pagado]]</f>
        <v>0</v>
      </c>
      <c r="H1288" s="75" t="s">
        <v>10</v>
      </c>
    </row>
    <row r="1289" spans="1:8" x14ac:dyDescent="0.25">
      <c r="A1289" s="148">
        <v>44846</v>
      </c>
      <c r="B1289" s="149" t="s">
        <v>32882</v>
      </c>
      <c r="C1289" s="153" t="s">
        <v>664</v>
      </c>
      <c r="D1289" s="154">
        <v>6467.6</v>
      </c>
      <c r="E1289" s="231">
        <v>44846</v>
      </c>
      <c r="F1289" s="154">
        <v>6467.6</v>
      </c>
      <c r="G1289" s="197">
        <f>Tabla111[[#This Row],[Importe]]-Tabla111[[#This Row],[Pagado]]</f>
        <v>0</v>
      </c>
      <c r="H1289" s="153" t="s">
        <v>10</v>
      </c>
    </row>
    <row r="1290" spans="1:8" x14ac:dyDescent="0.25">
      <c r="A1290" s="73">
        <v>44846</v>
      </c>
      <c r="B1290" s="74" t="s">
        <v>32883</v>
      </c>
      <c r="C1290" s="75" t="s">
        <v>612</v>
      </c>
      <c r="D1290" s="81">
        <v>845.6</v>
      </c>
      <c r="E1290" s="230">
        <v>44846</v>
      </c>
      <c r="F1290" s="81">
        <v>845.6</v>
      </c>
      <c r="G1290" s="197">
        <f>Tabla111[[#This Row],[Importe]]-Tabla111[[#This Row],[Pagado]]</f>
        <v>0</v>
      </c>
      <c r="H1290" s="75" t="s">
        <v>10</v>
      </c>
    </row>
    <row r="1291" spans="1:8" x14ac:dyDescent="0.25">
      <c r="A1291" s="148">
        <v>44846</v>
      </c>
      <c r="B1291" s="149" t="s">
        <v>32884</v>
      </c>
      <c r="C1291" s="153" t="s">
        <v>612</v>
      </c>
      <c r="D1291" s="154">
        <v>24.4</v>
      </c>
      <c r="E1291" s="231">
        <v>44846</v>
      </c>
      <c r="F1291" s="154">
        <v>24.4</v>
      </c>
      <c r="G1291" s="197">
        <f>Tabla111[[#This Row],[Importe]]-Tabla111[[#This Row],[Pagado]]</f>
        <v>0</v>
      </c>
      <c r="H1291" s="153" t="s">
        <v>10</v>
      </c>
    </row>
    <row r="1292" spans="1:8" x14ac:dyDescent="0.25">
      <c r="A1292" s="73">
        <v>44846</v>
      </c>
      <c r="B1292" s="74" t="s">
        <v>32885</v>
      </c>
      <c r="C1292" s="75" t="s">
        <v>31</v>
      </c>
      <c r="D1292" s="81">
        <v>20377</v>
      </c>
      <c r="E1292" s="230">
        <v>44846</v>
      </c>
      <c r="F1292" s="81">
        <v>20377</v>
      </c>
      <c r="G1292" s="197">
        <f>Tabla111[[#This Row],[Importe]]-Tabla111[[#This Row],[Pagado]]</f>
        <v>0</v>
      </c>
      <c r="H1292" s="75" t="s">
        <v>10</v>
      </c>
    </row>
    <row r="1293" spans="1:8" x14ac:dyDescent="0.25">
      <c r="A1293" s="148">
        <v>44846</v>
      </c>
      <c r="B1293" s="149" t="s">
        <v>32886</v>
      </c>
      <c r="C1293" s="153" t="s">
        <v>58</v>
      </c>
      <c r="D1293" s="154">
        <v>2221.4</v>
      </c>
      <c r="E1293" s="231">
        <v>44846</v>
      </c>
      <c r="F1293" s="154">
        <v>2221.4</v>
      </c>
      <c r="G1293" s="197">
        <f>Tabla111[[#This Row],[Importe]]-Tabla111[[#This Row],[Pagado]]</f>
        <v>0</v>
      </c>
      <c r="H1293" s="153" t="s">
        <v>10</v>
      </c>
    </row>
    <row r="1294" spans="1:8" x14ac:dyDescent="0.25">
      <c r="A1294" s="73">
        <v>44846</v>
      </c>
      <c r="B1294" s="74" t="s">
        <v>32887</v>
      </c>
      <c r="C1294" s="75" t="s">
        <v>681</v>
      </c>
      <c r="D1294" s="81">
        <v>2.96</v>
      </c>
      <c r="E1294" s="230">
        <v>44851</v>
      </c>
      <c r="F1294" s="81">
        <v>2.96</v>
      </c>
      <c r="G1294" s="197">
        <f>Tabla111[[#This Row],[Importe]]-Tabla111[[#This Row],[Pagado]]</f>
        <v>0</v>
      </c>
      <c r="H1294" s="75" t="s">
        <v>10</v>
      </c>
    </row>
    <row r="1295" spans="1:8" x14ac:dyDescent="0.25">
      <c r="A1295" s="148">
        <v>44846</v>
      </c>
      <c r="B1295" s="149" t="s">
        <v>32888</v>
      </c>
      <c r="C1295" s="153" t="s">
        <v>1378</v>
      </c>
      <c r="D1295" s="154">
        <v>79980</v>
      </c>
      <c r="E1295" s="231">
        <v>44847</v>
      </c>
      <c r="F1295" s="154">
        <v>79980</v>
      </c>
      <c r="G1295" s="197">
        <f>Tabla111[[#This Row],[Importe]]-Tabla111[[#This Row],[Pagado]]</f>
        <v>0</v>
      </c>
      <c r="H1295" s="153" t="s">
        <v>10</v>
      </c>
    </row>
    <row r="1296" spans="1:8" x14ac:dyDescent="0.25">
      <c r="A1296" s="73">
        <v>44846</v>
      </c>
      <c r="B1296" s="74" t="s">
        <v>32889</v>
      </c>
      <c r="C1296" s="75" t="s">
        <v>10819</v>
      </c>
      <c r="D1296" s="81">
        <v>1440</v>
      </c>
      <c r="E1296" s="230">
        <v>44847</v>
      </c>
      <c r="F1296" s="81">
        <v>1440</v>
      </c>
      <c r="G1296" s="197">
        <f>Tabla111[[#This Row],[Importe]]-Tabla111[[#This Row],[Pagado]]</f>
        <v>0</v>
      </c>
      <c r="H1296" s="75" t="s">
        <v>10</v>
      </c>
    </row>
    <row r="1297" spans="1:8" x14ac:dyDescent="0.25">
      <c r="A1297" s="148">
        <v>44846</v>
      </c>
      <c r="B1297" s="149" t="s">
        <v>32890</v>
      </c>
      <c r="C1297" s="153" t="s">
        <v>284</v>
      </c>
      <c r="D1297" s="154">
        <v>4245</v>
      </c>
      <c r="E1297" s="231">
        <v>44847</v>
      </c>
      <c r="F1297" s="154">
        <v>4245</v>
      </c>
      <c r="G1297" s="197">
        <f>Tabla111[[#This Row],[Importe]]-Tabla111[[#This Row],[Pagado]]</f>
        <v>0</v>
      </c>
      <c r="H1297" s="153" t="s">
        <v>10</v>
      </c>
    </row>
    <row r="1298" spans="1:8" x14ac:dyDescent="0.25">
      <c r="A1298" s="73">
        <v>44846</v>
      </c>
      <c r="B1298" s="74" t="s">
        <v>32891</v>
      </c>
      <c r="C1298" s="75" t="s">
        <v>450</v>
      </c>
      <c r="D1298" s="81">
        <v>2072.6999999999998</v>
      </c>
      <c r="E1298" s="230">
        <v>44846</v>
      </c>
      <c r="F1298" s="81">
        <v>2072.6999999999998</v>
      </c>
      <c r="G1298" s="197">
        <f>Tabla111[[#This Row],[Importe]]-Tabla111[[#This Row],[Pagado]]</f>
        <v>0</v>
      </c>
      <c r="H1298" s="75" t="s">
        <v>10</v>
      </c>
    </row>
    <row r="1299" spans="1:8" x14ac:dyDescent="0.25">
      <c r="A1299" s="148">
        <v>44846</v>
      </c>
      <c r="B1299" s="149" t="s">
        <v>32892</v>
      </c>
      <c r="C1299" s="153" t="s">
        <v>301</v>
      </c>
      <c r="D1299" s="154">
        <v>14543</v>
      </c>
      <c r="E1299" s="231">
        <v>44846</v>
      </c>
      <c r="F1299" s="154">
        <v>14543</v>
      </c>
      <c r="G1299" s="197">
        <f>Tabla111[[#This Row],[Importe]]-Tabla111[[#This Row],[Pagado]]</f>
        <v>0</v>
      </c>
      <c r="H1299" s="153" t="s">
        <v>10</v>
      </c>
    </row>
    <row r="1300" spans="1:8" x14ac:dyDescent="0.25">
      <c r="A1300" s="73">
        <v>44846</v>
      </c>
      <c r="B1300" s="74" t="s">
        <v>32893</v>
      </c>
      <c r="C1300" s="75" t="s">
        <v>9577</v>
      </c>
      <c r="D1300" s="81">
        <v>26623.200000000001</v>
      </c>
      <c r="E1300" s="230">
        <v>44847</v>
      </c>
      <c r="F1300" s="81">
        <v>26623.200000000001</v>
      </c>
      <c r="G1300" s="197">
        <f>Tabla111[[#This Row],[Importe]]-Tabla111[[#This Row],[Pagado]]</f>
        <v>0</v>
      </c>
      <c r="H1300" s="75" t="s">
        <v>10</v>
      </c>
    </row>
    <row r="1301" spans="1:8" x14ac:dyDescent="0.25">
      <c r="A1301" s="148">
        <v>44846</v>
      </c>
      <c r="B1301" s="149" t="s">
        <v>32894</v>
      </c>
      <c r="C1301" s="153" t="s">
        <v>296</v>
      </c>
      <c r="D1301" s="154">
        <v>3290</v>
      </c>
      <c r="E1301" s="231">
        <v>44846</v>
      </c>
      <c r="F1301" s="154">
        <v>3290</v>
      </c>
      <c r="G1301" s="197">
        <f>Tabla111[[#This Row],[Importe]]-Tabla111[[#This Row],[Pagado]]</f>
        <v>0</v>
      </c>
      <c r="H1301" s="153" t="s">
        <v>10</v>
      </c>
    </row>
    <row r="1302" spans="1:8" x14ac:dyDescent="0.25">
      <c r="A1302" s="73">
        <v>44846</v>
      </c>
      <c r="B1302" s="74" t="s">
        <v>32895</v>
      </c>
      <c r="C1302" s="75" t="s">
        <v>31</v>
      </c>
      <c r="D1302" s="81">
        <v>132</v>
      </c>
      <c r="E1302" s="230">
        <v>44846</v>
      </c>
      <c r="F1302" s="81">
        <v>132</v>
      </c>
      <c r="G1302" s="197">
        <f>Tabla111[[#This Row],[Importe]]-Tabla111[[#This Row],[Pagado]]</f>
        <v>0</v>
      </c>
      <c r="H1302" s="75" t="s">
        <v>10</v>
      </c>
    </row>
    <row r="1303" spans="1:8" x14ac:dyDescent="0.25">
      <c r="A1303" s="148">
        <v>44846</v>
      </c>
      <c r="B1303" s="149" t="s">
        <v>32896</v>
      </c>
      <c r="C1303" s="153" t="s">
        <v>31</v>
      </c>
      <c r="D1303" s="154">
        <v>6566</v>
      </c>
      <c r="E1303" s="231">
        <v>44846</v>
      </c>
      <c r="F1303" s="154">
        <v>6566</v>
      </c>
      <c r="G1303" s="197">
        <f>Tabla111[[#This Row],[Importe]]-Tabla111[[#This Row],[Pagado]]</f>
        <v>0</v>
      </c>
      <c r="H1303" s="153" t="s">
        <v>10</v>
      </c>
    </row>
    <row r="1304" spans="1:8" x14ac:dyDescent="0.25">
      <c r="A1304" s="73">
        <v>44846</v>
      </c>
      <c r="B1304" s="74" t="s">
        <v>32897</v>
      </c>
      <c r="C1304" s="75" t="s">
        <v>31</v>
      </c>
      <c r="D1304" s="81">
        <v>357</v>
      </c>
      <c r="E1304" s="230">
        <v>44846</v>
      </c>
      <c r="F1304" s="81">
        <v>357</v>
      </c>
      <c r="G1304" s="197">
        <f>Tabla111[[#This Row],[Importe]]-Tabla111[[#This Row],[Pagado]]</f>
        <v>0</v>
      </c>
      <c r="H1304" s="75" t="s">
        <v>10</v>
      </c>
    </row>
    <row r="1305" spans="1:8" x14ac:dyDescent="0.25">
      <c r="A1305" s="148">
        <v>44846</v>
      </c>
      <c r="B1305" s="149" t="s">
        <v>32898</v>
      </c>
      <c r="C1305" s="153" t="s">
        <v>610</v>
      </c>
      <c r="D1305" s="154">
        <v>27197.9</v>
      </c>
      <c r="E1305" s="231">
        <v>44846</v>
      </c>
      <c r="F1305" s="154">
        <v>27197.9</v>
      </c>
      <c r="G1305" s="197">
        <f>Tabla111[[#This Row],[Importe]]-Tabla111[[#This Row],[Pagado]]</f>
        <v>0</v>
      </c>
      <c r="H1305" s="153" t="s">
        <v>10</v>
      </c>
    </row>
    <row r="1306" spans="1:8" x14ac:dyDescent="0.25">
      <c r="A1306" s="73">
        <v>44847</v>
      </c>
      <c r="B1306" s="74" t="s">
        <v>32899</v>
      </c>
      <c r="C1306" s="75" t="s">
        <v>75</v>
      </c>
      <c r="D1306" s="81">
        <v>7455</v>
      </c>
      <c r="E1306" s="230">
        <v>44847</v>
      </c>
      <c r="F1306" s="81">
        <v>7455</v>
      </c>
      <c r="G1306" s="197">
        <f>Tabla111[[#This Row],[Importe]]-Tabla111[[#This Row],[Pagado]]</f>
        <v>0</v>
      </c>
      <c r="H1306" s="75" t="s">
        <v>10</v>
      </c>
    </row>
    <row r="1307" spans="1:8" x14ac:dyDescent="0.25">
      <c r="A1307" s="148">
        <v>44847</v>
      </c>
      <c r="B1307" s="149" t="s">
        <v>32900</v>
      </c>
      <c r="C1307" s="153" t="s">
        <v>887</v>
      </c>
      <c r="D1307" s="154">
        <v>14210.7</v>
      </c>
      <c r="E1307" s="231">
        <v>44847</v>
      </c>
      <c r="F1307" s="154">
        <v>14210.7</v>
      </c>
      <c r="G1307" s="197">
        <f>Tabla111[[#This Row],[Importe]]-Tabla111[[#This Row],[Pagado]]</f>
        <v>0</v>
      </c>
      <c r="H1307" s="153" t="s">
        <v>10</v>
      </c>
    </row>
    <row r="1308" spans="1:8" x14ac:dyDescent="0.25">
      <c r="A1308" s="73">
        <v>44847</v>
      </c>
      <c r="B1308" s="74" t="s">
        <v>32901</v>
      </c>
      <c r="C1308" s="75" t="s">
        <v>473</v>
      </c>
      <c r="D1308" s="81">
        <v>9064</v>
      </c>
      <c r="E1308" s="230">
        <v>44847</v>
      </c>
      <c r="F1308" s="81">
        <v>9064</v>
      </c>
      <c r="G1308" s="197">
        <f>Tabla111[[#This Row],[Importe]]-Tabla111[[#This Row],[Pagado]]</f>
        <v>0</v>
      </c>
      <c r="H1308" s="75" t="s">
        <v>10</v>
      </c>
    </row>
    <row r="1309" spans="1:8" x14ac:dyDescent="0.25">
      <c r="A1309" s="148">
        <v>44847</v>
      </c>
      <c r="B1309" s="149" t="s">
        <v>32902</v>
      </c>
      <c r="C1309" s="153" t="s">
        <v>475</v>
      </c>
      <c r="D1309" s="154">
        <v>84707.6</v>
      </c>
      <c r="E1309" s="231">
        <v>44848</v>
      </c>
      <c r="F1309" s="154">
        <v>84707.6</v>
      </c>
      <c r="G1309" s="197">
        <f>Tabla111[[#This Row],[Importe]]-Tabla111[[#This Row],[Pagado]]</f>
        <v>0</v>
      </c>
      <c r="H1309" s="153" t="s">
        <v>10</v>
      </c>
    </row>
    <row r="1310" spans="1:8" x14ac:dyDescent="0.25">
      <c r="A1310" s="73">
        <v>44847</v>
      </c>
      <c r="B1310" s="74" t="s">
        <v>32903</v>
      </c>
      <c r="C1310" s="75" t="s">
        <v>1187</v>
      </c>
      <c r="D1310" s="81">
        <v>1723.8</v>
      </c>
      <c r="E1310" s="230">
        <v>44847</v>
      </c>
      <c r="F1310" s="81">
        <v>1723.8</v>
      </c>
      <c r="G1310" s="197">
        <f>Tabla111[[#This Row],[Importe]]-Tabla111[[#This Row],[Pagado]]</f>
        <v>0</v>
      </c>
      <c r="H1310" s="75" t="s">
        <v>10</v>
      </c>
    </row>
    <row r="1311" spans="1:8" x14ac:dyDescent="0.25">
      <c r="A1311" s="148">
        <v>44847</v>
      </c>
      <c r="B1311" s="149" t="s">
        <v>32904</v>
      </c>
      <c r="C1311" s="153" t="s">
        <v>12</v>
      </c>
      <c r="D1311" s="154">
        <v>24550.3</v>
      </c>
      <c r="E1311" s="231">
        <v>44847</v>
      </c>
      <c r="F1311" s="154">
        <v>24550.3</v>
      </c>
      <c r="G1311" s="197">
        <f>Tabla111[[#This Row],[Importe]]-Tabla111[[#This Row],[Pagado]]</f>
        <v>0</v>
      </c>
      <c r="H1311" s="153" t="s">
        <v>10</v>
      </c>
    </row>
    <row r="1312" spans="1:8" x14ac:dyDescent="0.25">
      <c r="A1312" s="73">
        <v>44847</v>
      </c>
      <c r="B1312" s="74" t="s">
        <v>32905</v>
      </c>
      <c r="C1312" s="75" t="s">
        <v>24</v>
      </c>
      <c r="D1312" s="81">
        <v>4385</v>
      </c>
      <c r="E1312" s="230">
        <v>44847</v>
      </c>
      <c r="F1312" s="81">
        <v>4385</v>
      </c>
      <c r="G1312" s="197">
        <f>Tabla111[[#This Row],[Importe]]-Tabla111[[#This Row],[Pagado]]</f>
        <v>0</v>
      </c>
      <c r="H1312" s="75" t="s">
        <v>10</v>
      </c>
    </row>
    <row r="1313" spans="1:8" x14ac:dyDescent="0.25">
      <c r="A1313" s="148">
        <v>44847</v>
      </c>
      <c r="B1313" s="149" t="s">
        <v>32906</v>
      </c>
      <c r="C1313" s="153" t="s">
        <v>12</v>
      </c>
      <c r="D1313" s="154">
        <v>410.4</v>
      </c>
      <c r="E1313" s="231">
        <v>44847</v>
      </c>
      <c r="F1313" s="154">
        <v>410.4</v>
      </c>
      <c r="G1313" s="197">
        <f>Tabla111[[#This Row],[Importe]]-Tabla111[[#This Row],[Pagado]]</f>
        <v>0</v>
      </c>
      <c r="H1313" s="153" t="s">
        <v>10</v>
      </c>
    </row>
    <row r="1314" spans="1:8" x14ac:dyDescent="0.25">
      <c r="A1314" s="73">
        <v>44847</v>
      </c>
      <c r="B1314" s="74" t="s">
        <v>32907</v>
      </c>
      <c r="C1314" s="75" t="s">
        <v>109</v>
      </c>
      <c r="D1314" s="81">
        <v>5317</v>
      </c>
      <c r="E1314" s="230">
        <v>44848</v>
      </c>
      <c r="F1314" s="81">
        <v>5317</v>
      </c>
      <c r="G1314" s="197">
        <f>Tabla111[[#This Row],[Importe]]-Tabla111[[#This Row],[Pagado]]</f>
        <v>0</v>
      </c>
      <c r="H1314" s="75" t="s">
        <v>10</v>
      </c>
    </row>
    <row r="1315" spans="1:8" x14ac:dyDescent="0.25">
      <c r="A1315" s="148">
        <v>44847</v>
      </c>
      <c r="B1315" s="149" t="s">
        <v>32908</v>
      </c>
      <c r="C1315" s="153" t="s">
        <v>120</v>
      </c>
      <c r="D1315" s="154">
        <v>1290</v>
      </c>
      <c r="E1315" s="231">
        <v>44848</v>
      </c>
      <c r="F1315" s="154">
        <v>1290</v>
      </c>
      <c r="G1315" s="197">
        <f>Tabla111[[#This Row],[Importe]]-Tabla111[[#This Row],[Pagado]]</f>
        <v>0</v>
      </c>
      <c r="H1315" s="153" t="s">
        <v>10</v>
      </c>
    </row>
    <row r="1316" spans="1:8" x14ac:dyDescent="0.25">
      <c r="A1316" s="73">
        <v>44847</v>
      </c>
      <c r="B1316" s="74" t="s">
        <v>32909</v>
      </c>
      <c r="C1316" s="75" t="s">
        <v>97</v>
      </c>
      <c r="D1316" s="81">
        <v>5540</v>
      </c>
      <c r="E1316" s="230">
        <v>44848</v>
      </c>
      <c r="F1316" s="81">
        <v>5540</v>
      </c>
      <c r="G1316" s="197">
        <f>Tabla111[[#This Row],[Importe]]-Tabla111[[#This Row],[Pagado]]</f>
        <v>0</v>
      </c>
      <c r="H1316" s="75" t="s">
        <v>10</v>
      </c>
    </row>
    <row r="1317" spans="1:8" x14ac:dyDescent="0.25">
      <c r="A1317" s="148">
        <v>44847</v>
      </c>
      <c r="B1317" s="149" t="s">
        <v>32910</v>
      </c>
      <c r="C1317" s="153" t="s">
        <v>326</v>
      </c>
      <c r="D1317" s="154">
        <v>8030.7</v>
      </c>
      <c r="E1317" s="231">
        <v>44849</v>
      </c>
      <c r="F1317" s="154">
        <v>8030.7</v>
      </c>
      <c r="G1317" s="197">
        <f>Tabla111[[#This Row],[Importe]]-Tabla111[[#This Row],[Pagado]]</f>
        <v>0</v>
      </c>
      <c r="H1317" s="153" t="s">
        <v>10</v>
      </c>
    </row>
    <row r="1318" spans="1:8" x14ac:dyDescent="0.25">
      <c r="A1318" s="73">
        <v>44847</v>
      </c>
      <c r="B1318" s="74" t="s">
        <v>32911</v>
      </c>
      <c r="C1318" s="75" t="s">
        <v>353</v>
      </c>
      <c r="D1318" s="81">
        <v>1739.4</v>
      </c>
      <c r="E1318" s="230">
        <v>44847</v>
      </c>
      <c r="F1318" s="81">
        <v>1739.4</v>
      </c>
      <c r="G1318" s="197">
        <f>Tabla111[[#This Row],[Importe]]-Tabla111[[#This Row],[Pagado]]</f>
        <v>0</v>
      </c>
      <c r="H1318" s="75" t="s">
        <v>10</v>
      </c>
    </row>
    <row r="1319" spans="1:8" x14ac:dyDescent="0.25">
      <c r="A1319" s="148">
        <v>44847</v>
      </c>
      <c r="B1319" s="149" t="s">
        <v>32912</v>
      </c>
      <c r="C1319" s="153" t="s">
        <v>31</v>
      </c>
      <c r="D1319" s="154">
        <v>4950.3999999999996</v>
      </c>
      <c r="E1319" s="231">
        <v>44847</v>
      </c>
      <c r="F1319" s="154">
        <v>4950.3999999999996</v>
      </c>
      <c r="G1319" s="197">
        <f>Tabla111[[#This Row],[Importe]]-Tabla111[[#This Row],[Pagado]]</f>
        <v>0</v>
      </c>
      <c r="H1319" s="153" t="s">
        <v>10</v>
      </c>
    </row>
    <row r="1320" spans="1:8" x14ac:dyDescent="0.25">
      <c r="A1320" s="73">
        <v>44847</v>
      </c>
      <c r="B1320" s="74" t="s">
        <v>32913</v>
      </c>
      <c r="C1320" s="75" t="s">
        <v>159</v>
      </c>
      <c r="D1320" s="81">
        <v>4559.6000000000004</v>
      </c>
      <c r="E1320" s="230">
        <v>44847</v>
      </c>
      <c r="F1320" s="81">
        <v>4559.6000000000004</v>
      </c>
      <c r="G1320" s="197">
        <f>Tabla111[[#This Row],[Importe]]-Tabla111[[#This Row],[Pagado]]</f>
        <v>0</v>
      </c>
      <c r="H1320" s="75" t="s">
        <v>10</v>
      </c>
    </row>
    <row r="1321" spans="1:8" x14ac:dyDescent="0.25">
      <c r="A1321" s="148">
        <v>44847</v>
      </c>
      <c r="B1321" s="149" t="s">
        <v>32914</v>
      </c>
      <c r="C1321" s="153" t="s">
        <v>161</v>
      </c>
      <c r="D1321" s="154">
        <v>3480.8</v>
      </c>
      <c r="E1321" s="231">
        <v>44847</v>
      </c>
      <c r="F1321" s="154">
        <v>3480.8</v>
      </c>
      <c r="G1321" s="197">
        <f>Tabla111[[#This Row],[Importe]]-Tabla111[[#This Row],[Pagado]]</f>
        <v>0</v>
      </c>
      <c r="H1321" s="153" t="s">
        <v>10</v>
      </c>
    </row>
    <row r="1322" spans="1:8" x14ac:dyDescent="0.25">
      <c r="A1322" s="73">
        <v>44847</v>
      </c>
      <c r="B1322" s="74" t="s">
        <v>32915</v>
      </c>
      <c r="C1322" s="75" t="s">
        <v>9</v>
      </c>
      <c r="D1322" s="81">
        <v>7857</v>
      </c>
      <c r="E1322" s="230">
        <v>44847</v>
      </c>
      <c r="F1322" s="81">
        <v>7857</v>
      </c>
      <c r="G1322" s="197">
        <f>Tabla111[[#This Row],[Importe]]-Tabla111[[#This Row],[Pagado]]</f>
        <v>0</v>
      </c>
      <c r="H1322" s="75" t="s">
        <v>10</v>
      </c>
    </row>
    <row r="1323" spans="1:8" x14ac:dyDescent="0.25">
      <c r="A1323" s="148">
        <v>44847</v>
      </c>
      <c r="B1323" s="149" t="s">
        <v>32916</v>
      </c>
      <c r="C1323" s="153" t="s">
        <v>296</v>
      </c>
      <c r="D1323" s="154">
        <v>1336.5</v>
      </c>
      <c r="E1323" s="231">
        <v>44847</v>
      </c>
      <c r="F1323" s="154">
        <v>1336.5</v>
      </c>
      <c r="G1323" s="197">
        <f>Tabla111[[#This Row],[Importe]]-Tabla111[[#This Row],[Pagado]]</f>
        <v>0</v>
      </c>
      <c r="H1323" s="153" t="s">
        <v>10</v>
      </c>
    </row>
    <row r="1324" spans="1:8" x14ac:dyDescent="0.25">
      <c r="A1324" s="73">
        <v>44847</v>
      </c>
      <c r="B1324" s="74" t="s">
        <v>32917</v>
      </c>
      <c r="C1324" s="75" t="s">
        <v>9</v>
      </c>
      <c r="D1324" s="81">
        <v>281.3</v>
      </c>
      <c r="E1324" s="230">
        <v>44847</v>
      </c>
      <c r="F1324" s="81">
        <v>281.3</v>
      </c>
      <c r="G1324" s="197">
        <f>Tabla111[[#This Row],[Importe]]-Tabla111[[#This Row],[Pagado]]</f>
        <v>0</v>
      </c>
      <c r="H1324" s="75" t="s">
        <v>10</v>
      </c>
    </row>
    <row r="1325" spans="1:8" x14ac:dyDescent="0.25">
      <c r="A1325" s="148">
        <v>44847</v>
      </c>
      <c r="B1325" s="149" t="s">
        <v>32918</v>
      </c>
      <c r="C1325" s="153" t="s">
        <v>157</v>
      </c>
      <c r="D1325" s="154">
        <v>3288</v>
      </c>
      <c r="E1325" s="231">
        <v>44847</v>
      </c>
      <c r="F1325" s="154">
        <v>3288</v>
      </c>
      <c r="G1325" s="197">
        <f>Tabla111[[#This Row],[Importe]]-Tabla111[[#This Row],[Pagado]]</f>
        <v>0</v>
      </c>
      <c r="H1325" s="153" t="s">
        <v>10</v>
      </c>
    </row>
    <row r="1326" spans="1:8" x14ac:dyDescent="0.25">
      <c r="A1326" s="73">
        <v>44847</v>
      </c>
      <c r="B1326" s="74" t="s">
        <v>32919</v>
      </c>
      <c r="C1326" s="75" t="s">
        <v>450</v>
      </c>
      <c r="D1326" s="81">
        <v>8411.7000000000007</v>
      </c>
      <c r="E1326" s="230">
        <v>44847</v>
      </c>
      <c r="F1326" s="81">
        <v>8411.7000000000007</v>
      </c>
      <c r="G1326" s="197">
        <f>Tabla111[[#This Row],[Importe]]-Tabla111[[#This Row],[Pagado]]</f>
        <v>0</v>
      </c>
      <c r="H1326" s="75" t="s">
        <v>10</v>
      </c>
    </row>
    <row r="1327" spans="1:8" x14ac:dyDescent="0.25">
      <c r="A1327" s="148">
        <v>44847</v>
      </c>
      <c r="B1327" s="149" t="s">
        <v>32920</v>
      </c>
      <c r="C1327" s="153" t="s">
        <v>518</v>
      </c>
      <c r="D1327" s="154">
        <v>307.39999999999998</v>
      </c>
      <c r="E1327" s="231">
        <v>44847</v>
      </c>
      <c r="F1327" s="154">
        <v>307.39999999999998</v>
      </c>
      <c r="G1327" s="197">
        <f>Tabla111[[#This Row],[Importe]]-Tabla111[[#This Row],[Pagado]]</f>
        <v>0</v>
      </c>
      <c r="H1327" s="153" t="s">
        <v>10</v>
      </c>
    </row>
    <row r="1328" spans="1:8" x14ac:dyDescent="0.25">
      <c r="A1328" s="73">
        <v>44847</v>
      </c>
      <c r="B1328" s="74" t="s">
        <v>32921</v>
      </c>
      <c r="C1328" s="75" t="s">
        <v>520</v>
      </c>
      <c r="D1328" s="81">
        <v>8461</v>
      </c>
      <c r="E1328" s="230">
        <v>44847</v>
      </c>
      <c r="F1328" s="81">
        <v>8461</v>
      </c>
      <c r="G1328" s="197">
        <f>Tabla111[[#This Row],[Importe]]-Tabla111[[#This Row],[Pagado]]</f>
        <v>0</v>
      </c>
      <c r="H1328" s="75" t="s">
        <v>10</v>
      </c>
    </row>
    <row r="1329" spans="1:8" x14ac:dyDescent="0.25">
      <c r="A1329" s="148">
        <v>44847</v>
      </c>
      <c r="B1329" s="149" t="s">
        <v>32922</v>
      </c>
      <c r="C1329" s="153" t="s">
        <v>22</v>
      </c>
      <c r="D1329" s="154">
        <v>39169.1</v>
      </c>
      <c r="E1329" s="231">
        <v>44848</v>
      </c>
      <c r="F1329" s="154">
        <v>39169.1</v>
      </c>
      <c r="G1329" s="197">
        <f>Tabla111[[#This Row],[Importe]]-Tabla111[[#This Row],[Pagado]]</f>
        <v>0</v>
      </c>
      <c r="H1329" s="153" t="s">
        <v>10</v>
      </c>
    </row>
    <row r="1330" spans="1:8" x14ac:dyDescent="0.25">
      <c r="A1330" s="73">
        <v>44847</v>
      </c>
      <c r="B1330" s="74" t="s">
        <v>32923</v>
      </c>
      <c r="C1330" s="75" t="s">
        <v>2151</v>
      </c>
      <c r="D1330" s="81">
        <v>12661.3</v>
      </c>
      <c r="E1330" s="230">
        <v>44847</v>
      </c>
      <c r="F1330" s="81">
        <v>12661.3</v>
      </c>
      <c r="G1330" s="197">
        <f>Tabla111[[#This Row],[Importe]]-Tabla111[[#This Row],[Pagado]]</f>
        <v>0</v>
      </c>
      <c r="H1330" s="75" t="s">
        <v>10</v>
      </c>
    </row>
    <row r="1331" spans="1:8" x14ac:dyDescent="0.25">
      <c r="A1331" s="148">
        <v>44847</v>
      </c>
      <c r="B1331" s="149" t="s">
        <v>32924</v>
      </c>
      <c r="C1331" s="153" t="s">
        <v>105</v>
      </c>
      <c r="D1331" s="154">
        <v>7909.3</v>
      </c>
      <c r="E1331" s="231">
        <v>44848</v>
      </c>
      <c r="F1331" s="154">
        <v>7909.3</v>
      </c>
      <c r="G1331" s="197">
        <f>Tabla111[[#This Row],[Importe]]-Tabla111[[#This Row],[Pagado]]</f>
        <v>0</v>
      </c>
      <c r="H1331" s="153" t="s">
        <v>10</v>
      </c>
    </row>
    <row r="1332" spans="1:8" x14ac:dyDescent="0.25">
      <c r="A1332" s="73">
        <v>44847</v>
      </c>
      <c r="B1332" s="74" t="s">
        <v>32925</v>
      </c>
      <c r="C1332" s="75" t="s">
        <v>64</v>
      </c>
      <c r="D1332" s="81">
        <v>5310.5</v>
      </c>
      <c r="E1332" s="230">
        <v>44849</v>
      </c>
      <c r="F1332" s="81">
        <v>5310.5</v>
      </c>
      <c r="G1332" s="197">
        <f>Tabla111[[#This Row],[Importe]]-Tabla111[[#This Row],[Pagado]]</f>
        <v>0</v>
      </c>
      <c r="H1332" s="75" t="s">
        <v>10</v>
      </c>
    </row>
    <row r="1333" spans="1:8" x14ac:dyDescent="0.25">
      <c r="A1333" s="148">
        <v>44847</v>
      </c>
      <c r="B1333" s="149" t="s">
        <v>32926</v>
      </c>
      <c r="C1333" s="153" t="s">
        <v>114</v>
      </c>
      <c r="D1333" s="154">
        <v>6497.1</v>
      </c>
      <c r="E1333" s="231">
        <v>44848</v>
      </c>
      <c r="F1333" s="154">
        <v>6497.1</v>
      </c>
      <c r="G1333" s="197">
        <f>Tabla111[[#This Row],[Importe]]-Tabla111[[#This Row],[Pagado]]</f>
        <v>0</v>
      </c>
      <c r="H1333" s="153" t="s">
        <v>10</v>
      </c>
    </row>
    <row r="1334" spans="1:8" x14ac:dyDescent="0.25">
      <c r="A1334" s="73">
        <v>44847</v>
      </c>
      <c r="B1334" s="74" t="s">
        <v>32927</v>
      </c>
      <c r="C1334" s="75" t="s">
        <v>111</v>
      </c>
      <c r="D1334" s="81">
        <v>5655</v>
      </c>
      <c r="E1334" s="230">
        <v>44848</v>
      </c>
      <c r="F1334" s="81">
        <v>5655</v>
      </c>
      <c r="G1334" s="197">
        <f>Tabla111[[#This Row],[Importe]]-Tabla111[[#This Row],[Pagado]]</f>
        <v>0</v>
      </c>
      <c r="H1334" s="75" t="s">
        <v>10</v>
      </c>
    </row>
    <row r="1335" spans="1:8" x14ac:dyDescent="0.25">
      <c r="A1335" s="148">
        <v>44847</v>
      </c>
      <c r="B1335" s="149" t="s">
        <v>32928</v>
      </c>
      <c r="C1335" s="153" t="s">
        <v>89</v>
      </c>
      <c r="D1335" s="154">
        <v>10051.4</v>
      </c>
      <c r="E1335" s="231">
        <v>44848</v>
      </c>
      <c r="F1335" s="154">
        <v>10051.4</v>
      </c>
      <c r="G1335" s="197">
        <f>Tabla111[[#This Row],[Importe]]-Tabla111[[#This Row],[Pagado]]</f>
        <v>0</v>
      </c>
      <c r="H1335" s="153" t="s">
        <v>10</v>
      </c>
    </row>
    <row r="1336" spans="1:8" x14ac:dyDescent="0.25">
      <c r="A1336" s="73">
        <v>44847</v>
      </c>
      <c r="B1336" s="74" t="s">
        <v>32929</v>
      </c>
      <c r="C1336" s="75" t="s">
        <v>348</v>
      </c>
      <c r="D1336" s="81">
        <v>4057.4</v>
      </c>
      <c r="E1336" s="230">
        <v>44847</v>
      </c>
      <c r="F1336" s="81">
        <v>4057.4</v>
      </c>
      <c r="G1336" s="197">
        <f>Tabla111[[#This Row],[Importe]]-Tabla111[[#This Row],[Pagado]]</f>
        <v>0</v>
      </c>
      <c r="H1336" s="75" t="s">
        <v>10</v>
      </c>
    </row>
    <row r="1337" spans="1:8" x14ac:dyDescent="0.25">
      <c r="A1337" s="148">
        <v>44847</v>
      </c>
      <c r="B1337" s="149" t="s">
        <v>32930</v>
      </c>
      <c r="C1337" s="153" t="s">
        <v>79</v>
      </c>
      <c r="D1337" s="154">
        <v>14707.5</v>
      </c>
      <c r="E1337" s="231">
        <v>44847</v>
      </c>
      <c r="F1337" s="154">
        <v>14707.5</v>
      </c>
      <c r="G1337" s="197">
        <f>Tabla111[[#This Row],[Importe]]-Tabla111[[#This Row],[Pagado]]</f>
        <v>0</v>
      </c>
      <c r="H1337" s="153" t="s">
        <v>10</v>
      </c>
    </row>
    <row r="1338" spans="1:8" x14ac:dyDescent="0.25">
      <c r="A1338" s="73">
        <v>44847</v>
      </c>
      <c r="B1338" s="74" t="s">
        <v>32931</v>
      </c>
      <c r="C1338" s="75" t="s">
        <v>647</v>
      </c>
      <c r="D1338" s="81">
        <v>5784.6</v>
      </c>
      <c r="E1338" s="230">
        <v>44847</v>
      </c>
      <c r="F1338" s="81">
        <v>5784.6</v>
      </c>
      <c r="G1338" s="197">
        <f>Tabla111[[#This Row],[Importe]]-Tabla111[[#This Row],[Pagado]]</f>
        <v>0</v>
      </c>
      <c r="H1338" s="75" t="s">
        <v>10</v>
      </c>
    </row>
    <row r="1339" spans="1:8" x14ac:dyDescent="0.25">
      <c r="A1339" s="148">
        <v>44847</v>
      </c>
      <c r="B1339" s="149" t="s">
        <v>32932</v>
      </c>
      <c r="C1339" s="153" t="s">
        <v>31</v>
      </c>
      <c r="D1339" s="154">
        <v>5707.6</v>
      </c>
      <c r="E1339" s="231">
        <v>44847</v>
      </c>
      <c r="F1339" s="154">
        <v>5707.6</v>
      </c>
      <c r="G1339" s="197">
        <f>Tabla111[[#This Row],[Importe]]-Tabla111[[#This Row],[Pagado]]</f>
        <v>0</v>
      </c>
      <c r="H1339" s="153" t="s">
        <v>10</v>
      </c>
    </row>
    <row r="1340" spans="1:8" x14ac:dyDescent="0.25">
      <c r="A1340" s="73">
        <v>44847</v>
      </c>
      <c r="B1340" s="74" t="s">
        <v>32933</v>
      </c>
      <c r="C1340" s="75" t="s">
        <v>45</v>
      </c>
      <c r="D1340" s="81">
        <v>14479.2</v>
      </c>
      <c r="E1340" s="230">
        <v>44847</v>
      </c>
      <c r="F1340" s="81">
        <v>14479.2</v>
      </c>
      <c r="G1340" s="197">
        <f>Tabla111[[#This Row],[Importe]]-Tabla111[[#This Row],[Pagado]]</f>
        <v>0</v>
      </c>
      <c r="H1340" s="75" t="s">
        <v>10</v>
      </c>
    </row>
    <row r="1341" spans="1:8" x14ac:dyDescent="0.25">
      <c r="A1341" s="148">
        <v>44847</v>
      </c>
      <c r="B1341" s="149" t="s">
        <v>32934</v>
      </c>
      <c r="C1341" s="153" t="s">
        <v>49</v>
      </c>
      <c r="D1341" s="154">
        <v>4192.6000000000004</v>
      </c>
      <c r="E1341" s="231">
        <v>44847</v>
      </c>
      <c r="F1341" s="154">
        <v>4192.6000000000004</v>
      </c>
      <c r="G1341" s="197">
        <f>Tabla111[[#This Row],[Importe]]-Tabla111[[#This Row],[Pagado]]</f>
        <v>0</v>
      </c>
      <c r="H1341" s="153" t="s">
        <v>10</v>
      </c>
    </row>
    <row r="1342" spans="1:8" x14ac:dyDescent="0.25">
      <c r="A1342" s="73">
        <v>44847</v>
      </c>
      <c r="B1342" s="74" t="s">
        <v>32935</v>
      </c>
      <c r="C1342" s="75" t="s">
        <v>131</v>
      </c>
      <c r="D1342" s="81">
        <v>6568.4</v>
      </c>
      <c r="E1342" s="230">
        <v>44847</v>
      </c>
      <c r="F1342" s="81">
        <v>6568.4</v>
      </c>
      <c r="G1342" s="197">
        <f>Tabla111[[#This Row],[Importe]]-Tabla111[[#This Row],[Pagado]]</f>
        <v>0</v>
      </c>
      <c r="H1342" s="75" t="s">
        <v>10</v>
      </c>
    </row>
    <row r="1343" spans="1:8" x14ac:dyDescent="0.25">
      <c r="A1343" s="148">
        <v>44847</v>
      </c>
      <c r="B1343" s="149" t="s">
        <v>32936</v>
      </c>
      <c r="C1343" s="153" t="s">
        <v>95</v>
      </c>
      <c r="D1343" s="154">
        <v>29433.599999999999</v>
      </c>
      <c r="E1343" s="231">
        <v>44847</v>
      </c>
      <c r="F1343" s="154">
        <v>29433.599999999999</v>
      </c>
      <c r="G1343" s="197">
        <f>Tabla111[[#This Row],[Importe]]-Tabla111[[#This Row],[Pagado]]</f>
        <v>0</v>
      </c>
      <c r="H1343" s="153" t="s">
        <v>10</v>
      </c>
    </row>
    <row r="1344" spans="1:8" x14ac:dyDescent="0.25">
      <c r="A1344" s="73">
        <v>44847</v>
      </c>
      <c r="B1344" s="74" t="s">
        <v>32937</v>
      </c>
      <c r="C1344" s="75" t="s">
        <v>698</v>
      </c>
      <c r="D1344" s="81">
        <v>4651.2</v>
      </c>
      <c r="E1344" s="230">
        <v>44847</v>
      </c>
      <c r="F1344" s="81">
        <v>4651.2</v>
      </c>
      <c r="G1344" s="197">
        <f>Tabla111[[#This Row],[Importe]]-Tabla111[[#This Row],[Pagado]]</f>
        <v>0</v>
      </c>
      <c r="H1344" s="75" t="s">
        <v>10</v>
      </c>
    </row>
    <row r="1345" spans="1:8" x14ac:dyDescent="0.25">
      <c r="A1345" s="148">
        <v>44847</v>
      </c>
      <c r="B1345" s="149" t="s">
        <v>32938</v>
      </c>
      <c r="C1345" s="153" t="s">
        <v>698</v>
      </c>
      <c r="D1345" s="154">
        <v>2239.5</v>
      </c>
      <c r="E1345" s="231">
        <v>44847</v>
      </c>
      <c r="F1345" s="154">
        <v>2239.5</v>
      </c>
      <c r="G1345" s="197">
        <f>Tabla111[[#This Row],[Importe]]-Tabla111[[#This Row],[Pagado]]</f>
        <v>0</v>
      </c>
      <c r="H1345" s="153" t="s">
        <v>10</v>
      </c>
    </row>
    <row r="1346" spans="1:8" x14ac:dyDescent="0.25">
      <c r="A1346" s="73">
        <v>44847</v>
      </c>
      <c r="B1346" s="74" t="s">
        <v>32939</v>
      </c>
      <c r="C1346" s="75" t="s">
        <v>31</v>
      </c>
      <c r="D1346" s="81">
        <v>3907.3</v>
      </c>
      <c r="E1346" s="230">
        <v>44847</v>
      </c>
      <c r="F1346" s="81">
        <v>3907.3</v>
      </c>
      <c r="G1346" s="197">
        <f>Tabla111[[#This Row],[Importe]]-Tabla111[[#This Row],[Pagado]]</f>
        <v>0</v>
      </c>
      <c r="H1346" s="75" t="s">
        <v>10</v>
      </c>
    </row>
    <row r="1347" spans="1:8" x14ac:dyDescent="0.25">
      <c r="A1347" s="148">
        <v>44847</v>
      </c>
      <c r="B1347" s="149" t="s">
        <v>32940</v>
      </c>
      <c r="C1347" s="153" t="s">
        <v>17556</v>
      </c>
      <c r="D1347" s="154">
        <v>4288.8999999999996</v>
      </c>
      <c r="E1347" s="231">
        <v>44847</v>
      </c>
      <c r="F1347" s="154">
        <v>4288.8999999999996</v>
      </c>
      <c r="G1347" s="197">
        <f>Tabla111[[#This Row],[Importe]]-Tabla111[[#This Row],[Pagado]]</f>
        <v>0</v>
      </c>
      <c r="H1347" s="153" t="s">
        <v>10</v>
      </c>
    </row>
    <row r="1348" spans="1:8" x14ac:dyDescent="0.25">
      <c r="A1348" s="73">
        <v>44847</v>
      </c>
      <c r="B1348" s="74" t="s">
        <v>32941</v>
      </c>
      <c r="C1348" s="75" t="s">
        <v>17556</v>
      </c>
      <c r="D1348" s="81">
        <v>1508.8</v>
      </c>
      <c r="E1348" s="230">
        <v>44847</v>
      </c>
      <c r="F1348" s="81">
        <v>1508.8</v>
      </c>
      <c r="G1348" s="197">
        <f>Tabla111[[#This Row],[Importe]]-Tabla111[[#This Row],[Pagado]]</f>
        <v>0</v>
      </c>
      <c r="H1348" s="75" t="s">
        <v>10</v>
      </c>
    </row>
    <row r="1349" spans="1:8" x14ac:dyDescent="0.25">
      <c r="A1349" s="148">
        <v>44847</v>
      </c>
      <c r="B1349" s="149" t="s">
        <v>32942</v>
      </c>
      <c r="C1349" s="153" t="s">
        <v>11383</v>
      </c>
      <c r="D1349" s="154">
        <v>37583</v>
      </c>
      <c r="E1349" s="231">
        <v>44847</v>
      </c>
      <c r="F1349" s="154">
        <v>37583</v>
      </c>
      <c r="G1349" s="197">
        <f>Tabla111[[#This Row],[Importe]]-Tabla111[[#This Row],[Pagado]]</f>
        <v>0</v>
      </c>
      <c r="H1349" s="153" t="s">
        <v>10</v>
      </c>
    </row>
    <row r="1350" spans="1:8" x14ac:dyDescent="0.25">
      <c r="A1350" s="73">
        <v>44847</v>
      </c>
      <c r="B1350" s="74" t="s">
        <v>32943</v>
      </c>
      <c r="C1350" s="75" t="s">
        <v>196</v>
      </c>
      <c r="D1350" s="81">
        <v>187517.07</v>
      </c>
      <c r="E1350" s="230">
        <v>44848</v>
      </c>
      <c r="F1350" s="81">
        <v>187517.07</v>
      </c>
      <c r="G1350" s="197">
        <f>Tabla111[[#This Row],[Importe]]-Tabla111[[#This Row],[Pagado]]</f>
        <v>0</v>
      </c>
      <c r="H1350" s="75" t="s">
        <v>10</v>
      </c>
    </row>
    <row r="1351" spans="1:8" x14ac:dyDescent="0.25">
      <c r="A1351" s="148">
        <v>44847</v>
      </c>
      <c r="B1351" s="149" t="s">
        <v>32944</v>
      </c>
      <c r="C1351" s="153" t="s">
        <v>127</v>
      </c>
      <c r="D1351" s="154">
        <v>6070.6</v>
      </c>
      <c r="E1351" s="231">
        <v>44847</v>
      </c>
      <c r="F1351" s="154">
        <v>6070.6</v>
      </c>
      <c r="G1351" s="197">
        <f>Tabla111[[#This Row],[Importe]]-Tabla111[[#This Row],[Pagado]]</f>
        <v>0</v>
      </c>
      <c r="H1351" s="153" t="s">
        <v>10</v>
      </c>
    </row>
    <row r="1352" spans="1:8" x14ac:dyDescent="0.25">
      <c r="A1352" s="73">
        <v>44847</v>
      </c>
      <c r="B1352" s="74" t="s">
        <v>32945</v>
      </c>
      <c r="C1352" s="75" t="s">
        <v>339</v>
      </c>
      <c r="D1352" s="81">
        <v>1166.3</v>
      </c>
      <c r="E1352" s="230">
        <v>44847</v>
      </c>
      <c r="F1352" s="81">
        <v>1166.3</v>
      </c>
      <c r="G1352" s="197">
        <f>Tabla111[[#This Row],[Importe]]-Tabla111[[#This Row],[Pagado]]</f>
        <v>0</v>
      </c>
      <c r="H1352" s="75" t="s">
        <v>10</v>
      </c>
    </row>
    <row r="1353" spans="1:8" x14ac:dyDescent="0.25">
      <c r="A1353" s="148">
        <v>44847</v>
      </c>
      <c r="B1353" s="149" t="s">
        <v>32946</v>
      </c>
      <c r="C1353" s="153" t="s">
        <v>37</v>
      </c>
      <c r="D1353" s="154">
        <v>3359.6</v>
      </c>
      <c r="E1353" s="231">
        <v>44847</v>
      </c>
      <c r="F1353" s="154">
        <v>3359.6</v>
      </c>
      <c r="G1353" s="197">
        <f>Tabla111[[#This Row],[Importe]]-Tabla111[[#This Row],[Pagado]]</f>
        <v>0</v>
      </c>
      <c r="H1353" s="153" t="s">
        <v>10</v>
      </c>
    </row>
    <row r="1354" spans="1:8" x14ac:dyDescent="0.25">
      <c r="A1354" s="73">
        <v>44847</v>
      </c>
      <c r="B1354" s="74" t="s">
        <v>32947</v>
      </c>
      <c r="C1354" s="75" t="s">
        <v>28087</v>
      </c>
      <c r="D1354" s="81">
        <v>102844.6</v>
      </c>
      <c r="E1354" s="230" t="s">
        <v>32948</v>
      </c>
      <c r="F1354" s="81">
        <f>19030.79+83813.81</f>
        <v>102844.6</v>
      </c>
      <c r="G1354" s="197">
        <f>Tabla111[[#This Row],[Importe]]-Tabla111[[#This Row],[Pagado]]</f>
        <v>0</v>
      </c>
      <c r="H1354" s="75" t="s">
        <v>10</v>
      </c>
    </row>
    <row r="1355" spans="1:8" x14ac:dyDescent="0.25">
      <c r="A1355" s="148">
        <v>44847</v>
      </c>
      <c r="B1355" s="149" t="s">
        <v>32949</v>
      </c>
      <c r="C1355" s="153" t="s">
        <v>228</v>
      </c>
      <c r="D1355" s="154">
        <v>6286.4</v>
      </c>
      <c r="E1355" s="231">
        <v>44847</v>
      </c>
      <c r="F1355" s="154">
        <v>6286.4</v>
      </c>
      <c r="G1355" s="197">
        <f>Tabla111[[#This Row],[Importe]]-Tabla111[[#This Row],[Pagado]]</f>
        <v>0</v>
      </c>
      <c r="H1355" s="153" t="s">
        <v>10</v>
      </c>
    </row>
    <row r="1356" spans="1:8" x14ac:dyDescent="0.25">
      <c r="A1356" s="73">
        <v>44847</v>
      </c>
      <c r="B1356" s="74" t="s">
        <v>32950</v>
      </c>
      <c r="C1356" s="75" t="s">
        <v>135</v>
      </c>
      <c r="D1356" s="81">
        <v>2751.9</v>
      </c>
      <c r="E1356" s="230">
        <v>44847</v>
      </c>
      <c r="F1356" s="81">
        <v>2751.9</v>
      </c>
      <c r="G1356" s="197">
        <f>Tabla111[[#This Row],[Importe]]-Tabla111[[#This Row],[Pagado]]</f>
        <v>0</v>
      </c>
      <c r="H1356" s="75" t="s">
        <v>10</v>
      </c>
    </row>
    <row r="1357" spans="1:8" x14ac:dyDescent="0.25">
      <c r="A1357" s="148">
        <v>44847</v>
      </c>
      <c r="B1357" s="149" t="s">
        <v>32951</v>
      </c>
      <c r="C1357" s="153" t="s">
        <v>31</v>
      </c>
      <c r="D1357" s="154">
        <v>747</v>
      </c>
      <c r="E1357" s="231">
        <v>44847</v>
      </c>
      <c r="F1357" s="154">
        <v>747</v>
      </c>
      <c r="G1357" s="197">
        <f>Tabla111[[#This Row],[Importe]]-Tabla111[[#This Row],[Pagado]]</f>
        <v>0</v>
      </c>
      <c r="H1357" s="153" t="s">
        <v>10</v>
      </c>
    </row>
    <row r="1358" spans="1:8" x14ac:dyDescent="0.25">
      <c r="A1358" s="73">
        <v>44847</v>
      </c>
      <c r="B1358" s="74" t="s">
        <v>32952</v>
      </c>
      <c r="C1358" s="75" t="s">
        <v>407</v>
      </c>
      <c r="D1358" s="81">
        <v>23287.5</v>
      </c>
      <c r="E1358" s="230">
        <v>44865</v>
      </c>
      <c r="F1358" s="81">
        <v>23287.5</v>
      </c>
      <c r="G1358" s="197">
        <f>Tabla111[[#This Row],[Importe]]-Tabla111[[#This Row],[Pagado]]</f>
        <v>0</v>
      </c>
      <c r="H1358" s="75" t="s">
        <v>10</v>
      </c>
    </row>
    <row r="1359" spans="1:8" x14ac:dyDescent="0.25">
      <c r="A1359" s="148">
        <v>44847</v>
      </c>
      <c r="B1359" s="149" t="s">
        <v>32953</v>
      </c>
      <c r="C1359" s="153" t="s">
        <v>24284</v>
      </c>
      <c r="D1359" s="154">
        <v>1522.5</v>
      </c>
      <c r="E1359" s="231">
        <v>44847</v>
      </c>
      <c r="F1359" s="154">
        <v>1522.5</v>
      </c>
      <c r="G1359" s="197">
        <f>Tabla111[[#This Row],[Importe]]-Tabla111[[#This Row],[Pagado]]</f>
        <v>0</v>
      </c>
      <c r="H1359" s="153" t="s">
        <v>10</v>
      </c>
    </row>
    <row r="1360" spans="1:8" x14ac:dyDescent="0.25">
      <c r="A1360" s="73">
        <v>44847</v>
      </c>
      <c r="B1360" s="74" t="s">
        <v>32954</v>
      </c>
      <c r="C1360" s="75" t="s">
        <v>58</v>
      </c>
      <c r="D1360" s="81">
        <v>1482</v>
      </c>
      <c r="E1360" s="230">
        <v>44847</v>
      </c>
      <c r="F1360" s="81">
        <v>1482</v>
      </c>
      <c r="G1360" s="197">
        <f>Tabla111[[#This Row],[Importe]]-Tabla111[[#This Row],[Pagado]]</f>
        <v>0</v>
      </c>
      <c r="H1360" s="75" t="s">
        <v>10</v>
      </c>
    </row>
    <row r="1361" spans="1:8" x14ac:dyDescent="0.25">
      <c r="A1361" s="148">
        <v>44847</v>
      </c>
      <c r="B1361" s="149" t="s">
        <v>32955</v>
      </c>
      <c r="C1361" s="153" t="s">
        <v>56</v>
      </c>
      <c r="D1361" s="154">
        <v>5624</v>
      </c>
      <c r="E1361" s="231">
        <v>44847</v>
      </c>
      <c r="F1361" s="154">
        <v>5624</v>
      </c>
      <c r="G1361" s="197">
        <f>Tabla111[[#This Row],[Importe]]-Tabla111[[#This Row],[Pagado]]</f>
        <v>0</v>
      </c>
      <c r="H1361" s="153" t="s">
        <v>10</v>
      </c>
    </row>
    <row r="1362" spans="1:8" x14ac:dyDescent="0.25">
      <c r="A1362" s="73">
        <v>44847</v>
      </c>
      <c r="B1362" s="74" t="s">
        <v>32956</v>
      </c>
      <c r="C1362" s="75" t="s">
        <v>29</v>
      </c>
      <c r="D1362" s="81">
        <v>4057.5</v>
      </c>
      <c r="E1362" s="230">
        <v>44847</v>
      </c>
      <c r="F1362" s="81">
        <v>4057.5</v>
      </c>
      <c r="G1362" s="197">
        <f>Tabla111[[#This Row],[Importe]]-Tabla111[[#This Row],[Pagado]]</f>
        <v>0</v>
      </c>
      <c r="H1362" s="75" t="s">
        <v>10</v>
      </c>
    </row>
    <row r="1363" spans="1:8" x14ac:dyDescent="0.25">
      <c r="A1363" s="148">
        <v>44847</v>
      </c>
      <c r="B1363" s="149" t="s">
        <v>32957</v>
      </c>
      <c r="C1363" s="153" t="s">
        <v>53</v>
      </c>
      <c r="D1363" s="154">
        <v>2808.8</v>
      </c>
      <c r="E1363" s="231">
        <v>44847</v>
      </c>
      <c r="F1363" s="154">
        <v>2808.8</v>
      </c>
      <c r="G1363" s="197">
        <f>Tabla111[[#This Row],[Importe]]-Tabla111[[#This Row],[Pagado]]</f>
        <v>0</v>
      </c>
      <c r="H1363" s="153" t="s">
        <v>10</v>
      </c>
    </row>
    <row r="1364" spans="1:8" x14ac:dyDescent="0.25">
      <c r="A1364" s="73">
        <v>44847</v>
      </c>
      <c r="B1364" s="74" t="s">
        <v>32958</v>
      </c>
      <c r="C1364" s="75" t="s">
        <v>1505</v>
      </c>
      <c r="D1364" s="81">
        <v>3222</v>
      </c>
      <c r="E1364" s="230">
        <v>44847</v>
      </c>
      <c r="F1364" s="81">
        <v>3222</v>
      </c>
      <c r="G1364" s="197">
        <f>Tabla111[[#This Row],[Importe]]-Tabla111[[#This Row],[Pagado]]</f>
        <v>0</v>
      </c>
      <c r="H1364" s="75" t="s">
        <v>10</v>
      </c>
    </row>
    <row r="1365" spans="1:8" x14ac:dyDescent="0.25">
      <c r="A1365" s="148">
        <v>44847</v>
      </c>
      <c r="B1365" s="149" t="s">
        <v>32959</v>
      </c>
      <c r="C1365" s="153" t="s">
        <v>222</v>
      </c>
      <c r="D1365" s="154">
        <v>13376.6</v>
      </c>
      <c r="E1365" s="231">
        <v>44847</v>
      </c>
      <c r="F1365" s="154">
        <v>13376.6</v>
      </c>
      <c r="G1365" s="197">
        <f>Tabla111[[#This Row],[Importe]]-Tabla111[[#This Row],[Pagado]]</f>
        <v>0</v>
      </c>
      <c r="H1365" s="153" t="s">
        <v>10</v>
      </c>
    </row>
    <row r="1366" spans="1:8" x14ac:dyDescent="0.25">
      <c r="A1366" s="73">
        <v>44847</v>
      </c>
      <c r="B1366" s="74" t="s">
        <v>32960</v>
      </c>
      <c r="C1366" s="75" t="s">
        <v>1003</v>
      </c>
      <c r="D1366" s="81">
        <v>6199.2</v>
      </c>
      <c r="E1366" s="230">
        <v>44848</v>
      </c>
      <c r="F1366" s="81">
        <v>6199.2</v>
      </c>
      <c r="G1366" s="197">
        <f>Tabla111[[#This Row],[Importe]]-Tabla111[[#This Row],[Pagado]]</f>
        <v>0</v>
      </c>
      <c r="H1366" s="75" t="s">
        <v>10</v>
      </c>
    </row>
    <row r="1367" spans="1:8" x14ac:dyDescent="0.25">
      <c r="A1367" s="148">
        <v>44847</v>
      </c>
      <c r="B1367" s="149" t="s">
        <v>32961</v>
      </c>
      <c r="C1367" s="153" t="s">
        <v>216</v>
      </c>
      <c r="D1367" s="154">
        <v>1390.8</v>
      </c>
      <c r="E1367" s="231">
        <v>44847</v>
      </c>
      <c r="F1367" s="154">
        <v>1390.8</v>
      </c>
      <c r="G1367" s="197">
        <f>Tabla111[[#This Row],[Importe]]-Tabla111[[#This Row],[Pagado]]</f>
        <v>0</v>
      </c>
      <c r="H1367" s="153" t="s">
        <v>10</v>
      </c>
    </row>
    <row r="1368" spans="1:8" x14ac:dyDescent="0.25">
      <c r="A1368" s="73">
        <v>44847</v>
      </c>
      <c r="B1368" s="74" t="s">
        <v>32962</v>
      </c>
      <c r="C1368" s="75" t="s">
        <v>31</v>
      </c>
      <c r="D1368" s="81">
        <v>2916.1</v>
      </c>
      <c r="E1368" s="230">
        <v>44847</v>
      </c>
      <c r="F1368" s="81">
        <v>2916.1</v>
      </c>
      <c r="G1368" s="197">
        <f>Tabla111[[#This Row],[Importe]]-Tabla111[[#This Row],[Pagado]]</f>
        <v>0</v>
      </c>
      <c r="H1368" s="75" t="s">
        <v>10</v>
      </c>
    </row>
    <row r="1369" spans="1:8" x14ac:dyDescent="0.25">
      <c r="A1369" s="148">
        <v>44847</v>
      </c>
      <c r="B1369" s="149" t="s">
        <v>32963</v>
      </c>
      <c r="C1369" s="153" t="s">
        <v>83</v>
      </c>
      <c r="D1369" s="154">
        <v>13074.1</v>
      </c>
      <c r="E1369" s="231">
        <v>44847</v>
      </c>
      <c r="F1369" s="154">
        <v>13074.1</v>
      </c>
      <c r="G1369" s="197">
        <f>Tabla111[[#This Row],[Importe]]-Tabla111[[#This Row],[Pagado]]</f>
        <v>0</v>
      </c>
      <c r="H1369" s="153" t="s">
        <v>10</v>
      </c>
    </row>
    <row r="1370" spans="1:8" x14ac:dyDescent="0.25">
      <c r="A1370" s="73">
        <v>44847</v>
      </c>
      <c r="B1370" s="74" t="s">
        <v>32964</v>
      </c>
      <c r="C1370" s="75" t="s">
        <v>87</v>
      </c>
      <c r="D1370" s="81">
        <v>4415.2</v>
      </c>
      <c r="E1370" s="230">
        <v>44847</v>
      </c>
      <c r="F1370" s="81">
        <v>4415.2</v>
      </c>
      <c r="G1370" s="197">
        <f>Tabla111[[#This Row],[Importe]]-Tabla111[[#This Row],[Pagado]]</f>
        <v>0</v>
      </c>
      <c r="H1370" s="75" t="s">
        <v>10</v>
      </c>
    </row>
    <row r="1371" spans="1:8" x14ac:dyDescent="0.25">
      <c r="A1371" s="148">
        <v>44847</v>
      </c>
      <c r="B1371" s="149" t="s">
        <v>32965</v>
      </c>
      <c r="C1371" s="153" t="s">
        <v>296</v>
      </c>
      <c r="D1371" s="154">
        <v>4589.2</v>
      </c>
      <c r="E1371" s="231">
        <v>44847</v>
      </c>
      <c r="F1371" s="154">
        <v>4589.2</v>
      </c>
      <c r="G1371" s="197">
        <f>Tabla111[[#This Row],[Importe]]-Tabla111[[#This Row],[Pagado]]</f>
        <v>0</v>
      </c>
      <c r="H1371" s="153" t="s">
        <v>10</v>
      </c>
    </row>
    <row r="1372" spans="1:8" x14ac:dyDescent="0.25">
      <c r="A1372" s="73">
        <v>44847</v>
      </c>
      <c r="B1372" s="74" t="s">
        <v>32966</v>
      </c>
      <c r="C1372" s="75" t="s">
        <v>107</v>
      </c>
      <c r="D1372" s="81">
        <v>10083.5</v>
      </c>
      <c r="E1372" s="230">
        <v>44847</v>
      </c>
      <c r="F1372" s="81">
        <v>10083.5</v>
      </c>
      <c r="G1372" s="197">
        <f>Tabla111[[#This Row],[Importe]]-Tabla111[[#This Row],[Pagado]]</f>
        <v>0</v>
      </c>
      <c r="H1372" s="75" t="s">
        <v>10</v>
      </c>
    </row>
    <row r="1373" spans="1:8" x14ac:dyDescent="0.25">
      <c r="A1373" s="148">
        <v>44847</v>
      </c>
      <c r="B1373" s="149" t="s">
        <v>32967</v>
      </c>
      <c r="C1373" s="153" t="s">
        <v>146</v>
      </c>
      <c r="D1373" s="154">
        <v>5986</v>
      </c>
      <c r="E1373" s="231">
        <v>44847</v>
      </c>
      <c r="F1373" s="154">
        <v>5986</v>
      </c>
      <c r="G1373" s="197">
        <f>Tabla111[[#This Row],[Importe]]-Tabla111[[#This Row],[Pagado]]</f>
        <v>0</v>
      </c>
      <c r="H1373" s="153" t="s">
        <v>10</v>
      </c>
    </row>
    <row r="1374" spans="1:8" x14ac:dyDescent="0.25">
      <c r="A1374" s="73">
        <v>44847</v>
      </c>
      <c r="B1374" s="74" t="s">
        <v>32968</v>
      </c>
      <c r="C1374" s="75" t="s">
        <v>35</v>
      </c>
      <c r="D1374" s="81">
        <v>4382.7</v>
      </c>
      <c r="E1374" s="230">
        <v>44847</v>
      </c>
      <c r="F1374" s="81">
        <v>4382.7</v>
      </c>
      <c r="G1374" s="197">
        <f>Tabla111[[#This Row],[Importe]]-Tabla111[[#This Row],[Pagado]]</f>
        <v>0</v>
      </c>
      <c r="H1374" s="75" t="s">
        <v>10</v>
      </c>
    </row>
    <row r="1375" spans="1:8" x14ac:dyDescent="0.25">
      <c r="A1375" s="148">
        <v>44847</v>
      </c>
      <c r="B1375" s="149" t="s">
        <v>32969</v>
      </c>
      <c r="C1375" s="153" t="s">
        <v>857</v>
      </c>
      <c r="D1375" s="154">
        <v>534.5</v>
      </c>
      <c r="E1375" s="231">
        <v>44847</v>
      </c>
      <c r="F1375" s="154">
        <v>534.5</v>
      </c>
      <c r="G1375" s="197">
        <f>Tabla111[[#This Row],[Importe]]-Tabla111[[#This Row],[Pagado]]</f>
        <v>0</v>
      </c>
      <c r="H1375" s="153" t="s">
        <v>10</v>
      </c>
    </row>
    <row r="1376" spans="1:8" x14ac:dyDescent="0.25">
      <c r="A1376" s="73">
        <v>44847</v>
      </c>
      <c r="B1376" s="74" t="s">
        <v>32970</v>
      </c>
      <c r="C1376" s="75" t="s">
        <v>142</v>
      </c>
      <c r="D1376" s="81">
        <v>24981.4</v>
      </c>
      <c r="E1376" s="230" t="s">
        <v>4813</v>
      </c>
      <c r="F1376" s="81">
        <v>0</v>
      </c>
      <c r="G1376" s="197">
        <f>Tabla111[[#This Row],[Importe]]-Tabla111[[#This Row],[Pagado]]</f>
        <v>24981.4</v>
      </c>
      <c r="H1376" s="75" t="s">
        <v>4814</v>
      </c>
    </row>
    <row r="1377" spans="1:8" x14ac:dyDescent="0.25">
      <c r="A1377" s="148">
        <v>44847</v>
      </c>
      <c r="B1377" s="149" t="s">
        <v>32971</v>
      </c>
      <c r="C1377" s="153" t="s">
        <v>9827</v>
      </c>
      <c r="D1377" s="154">
        <v>3929.2</v>
      </c>
      <c r="E1377" s="231">
        <v>44847</v>
      </c>
      <c r="F1377" s="154">
        <v>3929.2</v>
      </c>
      <c r="G1377" s="197">
        <f>Tabla111[[#This Row],[Importe]]-Tabla111[[#This Row],[Pagado]]</f>
        <v>0</v>
      </c>
      <c r="H1377" s="153" t="s">
        <v>10</v>
      </c>
    </row>
    <row r="1378" spans="1:8" x14ac:dyDescent="0.25">
      <c r="A1378" s="73">
        <v>44847</v>
      </c>
      <c r="B1378" s="74" t="s">
        <v>32972</v>
      </c>
      <c r="C1378" s="75" t="s">
        <v>31</v>
      </c>
      <c r="D1378" s="81">
        <v>8305.6</v>
      </c>
      <c r="E1378" s="230">
        <v>44847</v>
      </c>
      <c r="F1378" s="81">
        <v>8305.6</v>
      </c>
      <c r="G1378" s="197">
        <f>Tabla111[[#This Row],[Importe]]-Tabla111[[#This Row],[Pagado]]</f>
        <v>0</v>
      </c>
      <c r="H1378" s="75" t="s">
        <v>10</v>
      </c>
    </row>
    <row r="1379" spans="1:8" x14ac:dyDescent="0.25">
      <c r="A1379" s="148">
        <v>44847</v>
      </c>
      <c r="B1379" s="149" t="s">
        <v>32973</v>
      </c>
      <c r="C1379" s="153" t="s">
        <v>670</v>
      </c>
      <c r="D1379" s="154">
        <v>7164</v>
      </c>
      <c r="E1379" s="231">
        <v>44847</v>
      </c>
      <c r="F1379" s="154">
        <v>7164</v>
      </c>
      <c r="G1379" s="197">
        <f>Tabla111[[#This Row],[Importe]]-Tabla111[[#This Row],[Pagado]]</f>
        <v>0</v>
      </c>
      <c r="H1379" s="153" t="s">
        <v>10</v>
      </c>
    </row>
    <row r="1380" spans="1:8" x14ac:dyDescent="0.25">
      <c r="A1380" s="73">
        <v>44847</v>
      </c>
      <c r="B1380" s="74" t="s">
        <v>32974</v>
      </c>
      <c r="C1380" s="75" t="s">
        <v>10190</v>
      </c>
      <c r="D1380" s="81">
        <v>19053</v>
      </c>
      <c r="E1380" s="230">
        <v>44847</v>
      </c>
      <c r="F1380" s="81">
        <v>19053</v>
      </c>
      <c r="G1380" s="197">
        <f>Tabla111[[#This Row],[Importe]]-Tabla111[[#This Row],[Pagado]]</f>
        <v>0</v>
      </c>
      <c r="H1380" s="75" t="s">
        <v>10</v>
      </c>
    </row>
    <row r="1381" spans="1:8" x14ac:dyDescent="0.25">
      <c r="A1381" s="148">
        <v>44847</v>
      </c>
      <c r="B1381" s="149" t="s">
        <v>32975</v>
      </c>
      <c r="C1381" s="153" t="s">
        <v>67</v>
      </c>
      <c r="D1381" s="154">
        <v>2612</v>
      </c>
      <c r="E1381" s="231">
        <v>44847</v>
      </c>
      <c r="F1381" s="154">
        <v>2612</v>
      </c>
      <c r="G1381" s="197">
        <f>Tabla111[[#This Row],[Importe]]-Tabla111[[#This Row],[Pagado]]</f>
        <v>0</v>
      </c>
      <c r="H1381" s="153" t="s">
        <v>10</v>
      </c>
    </row>
    <row r="1382" spans="1:8" x14ac:dyDescent="0.25">
      <c r="A1382" s="73">
        <v>44847</v>
      </c>
      <c r="B1382" s="74" t="s">
        <v>32976</v>
      </c>
      <c r="C1382" s="75" t="s">
        <v>157</v>
      </c>
      <c r="D1382" s="81">
        <v>4674</v>
      </c>
      <c r="E1382" s="230">
        <v>44848</v>
      </c>
      <c r="F1382" s="81">
        <v>4674</v>
      </c>
      <c r="G1382" s="197">
        <f>Tabla111[[#This Row],[Importe]]-Tabla111[[#This Row],[Pagado]]</f>
        <v>0</v>
      </c>
      <c r="H1382" s="75" t="s">
        <v>10</v>
      </c>
    </row>
    <row r="1383" spans="1:8" x14ac:dyDescent="0.25">
      <c r="A1383" s="148">
        <v>44847</v>
      </c>
      <c r="B1383" s="149" t="s">
        <v>32977</v>
      </c>
      <c r="C1383" s="153" t="s">
        <v>1302</v>
      </c>
      <c r="D1383" s="154">
        <v>50519.1</v>
      </c>
      <c r="E1383" s="231">
        <v>44847</v>
      </c>
      <c r="F1383" s="154">
        <v>50519.1</v>
      </c>
      <c r="G1383" s="197">
        <f>Tabla111[[#This Row],[Importe]]-Tabla111[[#This Row],[Pagado]]</f>
        <v>0</v>
      </c>
      <c r="H1383" s="153" t="s">
        <v>10</v>
      </c>
    </row>
    <row r="1384" spans="1:8" x14ac:dyDescent="0.25">
      <c r="A1384" s="73">
        <v>44847</v>
      </c>
      <c r="B1384" s="74" t="s">
        <v>32978</v>
      </c>
      <c r="C1384" s="75" t="s">
        <v>21176</v>
      </c>
      <c r="D1384" s="81">
        <v>0</v>
      </c>
      <c r="E1384" s="232" t="s">
        <v>189</v>
      </c>
      <c r="F1384" s="81">
        <v>0</v>
      </c>
      <c r="G1384" s="197">
        <f>Tabla111[[#This Row],[Importe]]-Tabla111[[#This Row],[Pagado]]</f>
        <v>0</v>
      </c>
      <c r="H1384" s="161" t="s">
        <v>32979</v>
      </c>
    </row>
    <row r="1385" spans="1:8" x14ac:dyDescent="0.25">
      <c r="A1385" s="148">
        <v>44847</v>
      </c>
      <c r="B1385" s="149" t="s">
        <v>32980</v>
      </c>
      <c r="C1385" s="153" t="s">
        <v>647</v>
      </c>
      <c r="D1385" s="154">
        <v>2010.3</v>
      </c>
      <c r="E1385" s="231">
        <v>44847</v>
      </c>
      <c r="F1385" s="154">
        <v>2010.3</v>
      </c>
      <c r="G1385" s="197">
        <f>Tabla111[[#This Row],[Importe]]-Tabla111[[#This Row],[Pagado]]</f>
        <v>0</v>
      </c>
      <c r="H1385" s="153" t="s">
        <v>10</v>
      </c>
    </row>
    <row r="1386" spans="1:8" x14ac:dyDescent="0.25">
      <c r="A1386" s="73">
        <v>44847</v>
      </c>
      <c r="B1386" s="74" t="s">
        <v>32981</v>
      </c>
      <c r="C1386" s="75" t="s">
        <v>396</v>
      </c>
      <c r="D1386" s="81">
        <v>11422.1</v>
      </c>
      <c r="E1386" s="230">
        <v>44853</v>
      </c>
      <c r="F1386" s="81">
        <v>11422.1</v>
      </c>
      <c r="G1386" s="197">
        <f>Tabla111[[#This Row],[Importe]]-Tabla111[[#This Row],[Pagado]]</f>
        <v>0</v>
      </c>
      <c r="H1386" s="75" t="s">
        <v>10</v>
      </c>
    </row>
    <row r="1387" spans="1:8" x14ac:dyDescent="0.25">
      <c r="A1387" s="148">
        <v>44847</v>
      </c>
      <c r="B1387" s="149" t="s">
        <v>32982</v>
      </c>
      <c r="C1387" s="153" t="s">
        <v>151</v>
      </c>
      <c r="D1387" s="154">
        <v>23868.2</v>
      </c>
      <c r="E1387" s="231">
        <v>44848</v>
      </c>
      <c r="F1387" s="154">
        <v>23868.2</v>
      </c>
      <c r="G1387" s="197">
        <f>Tabla111[[#This Row],[Importe]]-Tabla111[[#This Row],[Pagado]]</f>
        <v>0</v>
      </c>
      <c r="H1387" s="153" t="s">
        <v>10</v>
      </c>
    </row>
    <row r="1388" spans="1:8" x14ac:dyDescent="0.25">
      <c r="A1388" s="73">
        <v>44847</v>
      </c>
      <c r="B1388" s="74" t="s">
        <v>32983</v>
      </c>
      <c r="C1388" s="75" t="s">
        <v>32984</v>
      </c>
      <c r="D1388" s="81">
        <v>0</v>
      </c>
      <c r="E1388" s="232" t="s">
        <v>189</v>
      </c>
      <c r="F1388" s="81">
        <v>0</v>
      </c>
      <c r="G1388" s="197">
        <f>Tabla111[[#This Row],[Importe]]-Tabla111[[#This Row],[Pagado]]</f>
        <v>0</v>
      </c>
      <c r="H1388" s="75" t="s">
        <v>189</v>
      </c>
    </row>
    <row r="1389" spans="1:8" x14ac:dyDescent="0.25">
      <c r="A1389" s="148">
        <v>44847</v>
      </c>
      <c r="B1389" s="149" t="s">
        <v>32985</v>
      </c>
      <c r="C1389" s="153" t="s">
        <v>670</v>
      </c>
      <c r="D1389" s="154">
        <v>693</v>
      </c>
      <c r="E1389" s="231">
        <v>44847</v>
      </c>
      <c r="F1389" s="154">
        <v>693</v>
      </c>
      <c r="G1389" s="197">
        <f>Tabla111[[#This Row],[Importe]]-Tabla111[[#This Row],[Pagado]]</f>
        <v>0</v>
      </c>
      <c r="H1389" s="153" t="s">
        <v>10</v>
      </c>
    </row>
    <row r="1390" spans="1:8" x14ac:dyDescent="0.25">
      <c r="A1390" s="73">
        <v>44847</v>
      </c>
      <c r="B1390" s="74" t="s">
        <v>32986</v>
      </c>
      <c r="C1390" s="75" t="s">
        <v>31</v>
      </c>
      <c r="D1390" s="81">
        <v>5023.6000000000004</v>
      </c>
      <c r="E1390" s="230">
        <v>44847</v>
      </c>
      <c r="F1390" s="81">
        <v>5023.6000000000004</v>
      </c>
      <c r="G1390" s="197">
        <f>Tabla111[[#This Row],[Importe]]-Tabla111[[#This Row],[Pagado]]</f>
        <v>0</v>
      </c>
      <c r="H1390" s="75" t="s">
        <v>10</v>
      </c>
    </row>
    <row r="1391" spans="1:8" x14ac:dyDescent="0.25">
      <c r="A1391" s="148">
        <v>44847</v>
      </c>
      <c r="B1391" s="149" t="s">
        <v>32987</v>
      </c>
      <c r="C1391" s="153" t="s">
        <v>414</v>
      </c>
      <c r="D1391" s="154">
        <v>113790.9</v>
      </c>
      <c r="E1391" s="231">
        <v>44860</v>
      </c>
      <c r="F1391" s="154">
        <v>113790.9</v>
      </c>
      <c r="G1391" s="197">
        <f>Tabla111[[#This Row],[Importe]]-Tabla111[[#This Row],[Pagado]]</f>
        <v>0</v>
      </c>
      <c r="H1391" s="153" t="s">
        <v>10</v>
      </c>
    </row>
    <row r="1392" spans="1:8" x14ac:dyDescent="0.25">
      <c r="A1392" s="73">
        <v>44847</v>
      </c>
      <c r="B1392" s="74" t="s">
        <v>32988</v>
      </c>
      <c r="C1392" s="75" t="s">
        <v>31</v>
      </c>
      <c r="D1392" s="81">
        <v>7725.2</v>
      </c>
      <c r="E1392" s="230">
        <v>44847</v>
      </c>
      <c r="F1392" s="81">
        <v>7725.2</v>
      </c>
      <c r="G1392" s="197">
        <f>Tabla111[[#This Row],[Importe]]-Tabla111[[#This Row],[Pagado]]</f>
        <v>0</v>
      </c>
      <c r="H1392" s="75" t="s">
        <v>10</v>
      </c>
    </row>
    <row r="1393" spans="1:8" x14ac:dyDescent="0.25">
      <c r="A1393" s="148">
        <v>44847</v>
      </c>
      <c r="B1393" s="149" t="s">
        <v>32989</v>
      </c>
      <c r="C1393" s="153" t="s">
        <v>31</v>
      </c>
      <c r="D1393" s="154">
        <v>10640</v>
      </c>
      <c r="E1393" s="231">
        <v>44847</v>
      </c>
      <c r="F1393" s="154">
        <v>10640</v>
      </c>
      <c r="G1393" s="197">
        <f>Tabla111[[#This Row],[Importe]]-Tabla111[[#This Row],[Pagado]]</f>
        <v>0</v>
      </c>
      <c r="H1393" s="153" t="s">
        <v>10</v>
      </c>
    </row>
    <row r="1394" spans="1:8" x14ac:dyDescent="0.25">
      <c r="A1394" s="73">
        <v>44847</v>
      </c>
      <c r="B1394" s="74" t="s">
        <v>32990</v>
      </c>
      <c r="C1394" s="75" t="s">
        <v>296</v>
      </c>
      <c r="D1394" s="81">
        <v>3772.4</v>
      </c>
      <c r="E1394" s="230">
        <v>44847</v>
      </c>
      <c r="F1394" s="81">
        <v>3772.4</v>
      </c>
      <c r="G1394" s="197">
        <f>Tabla111[[#This Row],[Importe]]-Tabla111[[#This Row],[Pagado]]</f>
        <v>0</v>
      </c>
      <c r="H1394" s="75" t="s">
        <v>10</v>
      </c>
    </row>
    <row r="1395" spans="1:8" x14ac:dyDescent="0.25">
      <c r="A1395" s="148">
        <v>44847</v>
      </c>
      <c r="B1395" s="149" t="s">
        <v>32991</v>
      </c>
      <c r="C1395" s="153" t="s">
        <v>31</v>
      </c>
      <c r="D1395" s="154">
        <v>623.20000000000005</v>
      </c>
      <c r="E1395" s="231">
        <v>44847</v>
      </c>
      <c r="F1395" s="154">
        <v>623.20000000000005</v>
      </c>
      <c r="G1395" s="197">
        <f>Tabla111[[#This Row],[Importe]]-Tabla111[[#This Row],[Pagado]]</f>
        <v>0</v>
      </c>
      <c r="H1395" s="153" t="s">
        <v>10</v>
      </c>
    </row>
    <row r="1396" spans="1:8" x14ac:dyDescent="0.25">
      <c r="A1396" s="73">
        <v>44847</v>
      </c>
      <c r="B1396" s="74" t="s">
        <v>32992</v>
      </c>
      <c r="C1396" s="75" t="s">
        <v>31</v>
      </c>
      <c r="D1396" s="81">
        <v>300</v>
      </c>
      <c r="E1396" s="230">
        <v>44847</v>
      </c>
      <c r="F1396" s="81">
        <v>300</v>
      </c>
      <c r="G1396" s="197">
        <f>Tabla111[[#This Row],[Importe]]-Tabla111[[#This Row],[Pagado]]</f>
        <v>0</v>
      </c>
      <c r="H1396" s="75" t="s">
        <v>10</v>
      </c>
    </row>
    <row r="1397" spans="1:8" x14ac:dyDescent="0.25">
      <c r="A1397" s="148">
        <v>44847</v>
      </c>
      <c r="B1397" s="149" t="s">
        <v>32993</v>
      </c>
      <c r="C1397" s="153" t="s">
        <v>359</v>
      </c>
      <c r="D1397" s="154">
        <v>2455.1</v>
      </c>
      <c r="E1397" s="231">
        <v>44847</v>
      </c>
      <c r="F1397" s="154">
        <v>2455.1</v>
      </c>
      <c r="G1397" s="197">
        <f>Tabla111[[#This Row],[Importe]]-Tabla111[[#This Row],[Pagado]]</f>
        <v>0</v>
      </c>
      <c r="H1397" s="153" t="s">
        <v>10</v>
      </c>
    </row>
    <row r="1398" spans="1:8" x14ac:dyDescent="0.25">
      <c r="A1398" s="73">
        <v>44847</v>
      </c>
      <c r="B1398" s="74" t="s">
        <v>32994</v>
      </c>
      <c r="C1398" s="75" t="s">
        <v>175</v>
      </c>
      <c r="D1398" s="81">
        <v>24481.5</v>
      </c>
      <c r="E1398" s="230">
        <v>44847</v>
      </c>
      <c r="F1398" s="81">
        <v>24481.5</v>
      </c>
      <c r="G1398" s="197">
        <f>Tabla111[[#This Row],[Importe]]-Tabla111[[#This Row],[Pagado]]</f>
        <v>0</v>
      </c>
      <c r="H1398" s="75" t="s">
        <v>10</v>
      </c>
    </row>
    <row r="1399" spans="1:8" x14ac:dyDescent="0.25">
      <c r="A1399" s="148">
        <v>44847</v>
      </c>
      <c r="B1399" s="149" t="s">
        <v>32995</v>
      </c>
      <c r="C1399" s="153" t="s">
        <v>296</v>
      </c>
      <c r="D1399" s="154">
        <v>147</v>
      </c>
      <c r="E1399" s="231">
        <v>44847</v>
      </c>
      <c r="F1399" s="154">
        <v>147</v>
      </c>
      <c r="G1399" s="197">
        <f>Tabla111[[#This Row],[Importe]]-Tabla111[[#This Row],[Pagado]]</f>
        <v>0</v>
      </c>
      <c r="H1399" s="153" t="s">
        <v>10</v>
      </c>
    </row>
    <row r="1400" spans="1:8" x14ac:dyDescent="0.25">
      <c r="A1400" s="73">
        <v>44847</v>
      </c>
      <c r="B1400" s="74" t="s">
        <v>32996</v>
      </c>
      <c r="C1400" s="75" t="s">
        <v>9</v>
      </c>
      <c r="D1400" s="81">
        <v>3146.6</v>
      </c>
      <c r="E1400" s="230">
        <v>44847</v>
      </c>
      <c r="F1400" s="81">
        <v>3146.6</v>
      </c>
      <c r="G1400" s="197">
        <f>Tabla111[[#This Row],[Importe]]-Tabla111[[#This Row],[Pagado]]</f>
        <v>0</v>
      </c>
      <c r="H1400" s="75" t="s">
        <v>10</v>
      </c>
    </row>
    <row r="1401" spans="1:8" x14ac:dyDescent="0.25">
      <c r="A1401" s="148">
        <v>44847</v>
      </c>
      <c r="B1401" s="149" t="s">
        <v>32997</v>
      </c>
      <c r="C1401" s="153" t="s">
        <v>31</v>
      </c>
      <c r="D1401" s="154">
        <v>5318</v>
      </c>
      <c r="E1401" s="231">
        <v>44847</v>
      </c>
      <c r="F1401" s="154">
        <v>5318</v>
      </c>
      <c r="G1401" s="197">
        <f>Tabla111[[#This Row],[Importe]]-Tabla111[[#This Row],[Pagado]]</f>
        <v>0</v>
      </c>
      <c r="H1401" s="153" t="s">
        <v>10</v>
      </c>
    </row>
    <row r="1402" spans="1:8" x14ac:dyDescent="0.25">
      <c r="A1402" s="73">
        <v>44847</v>
      </c>
      <c r="B1402" s="74" t="s">
        <v>32998</v>
      </c>
      <c r="C1402" s="75" t="s">
        <v>62</v>
      </c>
      <c r="D1402" s="81">
        <v>4400</v>
      </c>
      <c r="E1402" s="230">
        <v>44847</v>
      </c>
      <c r="F1402" s="81">
        <v>4400</v>
      </c>
      <c r="G1402" s="197">
        <f>Tabla111[[#This Row],[Importe]]-Tabla111[[#This Row],[Pagado]]</f>
        <v>0</v>
      </c>
      <c r="H1402" s="75" t="s">
        <v>10</v>
      </c>
    </row>
    <row r="1403" spans="1:8" x14ac:dyDescent="0.25">
      <c r="A1403" s="148">
        <v>44847</v>
      </c>
      <c r="B1403" s="149" t="s">
        <v>32999</v>
      </c>
      <c r="C1403" s="153" t="s">
        <v>729</v>
      </c>
      <c r="D1403" s="154">
        <v>27683.4</v>
      </c>
      <c r="E1403" s="231">
        <v>44848</v>
      </c>
      <c r="F1403" s="154">
        <v>27683.4</v>
      </c>
      <c r="G1403" s="197">
        <f>Tabla111[[#This Row],[Importe]]-Tabla111[[#This Row],[Pagado]]</f>
        <v>0</v>
      </c>
      <c r="H1403" s="153" t="s">
        <v>10</v>
      </c>
    </row>
    <row r="1404" spans="1:8" x14ac:dyDescent="0.25">
      <c r="A1404" s="73">
        <v>44847</v>
      </c>
      <c r="B1404" s="74" t="s">
        <v>33000</v>
      </c>
      <c r="C1404" s="75" t="s">
        <v>282</v>
      </c>
      <c r="D1404" s="81">
        <v>2067.1999999999998</v>
      </c>
      <c r="E1404" s="230">
        <v>44848</v>
      </c>
      <c r="F1404" s="81">
        <v>2067.1999999999998</v>
      </c>
      <c r="G1404" s="197">
        <f>Tabla111[[#This Row],[Importe]]-Tabla111[[#This Row],[Pagado]]</f>
        <v>0</v>
      </c>
      <c r="H1404" s="75" t="s">
        <v>10</v>
      </c>
    </row>
    <row r="1405" spans="1:8" x14ac:dyDescent="0.25">
      <c r="A1405" s="148">
        <v>44847</v>
      </c>
      <c r="B1405" s="149" t="s">
        <v>33001</v>
      </c>
      <c r="C1405" s="153" t="s">
        <v>431</v>
      </c>
      <c r="D1405" s="154">
        <v>4210.3999999999996</v>
      </c>
      <c r="E1405" s="231">
        <v>44848</v>
      </c>
      <c r="F1405" s="154">
        <v>4210.3999999999996</v>
      </c>
      <c r="G1405" s="197">
        <f>Tabla111[[#This Row],[Importe]]-Tabla111[[#This Row],[Pagado]]</f>
        <v>0</v>
      </c>
      <c r="H1405" s="153" t="s">
        <v>10</v>
      </c>
    </row>
    <row r="1406" spans="1:8" x14ac:dyDescent="0.25">
      <c r="A1406" s="73">
        <v>44847</v>
      </c>
      <c r="B1406" s="74" t="s">
        <v>33002</v>
      </c>
      <c r="C1406" s="75" t="s">
        <v>284</v>
      </c>
      <c r="D1406" s="81">
        <v>7942</v>
      </c>
      <c r="E1406" s="230">
        <v>44848</v>
      </c>
      <c r="F1406" s="81">
        <v>7942</v>
      </c>
      <c r="G1406" s="197">
        <f>Tabla111[[#This Row],[Importe]]-Tabla111[[#This Row],[Pagado]]</f>
        <v>0</v>
      </c>
      <c r="H1406" s="75" t="s">
        <v>10</v>
      </c>
    </row>
    <row r="1407" spans="1:8" x14ac:dyDescent="0.25">
      <c r="A1407" s="148">
        <v>44847</v>
      </c>
      <c r="B1407" s="149" t="s">
        <v>33003</v>
      </c>
      <c r="C1407" s="153" t="s">
        <v>5345</v>
      </c>
      <c r="D1407" s="154">
        <v>2964</v>
      </c>
      <c r="E1407" s="231">
        <v>44848</v>
      </c>
      <c r="F1407" s="154">
        <v>2964</v>
      </c>
      <c r="G1407" s="197">
        <f>Tabla111[[#This Row],[Importe]]-Tabla111[[#This Row],[Pagado]]</f>
        <v>0</v>
      </c>
      <c r="H1407" s="153" t="s">
        <v>10</v>
      </c>
    </row>
    <row r="1408" spans="1:8" x14ac:dyDescent="0.25">
      <c r="A1408" s="73">
        <v>44847</v>
      </c>
      <c r="B1408" s="74" t="s">
        <v>33004</v>
      </c>
      <c r="C1408" s="75" t="s">
        <v>10819</v>
      </c>
      <c r="D1408" s="81">
        <v>1953.2</v>
      </c>
      <c r="E1408" s="230">
        <v>44848</v>
      </c>
      <c r="F1408" s="81">
        <v>1953.2</v>
      </c>
      <c r="G1408" s="197">
        <f>Tabla111[[#This Row],[Importe]]-Tabla111[[#This Row],[Pagado]]</f>
        <v>0</v>
      </c>
      <c r="H1408" s="75" t="s">
        <v>10</v>
      </c>
    </row>
    <row r="1409" spans="1:8" x14ac:dyDescent="0.25">
      <c r="A1409" s="148">
        <v>44847</v>
      </c>
      <c r="B1409" s="149" t="s">
        <v>33005</v>
      </c>
      <c r="C1409" s="153" t="s">
        <v>280</v>
      </c>
      <c r="D1409" s="154">
        <v>1193.2</v>
      </c>
      <c r="E1409" s="231">
        <v>44848</v>
      </c>
      <c r="F1409" s="154">
        <v>1193.2</v>
      </c>
      <c r="G1409" s="197">
        <f>Tabla111[[#This Row],[Importe]]-Tabla111[[#This Row],[Pagado]]</f>
        <v>0</v>
      </c>
      <c r="H1409" s="153" t="s">
        <v>10</v>
      </c>
    </row>
    <row r="1410" spans="1:8" x14ac:dyDescent="0.25">
      <c r="A1410" s="73">
        <v>44847</v>
      </c>
      <c r="B1410" s="74" t="s">
        <v>33006</v>
      </c>
      <c r="C1410" s="75" t="s">
        <v>10678</v>
      </c>
      <c r="D1410" s="81">
        <v>2796.2</v>
      </c>
      <c r="E1410" s="230">
        <v>44847</v>
      </c>
      <c r="F1410" s="81">
        <v>2796.2</v>
      </c>
      <c r="G1410" s="197">
        <f>Tabla111[[#This Row],[Importe]]-Tabla111[[#This Row],[Pagado]]</f>
        <v>0</v>
      </c>
      <c r="H1410" s="75" t="s">
        <v>10</v>
      </c>
    </row>
    <row r="1411" spans="1:8" x14ac:dyDescent="0.25">
      <c r="A1411" s="148">
        <v>44847</v>
      </c>
      <c r="B1411" s="149" t="s">
        <v>33007</v>
      </c>
      <c r="C1411" s="153" t="s">
        <v>56</v>
      </c>
      <c r="D1411" s="154">
        <v>3189.8</v>
      </c>
      <c r="E1411" s="231">
        <v>44847</v>
      </c>
      <c r="F1411" s="154">
        <v>3189.8</v>
      </c>
      <c r="G1411" s="197">
        <f>Tabla111[[#This Row],[Importe]]-Tabla111[[#This Row],[Pagado]]</f>
        <v>0</v>
      </c>
      <c r="H1411" s="153" t="s">
        <v>10</v>
      </c>
    </row>
    <row r="1412" spans="1:8" x14ac:dyDescent="0.25">
      <c r="A1412" s="73">
        <v>44847</v>
      </c>
      <c r="B1412" s="74" t="s">
        <v>33008</v>
      </c>
      <c r="C1412" s="75" t="s">
        <v>31</v>
      </c>
      <c r="D1412" s="81">
        <v>3769.6</v>
      </c>
      <c r="E1412" s="230">
        <v>44847</v>
      </c>
      <c r="F1412" s="81">
        <v>3769.6</v>
      </c>
      <c r="G1412" s="197">
        <f>Tabla111[[#This Row],[Importe]]-Tabla111[[#This Row],[Pagado]]</f>
        <v>0</v>
      </c>
      <c r="H1412" s="75" t="s">
        <v>10</v>
      </c>
    </row>
    <row r="1413" spans="1:8" x14ac:dyDescent="0.25">
      <c r="A1413" s="148">
        <v>44847</v>
      </c>
      <c r="B1413" s="149" t="s">
        <v>33009</v>
      </c>
      <c r="C1413" s="153" t="s">
        <v>5694</v>
      </c>
      <c r="D1413" s="154">
        <v>1456</v>
      </c>
      <c r="E1413" s="231">
        <v>44847</v>
      </c>
      <c r="F1413" s="154">
        <v>1456</v>
      </c>
      <c r="G1413" s="197">
        <f>Tabla111[[#This Row],[Importe]]-Tabla111[[#This Row],[Pagado]]</f>
        <v>0</v>
      </c>
      <c r="H1413" s="153" t="s">
        <v>10</v>
      </c>
    </row>
    <row r="1414" spans="1:8" x14ac:dyDescent="0.25">
      <c r="A1414" s="73">
        <v>44847</v>
      </c>
      <c r="B1414" s="74" t="s">
        <v>33010</v>
      </c>
      <c r="C1414" s="75" t="s">
        <v>31</v>
      </c>
      <c r="D1414" s="81">
        <v>799.1</v>
      </c>
      <c r="E1414" s="230">
        <v>44847</v>
      </c>
      <c r="F1414" s="81">
        <v>799.1</v>
      </c>
      <c r="G1414" s="197">
        <f>Tabla111[[#This Row],[Importe]]-Tabla111[[#This Row],[Pagado]]</f>
        <v>0</v>
      </c>
      <c r="H1414" s="75" t="s">
        <v>10</v>
      </c>
    </row>
    <row r="1415" spans="1:8" x14ac:dyDescent="0.25">
      <c r="A1415" s="148">
        <v>44847</v>
      </c>
      <c r="B1415" s="149" t="s">
        <v>33011</v>
      </c>
      <c r="C1415" s="153" t="s">
        <v>402</v>
      </c>
      <c r="D1415" s="154">
        <v>13043.5</v>
      </c>
      <c r="E1415" s="231">
        <v>44853</v>
      </c>
      <c r="F1415" s="154">
        <v>13043.5</v>
      </c>
      <c r="G1415" s="197">
        <f>Tabla111[[#This Row],[Importe]]-Tabla111[[#This Row],[Pagado]]</f>
        <v>0</v>
      </c>
      <c r="H1415" s="153" t="s">
        <v>10</v>
      </c>
    </row>
    <row r="1416" spans="1:8" x14ac:dyDescent="0.25">
      <c r="A1416" s="73">
        <v>44847</v>
      </c>
      <c r="B1416" s="74" t="s">
        <v>33012</v>
      </c>
      <c r="C1416" s="75" t="s">
        <v>400</v>
      </c>
      <c r="D1416" s="81">
        <v>10107.299999999999</v>
      </c>
      <c r="E1416" s="230">
        <v>44853</v>
      </c>
      <c r="F1416" s="81">
        <v>10107.299999999999</v>
      </c>
      <c r="G1416" s="197">
        <f>Tabla111[[#This Row],[Importe]]-Tabla111[[#This Row],[Pagado]]</f>
        <v>0</v>
      </c>
      <c r="H1416" s="75" t="s">
        <v>10</v>
      </c>
    </row>
    <row r="1417" spans="1:8" x14ac:dyDescent="0.25">
      <c r="A1417" s="148">
        <v>44847</v>
      </c>
      <c r="B1417" s="149" t="s">
        <v>33013</v>
      </c>
      <c r="C1417" s="153" t="s">
        <v>19637</v>
      </c>
      <c r="D1417" s="154">
        <v>4957.5</v>
      </c>
      <c r="E1417" s="231">
        <v>44853</v>
      </c>
      <c r="F1417" s="154">
        <v>4957.5</v>
      </c>
      <c r="G1417" s="197">
        <f>Tabla111[[#This Row],[Importe]]-Tabla111[[#This Row],[Pagado]]</f>
        <v>0</v>
      </c>
      <c r="H1417" s="153" t="s">
        <v>10</v>
      </c>
    </row>
    <row r="1418" spans="1:8" x14ac:dyDescent="0.25">
      <c r="A1418" s="73">
        <v>44848</v>
      </c>
      <c r="B1418" s="74" t="s">
        <v>33014</v>
      </c>
      <c r="C1418" s="75" t="s">
        <v>887</v>
      </c>
      <c r="D1418" s="81">
        <v>16743.3</v>
      </c>
      <c r="E1418" s="230" t="s">
        <v>32712</v>
      </c>
      <c r="F1418" s="81">
        <f>15000+1743.3</f>
        <v>16743.3</v>
      </c>
      <c r="G1418" s="197">
        <f>Tabla111[[#This Row],[Importe]]-Tabla111[[#This Row],[Pagado]]</f>
        <v>0</v>
      </c>
      <c r="H1418" s="75" t="s">
        <v>10</v>
      </c>
    </row>
    <row r="1419" spans="1:8" x14ac:dyDescent="0.25">
      <c r="A1419" s="148">
        <v>44848</v>
      </c>
      <c r="B1419" s="149" t="s">
        <v>33015</v>
      </c>
      <c r="C1419" s="153" t="s">
        <v>475</v>
      </c>
      <c r="D1419" s="154">
        <v>51777.7</v>
      </c>
      <c r="E1419" s="231">
        <v>44849</v>
      </c>
      <c r="F1419" s="154">
        <v>51777.7</v>
      </c>
      <c r="G1419" s="197">
        <f>Tabla111[[#This Row],[Importe]]-Tabla111[[#This Row],[Pagado]]</f>
        <v>0</v>
      </c>
      <c r="H1419" s="153" t="s">
        <v>10</v>
      </c>
    </row>
    <row r="1420" spans="1:8" x14ac:dyDescent="0.25">
      <c r="A1420" s="73">
        <v>44848</v>
      </c>
      <c r="B1420" s="74" t="s">
        <v>33016</v>
      </c>
      <c r="C1420" s="75" t="s">
        <v>12</v>
      </c>
      <c r="D1420" s="81">
        <v>21508.05</v>
      </c>
      <c r="E1420" s="230">
        <v>44848</v>
      </c>
      <c r="F1420" s="81">
        <v>21508.05</v>
      </c>
      <c r="G1420" s="197">
        <f>Tabla111[[#This Row],[Importe]]-Tabla111[[#This Row],[Pagado]]</f>
        <v>0</v>
      </c>
      <c r="H1420" s="75" t="s">
        <v>10</v>
      </c>
    </row>
    <row r="1421" spans="1:8" x14ac:dyDescent="0.25">
      <c r="A1421" s="148">
        <v>44848</v>
      </c>
      <c r="B1421" s="149" t="s">
        <v>33017</v>
      </c>
      <c r="C1421" s="153" t="s">
        <v>75</v>
      </c>
      <c r="D1421" s="154">
        <v>7653.2</v>
      </c>
      <c r="E1421" s="231">
        <v>44848</v>
      </c>
      <c r="F1421" s="154">
        <v>7653.2</v>
      </c>
      <c r="G1421" s="197">
        <f>Tabla111[[#This Row],[Importe]]-Tabla111[[#This Row],[Pagado]]</f>
        <v>0</v>
      </c>
      <c r="H1421" s="153" t="s">
        <v>10</v>
      </c>
    </row>
    <row r="1422" spans="1:8" x14ac:dyDescent="0.25">
      <c r="A1422" s="73">
        <v>44848</v>
      </c>
      <c r="B1422" s="74" t="s">
        <v>33018</v>
      </c>
      <c r="C1422" s="75" t="s">
        <v>24</v>
      </c>
      <c r="D1422" s="81">
        <v>4314.3</v>
      </c>
      <c r="E1422" s="230">
        <v>44848</v>
      </c>
      <c r="F1422" s="81">
        <v>4314.3</v>
      </c>
      <c r="G1422" s="197">
        <f>Tabla111[[#This Row],[Importe]]-Tabla111[[#This Row],[Pagado]]</f>
        <v>0</v>
      </c>
      <c r="H1422" s="75" t="s">
        <v>10</v>
      </c>
    </row>
    <row r="1423" spans="1:8" x14ac:dyDescent="0.25">
      <c r="A1423" s="148">
        <v>44848</v>
      </c>
      <c r="B1423" s="149" t="s">
        <v>33019</v>
      </c>
      <c r="C1423" s="153" t="s">
        <v>12</v>
      </c>
      <c r="D1423" s="154">
        <v>5467</v>
      </c>
      <c r="E1423" s="231">
        <v>44848</v>
      </c>
      <c r="F1423" s="154">
        <v>5467</v>
      </c>
      <c r="G1423" s="197">
        <f>Tabla111[[#This Row],[Importe]]-Tabla111[[#This Row],[Pagado]]</f>
        <v>0</v>
      </c>
      <c r="H1423" s="153" t="s">
        <v>10</v>
      </c>
    </row>
    <row r="1424" spans="1:8" x14ac:dyDescent="0.25">
      <c r="A1424" s="73">
        <v>44848</v>
      </c>
      <c r="B1424" s="74" t="s">
        <v>33020</v>
      </c>
      <c r="C1424" s="75" t="s">
        <v>60</v>
      </c>
      <c r="D1424" s="81">
        <v>5460</v>
      </c>
      <c r="E1424" s="230">
        <v>44849</v>
      </c>
      <c r="F1424" s="81">
        <v>5460</v>
      </c>
      <c r="G1424" s="197">
        <f>Tabla111[[#This Row],[Importe]]-Tabla111[[#This Row],[Pagado]]</f>
        <v>0</v>
      </c>
      <c r="H1424" s="75" t="s">
        <v>10</v>
      </c>
    </row>
    <row r="1425" spans="1:8" x14ac:dyDescent="0.25">
      <c r="A1425" s="148">
        <v>44848</v>
      </c>
      <c r="B1425" s="149" t="s">
        <v>33021</v>
      </c>
      <c r="C1425" s="153" t="s">
        <v>109</v>
      </c>
      <c r="D1425" s="154">
        <v>5720</v>
      </c>
      <c r="E1425" s="231">
        <v>44849</v>
      </c>
      <c r="F1425" s="154">
        <v>5720</v>
      </c>
      <c r="G1425" s="197">
        <f>Tabla111[[#This Row],[Importe]]-Tabla111[[#This Row],[Pagado]]</f>
        <v>0</v>
      </c>
      <c r="H1425" s="153" t="s">
        <v>10</v>
      </c>
    </row>
    <row r="1426" spans="1:8" x14ac:dyDescent="0.25">
      <c r="A1426" s="73">
        <v>44848</v>
      </c>
      <c r="B1426" s="74" t="s">
        <v>33022</v>
      </c>
      <c r="C1426" s="75" t="s">
        <v>97</v>
      </c>
      <c r="D1426" s="81">
        <v>11215.8</v>
      </c>
      <c r="E1426" s="230">
        <v>44849</v>
      </c>
      <c r="F1426" s="81">
        <v>11215.8</v>
      </c>
      <c r="G1426" s="197">
        <f>Tabla111[[#This Row],[Importe]]-Tabla111[[#This Row],[Pagado]]</f>
        <v>0</v>
      </c>
      <c r="H1426" s="75" t="s">
        <v>10</v>
      </c>
    </row>
    <row r="1427" spans="1:8" x14ac:dyDescent="0.25">
      <c r="A1427" s="148">
        <v>44848</v>
      </c>
      <c r="B1427" s="149" t="s">
        <v>33023</v>
      </c>
      <c r="C1427" s="153" t="s">
        <v>2563</v>
      </c>
      <c r="D1427" s="154">
        <v>6224.3</v>
      </c>
      <c r="E1427" s="231">
        <v>44849</v>
      </c>
      <c r="F1427" s="154">
        <v>6224.3</v>
      </c>
      <c r="G1427" s="197">
        <f>Tabla111[[#This Row],[Importe]]-Tabla111[[#This Row],[Pagado]]</f>
        <v>0</v>
      </c>
      <c r="H1427" s="153" t="s">
        <v>10</v>
      </c>
    </row>
    <row r="1428" spans="1:8" x14ac:dyDescent="0.25">
      <c r="A1428" s="73">
        <v>44848</v>
      </c>
      <c r="B1428" s="74" t="s">
        <v>33024</v>
      </c>
      <c r="C1428" s="75" t="s">
        <v>31</v>
      </c>
      <c r="D1428" s="81">
        <v>10232.799999999999</v>
      </c>
      <c r="E1428" s="230">
        <v>44848</v>
      </c>
      <c r="F1428" s="81">
        <v>10232.799999999999</v>
      </c>
      <c r="G1428" s="197">
        <f>Tabla111[[#This Row],[Importe]]-Tabla111[[#This Row],[Pagado]]</f>
        <v>0</v>
      </c>
      <c r="H1428" s="75" t="s">
        <v>10</v>
      </c>
    </row>
    <row r="1429" spans="1:8" x14ac:dyDescent="0.25">
      <c r="A1429" s="148">
        <v>44848</v>
      </c>
      <c r="B1429" s="149" t="s">
        <v>33025</v>
      </c>
      <c r="C1429" s="153" t="s">
        <v>64</v>
      </c>
      <c r="D1429" s="154">
        <v>6336</v>
      </c>
      <c r="E1429" s="231">
        <v>44849</v>
      </c>
      <c r="F1429" s="154">
        <v>6336</v>
      </c>
      <c r="G1429" s="197">
        <f>Tabla111[[#This Row],[Importe]]-Tabla111[[#This Row],[Pagado]]</f>
        <v>0</v>
      </c>
      <c r="H1429" s="153" t="s">
        <v>10</v>
      </c>
    </row>
    <row r="1430" spans="1:8" x14ac:dyDescent="0.25">
      <c r="A1430" s="73">
        <v>44848</v>
      </c>
      <c r="B1430" s="74" t="s">
        <v>33026</v>
      </c>
      <c r="C1430" s="75" t="s">
        <v>18045</v>
      </c>
      <c r="D1430" s="81">
        <v>0</v>
      </c>
      <c r="E1430" s="232" t="s">
        <v>189</v>
      </c>
      <c r="F1430" s="81">
        <v>0</v>
      </c>
      <c r="G1430" s="197">
        <f>Tabla111[[#This Row],[Importe]]-Tabla111[[#This Row],[Pagado]]</f>
        <v>0</v>
      </c>
      <c r="H1430" s="161" t="s">
        <v>33027</v>
      </c>
    </row>
    <row r="1431" spans="1:8" x14ac:dyDescent="0.25">
      <c r="A1431" s="148">
        <v>44848</v>
      </c>
      <c r="B1431" s="149" t="s">
        <v>33028</v>
      </c>
      <c r="C1431" s="153" t="s">
        <v>111</v>
      </c>
      <c r="D1431" s="154">
        <v>6116.5</v>
      </c>
      <c r="E1431" s="231">
        <v>44849</v>
      </c>
      <c r="F1431" s="154">
        <v>6116.5</v>
      </c>
      <c r="G1431" s="197">
        <f>Tabla111[[#This Row],[Importe]]-Tabla111[[#This Row],[Pagado]]</f>
        <v>0</v>
      </c>
      <c r="H1431" s="153" t="s">
        <v>10</v>
      </c>
    </row>
    <row r="1432" spans="1:8" x14ac:dyDescent="0.25">
      <c r="A1432" s="73">
        <v>44848</v>
      </c>
      <c r="B1432" s="74" t="s">
        <v>33029</v>
      </c>
      <c r="C1432" s="75" t="s">
        <v>348</v>
      </c>
      <c r="D1432" s="81">
        <v>5611.2</v>
      </c>
      <c r="E1432" s="230">
        <v>44848</v>
      </c>
      <c r="F1432" s="81">
        <v>5611.2</v>
      </c>
      <c r="G1432" s="197">
        <f>Tabla111[[#This Row],[Importe]]-Tabla111[[#This Row],[Pagado]]</f>
        <v>0</v>
      </c>
      <c r="H1432" s="75" t="s">
        <v>10</v>
      </c>
    </row>
    <row r="1433" spans="1:8" x14ac:dyDescent="0.25">
      <c r="A1433" s="148">
        <v>44848</v>
      </c>
      <c r="B1433" s="149" t="s">
        <v>33030</v>
      </c>
      <c r="C1433" s="153" t="s">
        <v>481</v>
      </c>
      <c r="D1433" s="154">
        <v>688.8</v>
      </c>
      <c r="E1433" s="231">
        <v>44848</v>
      </c>
      <c r="F1433" s="154">
        <v>688.8</v>
      </c>
      <c r="G1433" s="197">
        <f>Tabla111[[#This Row],[Importe]]-Tabla111[[#This Row],[Pagado]]</f>
        <v>0</v>
      </c>
      <c r="H1433" s="153" t="s">
        <v>10</v>
      </c>
    </row>
    <row r="1434" spans="1:8" x14ac:dyDescent="0.25">
      <c r="A1434" s="73">
        <v>44848</v>
      </c>
      <c r="B1434" s="74" t="s">
        <v>33031</v>
      </c>
      <c r="C1434" s="75" t="s">
        <v>105</v>
      </c>
      <c r="D1434" s="81">
        <v>20289</v>
      </c>
      <c r="E1434" s="230">
        <v>44850</v>
      </c>
      <c r="F1434" s="81">
        <v>20289</v>
      </c>
      <c r="G1434" s="197">
        <f>Tabla111[[#This Row],[Importe]]-Tabla111[[#This Row],[Pagado]]</f>
        <v>0</v>
      </c>
      <c r="H1434" s="75" t="s">
        <v>10</v>
      </c>
    </row>
    <row r="1435" spans="1:8" x14ac:dyDescent="0.25">
      <c r="A1435" s="148">
        <v>44848</v>
      </c>
      <c r="B1435" s="149" t="s">
        <v>33032</v>
      </c>
      <c r="C1435" s="153" t="s">
        <v>2151</v>
      </c>
      <c r="D1435" s="154">
        <v>19199.900000000001</v>
      </c>
      <c r="E1435" s="231">
        <v>44848</v>
      </c>
      <c r="F1435" s="154">
        <v>19199.900000000001</v>
      </c>
      <c r="G1435" s="197">
        <f>Tabla111[[#This Row],[Importe]]-Tabla111[[#This Row],[Pagado]]</f>
        <v>0</v>
      </c>
      <c r="H1435" s="153" t="s">
        <v>10</v>
      </c>
    </row>
    <row r="1436" spans="1:8" x14ac:dyDescent="0.25">
      <c r="A1436" s="73">
        <v>44848</v>
      </c>
      <c r="B1436" s="74" t="s">
        <v>33033</v>
      </c>
      <c r="C1436" s="75" t="s">
        <v>918</v>
      </c>
      <c r="D1436" s="81">
        <v>1981</v>
      </c>
      <c r="E1436" s="230">
        <v>44848</v>
      </c>
      <c r="F1436" s="81">
        <v>1981</v>
      </c>
      <c r="G1436" s="197">
        <f>Tabla111[[#This Row],[Importe]]-Tabla111[[#This Row],[Pagado]]</f>
        <v>0</v>
      </c>
      <c r="H1436" s="75" t="s">
        <v>10</v>
      </c>
    </row>
    <row r="1437" spans="1:8" x14ac:dyDescent="0.25">
      <c r="A1437" s="148">
        <v>44848</v>
      </c>
      <c r="B1437" s="149" t="s">
        <v>33034</v>
      </c>
      <c r="C1437" s="153" t="s">
        <v>1187</v>
      </c>
      <c r="D1437" s="154">
        <v>2035.8</v>
      </c>
      <c r="E1437" s="231">
        <v>44848</v>
      </c>
      <c r="F1437" s="154">
        <v>2035.8</v>
      </c>
      <c r="G1437" s="197">
        <f>Tabla111[[#This Row],[Importe]]-Tabla111[[#This Row],[Pagado]]</f>
        <v>0</v>
      </c>
      <c r="H1437" s="153" t="s">
        <v>10</v>
      </c>
    </row>
    <row r="1438" spans="1:8" x14ac:dyDescent="0.25">
      <c r="A1438" s="73">
        <v>44848</v>
      </c>
      <c r="B1438" s="74" t="s">
        <v>33035</v>
      </c>
      <c r="C1438" s="75" t="s">
        <v>93</v>
      </c>
      <c r="D1438" s="81">
        <v>752</v>
      </c>
      <c r="E1438" s="230">
        <v>44848</v>
      </c>
      <c r="F1438" s="81">
        <v>752</v>
      </c>
      <c r="G1438" s="197">
        <f>Tabla111[[#This Row],[Importe]]-Tabla111[[#This Row],[Pagado]]</f>
        <v>0</v>
      </c>
      <c r="H1438" s="75" t="s">
        <v>10</v>
      </c>
    </row>
    <row r="1439" spans="1:8" x14ac:dyDescent="0.25">
      <c r="A1439" s="148">
        <v>44848</v>
      </c>
      <c r="B1439" s="149" t="s">
        <v>33036</v>
      </c>
      <c r="C1439" s="153" t="s">
        <v>22</v>
      </c>
      <c r="D1439" s="154">
        <v>68639</v>
      </c>
      <c r="E1439" s="231">
        <v>44849</v>
      </c>
      <c r="F1439" s="154">
        <v>68639</v>
      </c>
      <c r="G1439" s="197">
        <f>Tabla111[[#This Row],[Importe]]-Tabla111[[#This Row],[Pagado]]</f>
        <v>0</v>
      </c>
      <c r="H1439" s="153" t="s">
        <v>10</v>
      </c>
    </row>
    <row r="1440" spans="1:8" x14ac:dyDescent="0.25">
      <c r="A1440" s="73">
        <v>44848</v>
      </c>
      <c r="B1440" s="74" t="s">
        <v>33037</v>
      </c>
      <c r="C1440" s="75" t="s">
        <v>39</v>
      </c>
      <c r="D1440" s="81">
        <v>6143.9</v>
      </c>
      <c r="E1440" s="230">
        <v>44849</v>
      </c>
      <c r="F1440" s="81">
        <v>6143.9</v>
      </c>
      <c r="G1440" s="197">
        <f>Tabla111[[#This Row],[Importe]]-Tabla111[[#This Row],[Pagado]]</f>
        <v>0</v>
      </c>
      <c r="H1440" s="75" t="s">
        <v>10</v>
      </c>
    </row>
    <row r="1441" spans="1:8" x14ac:dyDescent="0.25">
      <c r="A1441" s="148">
        <v>44848</v>
      </c>
      <c r="B1441" s="149" t="s">
        <v>33038</v>
      </c>
      <c r="C1441" s="153" t="s">
        <v>484</v>
      </c>
      <c r="D1441" s="154">
        <v>6256</v>
      </c>
      <c r="E1441" s="231">
        <v>44848</v>
      </c>
      <c r="F1441" s="154">
        <v>6256</v>
      </c>
      <c r="G1441" s="197">
        <f>Tabla111[[#This Row],[Importe]]-Tabla111[[#This Row],[Pagado]]</f>
        <v>0</v>
      </c>
      <c r="H1441" s="153" t="s">
        <v>10</v>
      </c>
    </row>
    <row r="1442" spans="1:8" x14ac:dyDescent="0.25">
      <c r="A1442" s="73">
        <v>44848</v>
      </c>
      <c r="B1442" s="74" t="s">
        <v>33039</v>
      </c>
      <c r="C1442" s="75" t="s">
        <v>89</v>
      </c>
      <c r="D1442" s="81">
        <v>9162</v>
      </c>
      <c r="E1442" s="230">
        <v>44849</v>
      </c>
      <c r="F1442" s="81">
        <v>9162</v>
      </c>
      <c r="G1442" s="197">
        <f>Tabla111[[#This Row],[Importe]]-Tabla111[[#This Row],[Pagado]]</f>
        <v>0</v>
      </c>
      <c r="H1442" s="75" t="s">
        <v>10</v>
      </c>
    </row>
    <row r="1443" spans="1:8" x14ac:dyDescent="0.25">
      <c r="A1443" s="148">
        <v>44848</v>
      </c>
      <c r="B1443" s="149" t="s">
        <v>33040</v>
      </c>
      <c r="C1443" s="153" t="s">
        <v>9</v>
      </c>
      <c r="D1443" s="154">
        <v>5114.1000000000004</v>
      </c>
      <c r="E1443" s="231">
        <v>44848</v>
      </c>
      <c r="F1443" s="154">
        <v>5114.1000000000004</v>
      </c>
      <c r="G1443" s="197">
        <f>Tabla111[[#This Row],[Importe]]-Tabla111[[#This Row],[Pagado]]</f>
        <v>0</v>
      </c>
      <c r="H1443" s="153" t="s">
        <v>10</v>
      </c>
    </row>
    <row r="1444" spans="1:8" x14ac:dyDescent="0.25">
      <c r="A1444" s="73">
        <v>44848</v>
      </c>
      <c r="B1444" s="74" t="s">
        <v>33041</v>
      </c>
      <c r="C1444" s="75" t="s">
        <v>114</v>
      </c>
      <c r="D1444" s="81">
        <v>5999.6</v>
      </c>
      <c r="E1444" s="230">
        <v>44849</v>
      </c>
      <c r="F1444" s="81">
        <v>5999.6</v>
      </c>
      <c r="G1444" s="197">
        <f>Tabla111[[#This Row],[Importe]]-Tabla111[[#This Row],[Pagado]]</f>
        <v>0</v>
      </c>
      <c r="H1444" s="75" t="s">
        <v>10</v>
      </c>
    </row>
    <row r="1445" spans="1:8" x14ac:dyDescent="0.25">
      <c r="A1445" s="148">
        <v>44848</v>
      </c>
      <c r="B1445" s="149" t="s">
        <v>33042</v>
      </c>
      <c r="C1445" s="153" t="s">
        <v>31</v>
      </c>
      <c r="D1445" s="154">
        <v>5094.7</v>
      </c>
      <c r="E1445" s="231">
        <v>44848</v>
      </c>
      <c r="F1445" s="154">
        <v>5094.7</v>
      </c>
      <c r="G1445" s="197">
        <f>Tabla111[[#This Row],[Importe]]-Tabla111[[#This Row],[Pagado]]</f>
        <v>0</v>
      </c>
      <c r="H1445" s="153" t="s">
        <v>10</v>
      </c>
    </row>
    <row r="1446" spans="1:8" x14ac:dyDescent="0.25">
      <c r="A1446" s="73">
        <v>44848</v>
      </c>
      <c r="B1446" s="74" t="s">
        <v>33043</v>
      </c>
      <c r="C1446" s="75" t="s">
        <v>131</v>
      </c>
      <c r="D1446" s="81">
        <v>6353.6</v>
      </c>
      <c r="E1446" s="230">
        <v>44848</v>
      </c>
      <c r="F1446" s="81">
        <v>6353.6</v>
      </c>
      <c r="G1446" s="197">
        <f>Tabla111[[#This Row],[Importe]]-Tabla111[[#This Row],[Pagado]]</f>
        <v>0</v>
      </c>
      <c r="H1446" s="75" t="s">
        <v>10</v>
      </c>
    </row>
    <row r="1447" spans="1:8" x14ac:dyDescent="0.25">
      <c r="A1447" s="148">
        <v>44848</v>
      </c>
      <c r="B1447" s="149" t="s">
        <v>33044</v>
      </c>
      <c r="C1447" s="153" t="s">
        <v>79</v>
      </c>
      <c r="D1447" s="154">
        <v>22678.400000000001</v>
      </c>
      <c r="E1447" s="231">
        <v>44848</v>
      </c>
      <c r="F1447" s="154">
        <v>22678.400000000001</v>
      </c>
      <c r="G1447" s="197">
        <f>Tabla111[[#This Row],[Importe]]-Tabla111[[#This Row],[Pagado]]</f>
        <v>0</v>
      </c>
      <c r="H1447" s="153" t="s">
        <v>10</v>
      </c>
    </row>
    <row r="1448" spans="1:8" x14ac:dyDescent="0.25">
      <c r="A1448" s="73">
        <v>44848</v>
      </c>
      <c r="B1448" s="74" t="s">
        <v>33045</v>
      </c>
      <c r="C1448" s="75" t="s">
        <v>196</v>
      </c>
      <c r="D1448" s="81">
        <v>136073.34</v>
      </c>
      <c r="E1448" s="230">
        <v>44848</v>
      </c>
      <c r="F1448" s="81">
        <v>136073.34</v>
      </c>
      <c r="G1448" s="197">
        <f>Tabla111[[#This Row],[Importe]]-Tabla111[[#This Row],[Pagado]]</f>
        <v>0</v>
      </c>
      <c r="H1448" s="75" t="s">
        <v>10</v>
      </c>
    </row>
    <row r="1449" spans="1:8" x14ac:dyDescent="0.25">
      <c r="A1449" s="148">
        <v>44848</v>
      </c>
      <c r="B1449" s="149" t="s">
        <v>33046</v>
      </c>
      <c r="C1449" s="153" t="s">
        <v>647</v>
      </c>
      <c r="D1449" s="154">
        <v>2433.9</v>
      </c>
      <c r="E1449" s="231">
        <v>44848</v>
      </c>
      <c r="F1449" s="154">
        <v>2433.9</v>
      </c>
      <c r="G1449" s="197">
        <f>Tabla111[[#This Row],[Importe]]-Tabla111[[#This Row],[Pagado]]</f>
        <v>0</v>
      </c>
      <c r="H1449" s="153" t="s">
        <v>10</v>
      </c>
    </row>
    <row r="1450" spans="1:8" x14ac:dyDescent="0.25">
      <c r="A1450" s="73">
        <v>44848</v>
      </c>
      <c r="B1450" s="74" t="s">
        <v>33047</v>
      </c>
      <c r="C1450" s="75" t="s">
        <v>27</v>
      </c>
      <c r="D1450" s="81">
        <v>3081.8</v>
      </c>
      <c r="E1450" s="230">
        <v>44848</v>
      </c>
      <c r="F1450" s="81">
        <v>3081.8</v>
      </c>
      <c r="G1450" s="197">
        <f>Tabla111[[#This Row],[Importe]]-Tabla111[[#This Row],[Pagado]]</f>
        <v>0</v>
      </c>
      <c r="H1450" s="75" t="s">
        <v>10</v>
      </c>
    </row>
    <row r="1451" spans="1:8" x14ac:dyDescent="0.25">
      <c r="A1451" s="148">
        <v>44848</v>
      </c>
      <c r="B1451" s="149" t="s">
        <v>33048</v>
      </c>
      <c r="C1451" s="153" t="s">
        <v>58</v>
      </c>
      <c r="D1451" s="154">
        <v>2304</v>
      </c>
      <c r="E1451" s="231">
        <v>44848</v>
      </c>
      <c r="F1451" s="154">
        <v>2304</v>
      </c>
      <c r="G1451" s="197">
        <f>Tabla111[[#This Row],[Importe]]-Tabla111[[#This Row],[Pagado]]</f>
        <v>0</v>
      </c>
      <c r="H1451" s="153" t="s">
        <v>10</v>
      </c>
    </row>
    <row r="1452" spans="1:8" x14ac:dyDescent="0.25">
      <c r="A1452" s="73">
        <v>44848</v>
      </c>
      <c r="B1452" s="74" t="s">
        <v>33049</v>
      </c>
      <c r="C1452" s="75" t="s">
        <v>140</v>
      </c>
      <c r="D1452" s="81">
        <v>5183.2</v>
      </c>
      <c r="E1452" s="230">
        <v>44848</v>
      </c>
      <c r="F1452" s="81">
        <v>5183.2</v>
      </c>
      <c r="G1452" s="197">
        <f>Tabla111[[#This Row],[Importe]]-Tabla111[[#This Row],[Pagado]]</f>
        <v>0</v>
      </c>
      <c r="H1452" s="75" t="s">
        <v>10</v>
      </c>
    </row>
    <row r="1453" spans="1:8" x14ac:dyDescent="0.25">
      <c r="A1453" s="148">
        <v>44848</v>
      </c>
      <c r="B1453" s="149" t="s">
        <v>33050</v>
      </c>
      <c r="C1453" s="153" t="s">
        <v>127</v>
      </c>
      <c r="D1453" s="154">
        <v>2490.1999999999998</v>
      </c>
      <c r="E1453" s="231">
        <v>44848</v>
      </c>
      <c r="F1453" s="154">
        <v>2490.1999999999998</v>
      </c>
      <c r="G1453" s="197">
        <f>Tabla111[[#This Row],[Importe]]-Tabla111[[#This Row],[Pagado]]</f>
        <v>0</v>
      </c>
      <c r="H1453" s="153" t="s">
        <v>10</v>
      </c>
    </row>
    <row r="1454" spans="1:8" x14ac:dyDescent="0.25">
      <c r="A1454" s="73">
        <v>44848</v>
      </c>
      <c r="B1454" s="74" t="s">
        <v>33051</v>
      </c>
      <c r="C1454" s="75" t="s">
        <v>49</v>
      </c>
      <c r="D1454" s="81">
        <v>4055.5</v>
      </c>
      <c r="E1454" s="230">
        <v>44848</v>
      </c>
      <c r="F1454" s="81">
        <v>4055.5</v>
      </c>
      <c r="G1454" s="197">
        <f>Tabla111[[#This Row],[Importe]]-Tabla111[[#This Row],[Pagado]]</f>
        <v>0</v>
      </c>
      <c r="H1454" s="75" t="s">
        <v>10</v>
      </c>
    </row>
    <row r="1455" spans="1:8" x14ac:dyDescent="0.25">
      <c r="A1455" s="148">
        <v>44848</v>
      </c>
      <c r="B1455" s="149" t="s">
        <v>33052</v>
      </c>
      <c r="C1455" s="153" t="s">
        <v>135</v>
      </c>
      <c r="D1455" s="154">
        <v>2286.3000000000002</v>
      </c>
      <c r="E1455" s="231">
        <v>44848</v>
      </c>
      <c r="F1455" s="154">
        <v>2286.3000000000002</v>
      </c>
      <c r="G1455" s="197">
        <f>Tabla111[[#This Row],[Importe]]-Tabla111[[#This Row],[Pagado]]</f>
        <v>0</v>
      </c>
      <c r="H1455" s="153" t="s">
        <v>10</v>
      </c>
    </row>
    <row r="1456" spans="1:8" x14ac:dyDescent="0.25">
      <c r="A1456" s="73">
        <v>44848</v>
      </c>
      <c r="B1456" s="74" t="s">
        <v>33053</v>
      </c>
      <c r="C1456" s="75" t="s">
        <v>29</v>
      </c>
      <c r="D1456" s="81">
        <v>6414.1</v>
      </c>
      <c r="E1456" s="230">
        <v>44848</v>
      </c>
      <c r="F1456" s="81">
        <v>6414.1</v>
      </c>
      <c r="G1456" s="197">
        <f>Tabla111[[#This Row],[Importe]]-Tabla111[[#This Row],[Pagado]]</f>
        <v>0</v>
      </c>
      <c r="H1456" s="75" t="s">
        <v>10</v>
      </c>
    </row>
    <row r="1457" spans="1:8" x14ac:dyDescent="0.25">
      <c r="A1457" s="148">
        <v>44848</v>
      </c>
      <c r="B1457" s="149" t="s">
        <v>33054</v>
      </c>
      <c r="C1457" s="153" t="s">
        <v>670</v>
      </c>
      <c r="D1457" s="154">
        <v>5025</v>
      </c>
      <c r="E1457" s="231">
        <v>44848</v>
      </c>
      <c r="F1457" s="154">
        <v>5025</v>
      </c>
      <c r="G1457" s="197">
        <f>Tabla111[[#This Row],[Importe]]-Tabla111[[#This Row],[Pagado]]</f>
        <v>0</v>
      </c>
      <c r="H1457" s="153" t="s">
        <v>10</v>
      </c>
    </row>
    <row r="1458" spans="1:8" x14ac:dyDescent="0.25">
      <c r="A1458" s="73">
        <v>44848</v>
      </c>
      <c r="B1458" s="74" t="s">
        <v>33055</v>
      </c>
      <c r="C1458" s="75" t="s">
        <v>2114</v>
      </c>
      <c r="D1458" s="81">
        <v>2030.4</v>
      </c>
      <c r="E1458" s="230">
        <v>44848</v>
      </c>
      <c r="F1458" s="81">
        <v>2030.4</v>
      </c>
      <c r="G1458" s="197">
        <f>Tabla111[[#This Row],[Importe]]-Tabla111[[#This Row],[Pagado]]</f>
        <v>0</v>
      </c>
      <c r="H1458" s="75" t="s">
        <v>10</v>
      </c>
    </row>
    <row r="1459" spans="1:8" x14ac:dyDescent="0.25">
      <c r="A1459" s="148">
        <v>44848</v>
      </c>
      <c r="B1459" s="149" t="s">
        <v>33056</v>
      </c>
      <c r="C1459" s="153" t="s">
        <v>212</v>
      </c>
      <c r="D1459" s="154">
        <v>88141.6</v>
      </c>
      <c r="E1459" s="231">
        <v>44852</v>
      </c>
      <c r="F1459" s="154">
        <v>88141.6</v>
      </c>
      <c r="G1459" s="197">
        <f>Tabla111[[#This Row],[Importe]]-Tabla111[[#This Row],[Pagado]]</f>
        <v>0</v>
      </c>
      <c r="H1459" s="153" t="s">
        <v>10</v>
      </c>
    </row>
    <row r="1460" spans="1:8" x14ac:dyDescent="0.25">
      <c r="A1460" s="73">
        <v>44848</v>
      </c>
      <c r="B1460" s="74" t="s">
        <v>33057</v>
      </c>
      <c r="C1460" s="75" t="s">
        <v>154</v>
      </c>
      <c r="D1460" s="81">
        <v>45813.5</v>
      </c>
      <c r="E1460" s="230">
        <v>44852</v>
      </c>
      <c r="F1460" s="81">
        <v>45813.5</v>
      </c>
      <c r="G1460" s="197">
        <f>Tabla111[[#This Row],[Importe]]-Tabla111[[#This Row],[Pagado]]</f>
        <v>0</v>
      </c>
      <c r="H1460" s="75" t="s">
        <v>10</v>
      </c>
    </row>
    <row r="1461" spans="1:8" x14ac:dyDescent="0.25">
      <c r="A1461" s="148">
        <v>44848</v>
      </c>
      <c r="B1461" s="149" t="s">
        <v>33058</v>
      </c>
      <c r="C1461" s="153" t="s">
        <v>218</v>
      </c>
      <c r="D1461" s="154">
        <v>29378.22</v>
      </c>
      <c r="E1461" s="231">
        <v>44852</v>
      </c>
      <c r="F1461" s="154">
        <v>29378.22</v>
      </c>
      <c r="G1461" s="197">
        <f>Tabla111[[#This Row],[Importe]]-Tabla111[[#This Row],[Pagado]]</f>
        <v>0</v>
      </c>
      <c r="H1461" s="153" t="s">
        <v>10</v>
      </c>
    </row>
    <row r="1462" spans="1:8" x14ac:dyDescent="0.25">
      <c r="A1462" s="73">
        <v>44848</v>
      </c>
      <c r="B1462" s="74" t="s">
        <v>33059</v>
      </c>
      <c r="C1462" s="75" t="s">
        <v>206</v>
      </c>
      <c r="D1462" s="81">
        <v>49609.98</v>
      </c>
      <c r="E1462" s="230">
        <v>44852</v>
      </c>
      <c r="F1462" s="81">
        <v>49609.98</v>
      </c>
      <c r="G1462" s="197">
        <f>Tabla111[[#This Row],[Importe]]-Tabla111[[#This Row],[Pagado]]</f>
        <v>0</v>
      </c>
      <c r="H1462" s="75" t="s">
        <v>10</v>
      </c>
    </row>
    <row r="1463" spans="1:8" x14ac:dyDescent="0.25">
      <c r="A1463" s="148">
        <v>44848</v>
      </c>
      <c r="B1463" s="149" t="s">
        <v>33060</v>
      </c>
      <c r="C1463" s="153" t="s">
        <v>2114</v>
      </c>
      <c r="D1463" s="154">
        <v>245.18</v>
      </c>
      <c r="E1463" s="231">
        <v>44848</v>
      </c>
      <c r="F1463" s="154">
        <v>245.18</v>
      </c>
      <c r="G1463" s="197">
        <f>Tabla111[[#This Row],[Importe]]-Tabla111[[#This Row],[Pagado]]</f>
        <v>0</v>
      </c>
      <c r="H1463" s="153" t="s">
        <v>10</v>
      </c>
    </row>
    <row r="1464" spans="1:8" x14ac:dyDescent="0.25">
      <c r="A1464" s="73">
        <v>44848</v>
      </c>
      <c r="B1464" s="74" t="s">
        <v>33061</v>
      </c>
      <c r="C1464" s="75" t="s">
        <v>414</v>
      </c>
      <c r="D1464" s="81">
        <v>23300.2</v>
      </c>
      <c r="E1464" s="230">
        <v>44852</v>
      </c>
      <c r="F1464" s="81">
        <v>23300.2</v>
      </c>
      <c r="G1464" s="197">
        <f>Tabla111[[#This Row],[Importe]]-Tabla111[[#This Row],[Pagado]]</f>
        <v>0</v>
      </c>
      <c r="H1464" s="75" t="s">
        <v>10</v>
      </c>
    </row>
    <row r="1465" spans="1:8" x14ac:dyDescent="0.25">
      <c r="A1465" s="148">
        <v>44848</v>
      </c>
      <c r="B1465" s="149" t="s">
        <v>33062</v>
      </c>
      <c r="C1465" s="153" t="s">
        <v>230</v>
      </c>
      <c r="D1465" s="154">
        <v>10336</v>
      </c>
      <c r="E1465" s="231">
        <v>44848</v>
      </c>
      <c r="F1465" s="154">
        <v>10336</v>
      </c>
      <c r="G1465" s="197">
        <f>Tabla111[[#This Row],[Importe]]-Tabla111[[#This Row],[Pagado]]</f>
        <v>0</v>
      </c>
      <c r="H1465" s="153" t="s">
        <v>10</v>
      </c>
    </row>
    <row r="1466" spans="1:8" x14ac:dyDescent="0.25">
      <c r="A1466" s="73">
        <v>44848</v>
      </c>
      <c r="B1466" s="74" t="s">
        <v>33063</v>
      </c>
      <c r="C1466" s="75" t="s">
        <v>45</v>
      </c>
      <c r="D1466" s="81">
        <v>14635.6</v>
      </c>
      <c r="E1466" s="230">
        <v>44848</v>
      </c>
      <c r="F1466" s="81">
        <v>14635.6</v>
      </c>
      <c r="G1466" s="197">
        <f>Tabla111[[#This Row],[Importe]]-Tabla111[[#This Row],[Pagado]]</f>
        <v>0</v>
      </c>
      <c r="H1466" s="75" t="s">
        <v>10</v>
      </c>
    </row>
    <row r="1467" spans="1:8" x14ac:dyDescent="0.25">
      <c r="A1467" s="148">
        <v>44848</v>
      </c>
      <c r="B1467" s="149" t="s">
        <v>33064</v>
      </c>
      <c r="C1467" s="153" t="s">
        <v>31</v>
      </c>
      <c r="D1467" s="154">
        <v>731.5</v>
      </c>
      <c r="E1467" s="231">
        <v>44848</v>
      </c>
      <c r="F1467" s="154">
        <v>731.5</v>
      </c>
      <c r="G1467" s="197">
        <f>Tabla111[[#This Row],[Importe]]-Tabla111[[#This Row],[Pagado]]</f>
        <v>0</v>
      </c>
      <c r="H1467" s="153" t="s">
        <v>10</v>
      </c>
    </row>
    <row r="1468" spans="1:8" x14ac:dyDescent="0.25">
      <c r="A1468" s="73">
        <v>44848</v>
      </c>
      <c r="B1468" s="74" t="s">
        <v>33065</v>
      </c>
      <c r="C1468" s="75" t="s">
        <v>146</v>
      </c>
      <c r="D1468" s="81">
        <v>12669</v>
      </c>
      <c r="E1468" s="230">
        <v>44848</v>
      </c>
      <c r="F1468" s="81">
        <v>12669</v>
      </c>
      <c r="G1468" s="197">
        <f>Tabla111[[#This Row],[Importe]]-Tabla111[[#This Row],[Pagado]]</f>
        <v>0</v>
      </c>
      <c r="H1468" s="75" t="s">
        <v>10</v>
      </c>
    </row>
    <row r="1469" spans="1:8" x14ac:dyDescent="0.25">
      <c r="A1469" s="148">
        <v>44848</v>
      </c>
      <c r="B1469" s="149" t="s">
        <v>33066</v>
      </c>
      <c r="C1469" s="153" t="s">
        <v>333</v>
      </c>
      <c r="D1469" s="154">
        <v>1369.4</v>
      </c>
      <c r="E1469" s="231">
        <v>44848</v>
      </c>
      <c r="F1469" s="154">
        <v>1369.4</v>
      </c>
      <c r="G1469" s="197">
        <f>Tabla111[[#This Row],[Importe]]-Tabla111[[#This Row],[Pagado]]</f>
        <v>0</v>
      </c>
      <c r="H1469" s="153" t="s">
        <v>10</v>
      </c>
    </row>
    <row r="1470" spans="1:8" x14ac:dyDescent="0.25">
      <c r="A1470" s="73">
        <v>44848</v>
      </c>
      <c r="B1470" s="74" t="s">
        <v>33067</v>
      </c>
      <c r="C1470" s="75" t="s">
        <v>56</v>
      </c>
      <c r="D1470" s="81">
        <v>6239.6</v>
      </c>
      <c r="E1470" s="230">
        <v>44848</v>
      </c>
      <c r="F1470" s="81">
        <v>6239.6</v>
      </c>
      <c r="G1470" s="197">
        <f>Tabla111[[#This Row],[Importe]]-Tabla111[[#This Row],[Pagado]]</f>
        <v>0</v>
      </c>
      <c r="H1470" s="75" t="s">
        <v>10</v>
      </c>
    </row>
    <row r="1471" spans="1:8" x14ac:dyDescent="0.25">
      <c r="A1471" s="148">
        <v>44848</v>
      </c>
      <c r="B1471" s="149" t="s">
        <v>33068</v>
      </c>
      <c r="C1471" s="153" t="s">
        <v>51</v>
      </c>
      <c r="D1471" s="154">
        <v>5651.8</v>
      </c>
      <c r="E1471" s="231">
        <v>44848</v>
      </c>
      <c r="F1471" s="154">
        <v>5651.8</v>
      </c>
      <c r="G1471" s="197">
        <f>Tabla111[[#This Row],[Importe]]-Tabla111[[#This Row],[Pagado]]</f>
        <v>0</v>
      </c>
      <c r="H1471" s="153" t="s">
        <v>10</v>
      </c>
    </row>
    <row r="1472" spans="1:8" x14ac:dyDescent="0.25">
      <c r="A1472" s="73">
        <v>44848</v>
      </c>
      <c r="B1472" s="74" t="s">
        <v>33069</v>
      </c>
      <c r="C1472" s="75" t="s">
        <v>198</v>
      </c>
      <c r="D1472" s="81">
        <v>2746.5</v>
      </c>
      <c r="E1472" s="230">
        <v>44853</v>
      </c>
      <c r="F1472" s="81">
        <v>2746.5</v>
      </c>
      <c r="G1472" s="197">
        <f>Tabla111[[#This Row],[Importe]]-Tabla111[[#This Row],[Pagado]]</f>
        <v>0</v>
      </c>
      <c r="H1472" s="75" t="s">
        <v>10</v>
      </c>
    </row>
    <row r="1473" spans="1:8" x14ac:dyDescent="0.25">
      <c r="A1473" s="148">
        <v>44848</v>
      </c>
      <c r="B1473" s="149" t="s">
        <v>33070</v>
      </c>
      <c r="C1473" s="153" t="s">
        <v>312</v>
      </c>
      <c r="D1473" s="154">
        <v>5624</v>
      </c>
      <c r="E1473" s="231">
        <v>44848</v>
      </c>
      <c r="F1473" s="154">
        <v>5624</v>
      </c>
      <c r="G1473" s="197">
        <f>Tabla111[[#This Row],[Importe]]-Tabla111[[#This Row],[Pagado]]</f>
        <v>0</v>
      </c>
      <c r="H1473" s="153" t="s">
        <v>10</v>
      </c>
    </row>
    <row r="1474" spans="1:8" x14ac:dyDescent="0.25">
      <c r="A1474" s="73">
        <v>44848</v>
      </c>
      <c r="B1474" s="74" t="s">
        <v>33071</v>
      </c>
      <c r="C1474" s="75" t="s">
        <v>142</v>
      </c>
      <c r="D1474" s="81">
        <v>86391.58</v>
      </c>
      <c r="E1474" s="230" t="s">
        <v>4813</v>
      </c>
      <c r="F1474" s="81">
        <v>0</v>
      </c>
      <c r="G1474" s="197">
        <f>Tabla111[[#This Row],[Importe]]-Tabla111[[#This Row],[Pagado]]</f>
        <v>86391.58</v>
      </c>
      <c r="H1474" s="75" t="s">
        <v>4814</v>
      </c>
    </row>
    <row r="1475" spans="1:8" x14ac:dyDescent="0.25">
      <c r="A1475" s="148">
        <v>44848</v>
      </c>
      <c r="B1475" s="149" t="s">
        <v>33072</v>
      </c>
      <c r="C1475" s="153" t="s">
        <v>154</v>
      </c>
      <c r="D1475" s="154">
        <v>4376</v>
      </c>
      <c r="E1475" s="231">
        <v>44852</v>
      </c>
      <c r="F1475" s="154">
        <v>4376</v>
      </c>
      <c r="G1475" s="197">
        <f>Tabla111[[#This Row],[Importe]]-Tabla111[[#This Row],[Pagado]]</f>
        <v>0</v>
      </c>
      <c r="H1475" s="153" t="s">
        <v>10</v>
      </c>
    </row>
    <row r="1476" spans="1:8" x14ac:dyDescent="0.25">
      <c r="A1476" s="73">
        <v>44848</v>
      </c>
      <c r="B1476" s="74" t="s">
        <v>33073</v>
      </c>
      <c r="C1476" s="75" t="s">
        <v>35</v>
      </c>
      <c r="D1476" s="81">
        <v>884.5</v>
      </c>
      <c r="E1476" s="230">
        <v>44848</v>
      </c>
      <c r="F1476" s="81">
        <v>884.5</v>
      </c>
      <c r="G1476" s="197">
        <f>Tabla111[[#This Row],[Importe]]-Tabla111[[#This Row],[Pagado]]</f>
        <v>0</v>
      </c>
      <c r="H1476" s="75" t="s">
        <v>10</v>
      </c>
    </row>
    <row r="1477" spans="1:8" x14ac:dyDescent="0.25">
      <c r="A1477" s="148">
        <v>44848</v>
      </c>
      <c r="B1477" s="149" t="s">
        <v>33074</v>
      </c>
      <c r="C1477" s="153" t="s">
        <v>244</v>
      </c>
      <c r="D1477" s="154">
        <v>2633.4</v>
      </c>
      <c r="E1477" s="231">
        <v>44848</v>
      </c>
      <c r="F1477" s="154">
        <v>2633.4</v>
      </c>
      <c r="G1477" s="197">
        <f>Tabla111[[#This Row],[Importe]]-Tabla111[[#This Row],[Pagado]]</f>
        <v>0</v>
      </c>
      <c r="H1477" s="153" t="s">
        <v>10</v>
      </c>
    </row>
    <row r="1478" spans="1:8" x14ac:dyDescent="0.25">
      <c r="A1478" s="73">
        <v>44848</v>
      </c>
      <c r="B1478" s="74" t="s">
        <v>33075</v>
      </c>
      <c r="C1478" s="75" t="s">
        <v>216</v>
      </c>
      <c r="D1478" s="81">
        <v>2017.4</v>
      </c>
      <c r="E1478" s="230">
        <v>44848</v>
      </c>
      <c r="F1478" s="81">
        <v>2017.4</v>
      </c>
      <c r="G1478" s="197">
        <f>Tabla111[[#This Row],[Importe]]-Tabla111[[#This Row],[Pagado]]</f>
        <v>0</v>
      </c>
      <c r="H1478" s="75" t="s">
        <v>10</v>
      </c>
    </row>
    <row r="1479" spans="1:8" x14ac:dyDescent="0.25">
      <c r="A1479" s="148">
        <v>44848</v>
      </c>
      <c r="B1479" s="149" t="s">
        <v>33076</v>
      </c>
      <c r="C1479" s="153" t="s">
        <v>32323</v>
      </c>
      <c r="D1479" s="154">
        <v>1285.9000000000001</v>
      </c>
      <c r="E1479" s="231">
        <v>44848</v>
      </c>
      <c r="F1479" s="154">
        <v>1285.9000000000001</v>
      </c>
      <c r="G1479" s="197">
        <f>Tabla111[[#This Row],[Importe]]-Tabla111[[#This Row],[Pagado]]</f>
        <v>0</v>
      </c>
      <c r="H1479" s="153" t="s">
        <v>10</v>
      </c>
    </row>
    <row r="1480" spans="1:8" x14ac:dyDescent="0.25">
      <c r="A1480" s="73">
        <v>44848</v>
      </c>
      <c r="B1480" s="74" t="s">
        <v>33077</v>
      </c>
      <c r="C1480" s="75" t="s">
        <v>452</v>
      </c>
      <c r="D1480" s="81">
        <v>7601.4</v>
      </c>
      <c r="E1480" s="230">
        <v>44848</v>
      </c>
      <c r="F1480" s="81">
        <v>7601.4</v>
      </c>
      <c r="G1480" s="197">
        <f>Tabla111[[#This Row],[Importe]]-Tabla111[[#This Row],[Pagado]]</f>
        <v>0</v>
      </c>
      <c r="H1480" s="75" t="s">
        <v>10</v>
      </c>
    </row>
    <row r="1481" spans="1:8" x14ac:dyDescent="0.25">
      <c r="A1481" s="148">
        <v>44848</v>
      </c>
      <c r="B1481" s="149" t="s">
        <v>33078</v>
      </c>
      <c r="C1481" s="153" t="s">
        <v>173</v>
      </c>
      <c r="D1481" s="154">
        <v>57098.8</v>
      </c>
      <c r="E1481" s="231">
        <v>44849</v>
      </c>
      <c r="F1481" s="154">
        <v>57098.8</v>
      </c>
      <c r="G1481" s="197">
        <f>Tabla111[[#This Row],[Importe]]-Tabla111[[#This Row],[Pagado]]</f>
        <v>0</v>
      </c>
      <c r="H1481" s="153" t="s">
        <v>10</v>
      </c>
    </row>
    <row r="1482" spans="1:8" x14ac:dyDescent="0.25">
      <c r="A1482" s="73">
        <v>44848</v>
      </c>
      <c r="B1482" s="74" t="s">
        <v>33079</v>
      </c>
      <c r="C1482" s="75" t="s">
        <v>1644</v>
      </c>
      <c r="D1482" s="81">
        <v>11293.8</v>
      </c>
      <c r="E1482" s="230">
        <v>44849</v>
      </c>
      <c r="F1482" s="81">
        <v>11293.8</v>
      </c>
      <c r="G1482" s="197">
        <f>Tabla111[[#This Row],[Importe]]-Tabla111[[#This Row],[Pagado]]</f>
        <v>0</v>
      </c>
      <c r="H1482" s="75" t="s">
        <v>10</v>
      </c>
    </row>
    <row r="1483" spans="1:8" x14ac:dyDescent="0.25">
      <c r="A1483" s="148">
        <v>44848</v>
      </c>
      <c r="B1483" s="149" t="s">
        <v>33080</v>
      </c>
      <c r="C1483" s="153" t="s">
        <v>10157</v>
      </c>
      <c r="D1483" s="154">
        <v>9602.56</v>
      </c>
      <c r="E1483" s="231">
        <v>44853</v>
      </c>
      <c r="F1483" s="154">
        <v>9602.56</v>
      </c>
      <c r="G1483" s="197">
        <f>Tabla111[[#This Row],[Importe]]-Tabla111[[#This Row],[Pagado]]</f>
        <v>0</v>
      </c>
      <c r="H1483" s="153" t="s">
        <v>10</v>
      </c>
    </row>
    <row r="1484" spans="1:8" x14ac:dyDescent="0.25">
      <c r="A1484" s="73">
        <v>44848</v>
      </c>
      <c r="B1484" s="74" t="s">
        <v>33081</v>
      </c>
      <c r="C1484" s="75" t="s">
        <v>133</v>
      </c>
      <c r="D1484" s="81">
        <v>24507.599999999999</v>
      </c>
      <c r="E1484" s="230">
        <v>44849</v>
      </c>
      <c r="F1484" s="81">
        <v>24507.599999999999</v>
      </c>
      <c r="G1484" s="197">
        <f>Tabla111[[#This Row],[Importe]]-Tabla111[[#This Row],[Pagado]]</f>
        <v>0</v>
      </c>
      <c r="H1484" s="75" t="s">
        <v>10</v>
      </c>
    </row>
    <row r="1485" spans="1:8" x14ac:dyDescent="0.25">
      <c r="A1485" s="148">
        <v>44848</v>
      </c>
      <c r="B1485" s="149" t="s">
        <v>33082</v>
      </c>
      <c r="C1485" s="153" t="s">
        <v>1378</v>
      </c>
      <c r="D1485" s="154">
        <v>83704.800000000003</v>
      </c>
      <c r="E1485" s="231">
        <v>44849</v>
      </c>
      <c r="F1485" s="154">
        <v>83704.800000000003</v>
      </c>
      <c r="G1485" s="197">
        <f>Tabla111[[#This Row],[Importe]]-Tabla111[[#This Row],[Pagado]]</f>
        <v>0</v>
      </c>
      <c r="H1485" s="153" t="s">
        <v>10</v>
      </c>
    </row>
    <row r="1486" spans="1:8" x14ac:dyDescent="0.25">
      <c r="A1486" s="73">
        <v>44848</v>
      </c>
      <c r="B1486" s="74" t="s">
        <v>33083</v>
      </c>
      <c r="C1486" s="75" t="s">
        <v>9827</v>
      </c>
      <c r="D1486" s="81">
        <v>4894.7</v>
      </c>
      <c r="E1486" s="230">
        <v>44848</v>
      </c>
      <c r="F1486" s="81">
        <v>4894.7</v>
      </c>
      <c r="G1486" s="197">
        <f>Tabla111[[#This Row],[Importe]]-Tabla111[[#This Row],[Pagado]]</f>
        <v>0</v>
      </c>
      <c r="H1486" s="75" t="s">
        <v>10</v>
      </c>
    </row>
    <row r="1487" spans="1:8" x14ac:dyDescent="0.25">
      <c r="A1487" s="148">
        <v>44848</v>
      </c>
      <c r="B1487" s="149" t="s">
        <v>33084</v>
      </c>
      <c r="C1487" s="153" t="s">
        <v>244</v>
      </c>
      <c r="D1487" s="154">
        <v>1148.4000000000001</v>
      </c>
      <c r="E1487" s="231">
        <v>44848</v>
      </c>
      <c r="F1487" s="154">
        <v>1148.4000000000001</v>
      </c>
      <c r="G1487" s="197">
        <f>Tabla111[[#This Row],[Importe]]-Tabla111[[#This Row],[Pagado]]</f>
        <v>0</v>
      </c>
      <c r="H1487" s="153" t="s">
        <v>10</v>
      </c>
    </row>
    <row r="1488" spans="1:8" x14ac:dyDescent="0.25">
      <c r="A1488" s="73">
        <v>44848</v>
      </c>
      <c r="B1488" s="74" t="s">
        <v>33085</v>
      </c>
      <c r="C1488" s="75" t="s">
        <v>1003</v>
      </c>
      <c r="D1488" s="81">
        <v>3946</v>
      </c>
      <c r="E1488" s="230">
        <v>44850</v>
      </c>
      <c r="F1488" s="81">
        <v>3946</v>
      </c>
      <c r="G1488" s="197">
        <f>Tabla111[[#This Row],[Importe]]-Tabla111[[#This Row],[Pagado]]</f>
        <v>0</v>
      </c>
      <c r="H1488" s="75" t="s">
        <v>10</v>
      </c>
    </row>
    <row r="1489" spans="1:8" x14ac:dyDescent="0.25">
      <c r="A1489" s="148">
        <v>44848</v>
      </c>
      <c r="B1489" s="149" t="s">
        <v>33086</v>
      </c>
      <c r="C1489" s="153" t="s">
        <v>28087</v>
      </c>
      <c r="D1489" s="154">
        <v>179046.87</v>
      </c>
      <c r="E1489" s="231">
        <v>44851</v>
      </c>
      <c r="F1489" s="154">
        <v>179046.87</v>
      </c>
      <c r="G1489" s="197">
        <f>Tabla111[[#This Row],[Importe]]-Tabla111[[#This Row],[Pagado]]</f>
        <v>0</v>
      </c>
      <c r="H1489" s="153" t="s">
        <v>10</v>
      </c>
    </row>
    <row r="1490" spans="1:8" x14ac:dyDescent="0.25">
      <c r="A1490" s="73">
        <v>44848</v>
      </c>
      <c r="B1490" s="74" t="s">
        <v>33087</v>
      </c>
      <c r="C1490" s="75" t="s">
        <v>233</v>
      </c>
      <c r="D1490" s="81">
        <v>6185.4</v>
      </c>
      <c r="E1490" s="230">
        <v>44848</v>
      </c>
      <c r="F1490" s="81">
        <v>6185.4</v>
      </c>
      <c r="G1490" s="197">
        <f>Tabla111[[#This Row],[Importe]]-Tabla111[[#This Row],[Pagado]]</f>
        <v>0</v>
      </c>
      <c r="H1490" s="75" t="s">
        <v>10</v>
      </c>
    </row>
    <row r="1491" spans="1:8" x14ac:dyDescent="0.25">
      <c r="A1491" s="148">
        <v>44848</v>
      </c>
      <c r="B1491" s="149" t="s">
        <v>33088</v>
      </c>
      <c r="C1491" s="153" t="s">
        <v>426</v>
      </c>
      <c r="D1491" s="154">
        <v>7218.4</v>
      </c>
      <c r="E1491" s="231">
        <v>44848</v>
      </c>
      <c r="F1491" s="154">
        <v>7218.4</v>
      </c>
      <c r="G1491" s="197">
        <f>Tabla111[[#This Row],[Importe]]-Tabla111[[#This Row],[Pagado]]</f>
        <v>0</v>
      </c>
      <c r="H1491" s="153" t="s">
        <v>10</v>
      </c>
    </row>
    <row r="1492" spans="1:8" x14ac:dyDescent="0.25">
      <c r="A1492" s="73">
        <v>44848</v>
      </c>
      <c r="B1492" s="74" t="s">
        <v>33089</v>
      </c>
      <c r="C1492" s="75" t="s">
        <v>576</v>
      </c>
      <c r="D1492" s="81">
        <v>450</v>
      </c>
      <c r="E1492" s="230">
        <v>44848</v>
      </c>
      <c r="F1492" s="81">
        <v>450</v>
      </c>
      <c r="G1492" s="197">
        <f>Tabla111[[#This Row],[Importe]]-Tabla111[[#This Row],[Pagado]]</f>
        <v>0</v>
      </c>
      <c r="H1492" s="75" t="s">
        <v>10</v>
      </c>
    </row>
    <row r="1493" spans="1:8" x14ac:dyDescent="0.25">
      <c r="A1493" s="148">
        <v>44848</v>
      </c>
      <c r="B1493" s="149" t="s">
        <v>33090</v>
      </c>
      <c r="C1493" s="153" t="s">
        <v>10678</v>
      </c>
      <c r="D1493" s="154">
        <v>4236.7</v>
      </c>
      <c r="E1493" s="231">
        <v>44848</v>
      </c>
      <c r="F1493" s="154">
        <v>4236.7</v>
      </c>
      <c r="G1493" s="197">
        <f>Tabla111[[#This Row],[Importe]]-Tabla111[[#This Row],[Pagado]]</f>
        <v>0</v>
      </c>
      <c r="H1493" s="153" t="s">
        <v>10</v>
      </c>
    </row>
    <row r="1494" spans="1:8" x14ac:dyDescent="0.25">
      <c r="A1494" s="73">
        <v>44848</v>
      </c>
      <c r="B1494" s="74" t="s">
        <v>33091</v>
      </c>
      <c r="C1494" s="75" t="s">
        <v>200</v>
      </c>
      <c r="D1494" s="81">
        <v>1062.5999999999999</v>
      </c>
      <c r="E1494" s="230">
        <v>44848</v>
      </c>
      <c r="F1494" s="81">
        <v>1062.5999999999999</v>
      </c>
      <c r="G1494" s="197">
        <f>Tabla111[[#This Row],[Importe]]-Tabla111[[#This Row],[Pagado]]</f>
        <v>0</v>
      </c>
      <c r="H1494" s="75" t="s">
        <v>10</v>
      </c>
    </row>
    <row r="1495" spans="1:8" x14ac:dyDescent="0.25">
      <c r="A1495" s="148">
        <v>44848</v>
      </c>
      <c r="B1495" s="149" t="s">
        <v>33092</v>
      </c>
      <c r="C1495" s="153" t="s">
        <v>31324</v>
      </c>
      <c r="D1495" s="154">
        <v>6088</v>
      </c>
      <c r="E1495" s="231">
        <v>44848</v>
      </c>
      <c r="F1495" s="154">
        <v>6088</v>
      </c>
      <c r="G1495" s="197">
        <f>Tabla111[[#This Row],[Importe]]-Tabla111[[#This Row],[Pagado]]</f>
        <v>0</v>
      </c>
      <c r="H1495" s="153" t="s">
        <v>10</v>
      </c>
    </row>
    <row r="1496" spans="1:8" x14ac:dyDescent="0.25">
      <c r="A1496" s="73">
        <v>44848</v>
      </c>
      <c r="B1496" s="74" t="s">
        <v>33093</v>
      </c>
      <c r="C1496" s="75" t="s">
        <v>414</v>
      </c>
      <c r="D1496" s="81">
        <v>2120</v>
      </c>
      <c r="E1496" s="230">
        <v>44848</v>
      </c>
      <c r="F1496" s="81">
        <v>2120</v>
      </c>
      <c r="G1496" s="197">
        <f>Tabla111[[#This Row],[Importe]]-Tabla111[[#This Row],[Pagado]]</f>
        <v>0</v>
      </c>
      <c r="H1496" s="75" t="s">
        <v>10</v>
      </c>
    </row>
    <row r="1497" spans="1:8" x14ac:dyDescent="0.25">
      <c r="A1497" s="148">
        <v>44848</v>
      </c>
      <c r="B1497" s="149" t="s">
        <v>33094</v>
      </c>
      <c r="C1497" s="153" t="s">
        <v>4136</v>
      </c>
      <c r="D1497" s="154">
        <v>3768.4</v>
      </c>
      <c r="E1497" s="231">
        <v>44848</v>
      </c>
      <c r="F1497" s="154">
        <v>3768.4</v>
      </c>
      <c r="G1497" s="197">
        <f>Tabla111[[#This Row],[Importe]]-Tabla111[[#This Row],[Pagado]]</f>
        <v>0</v>
      </c>
      <c r="H1497" s="153" t="s">
        <v>10</v>
      </c>
    </row>
    <row r="1498" spans="1:8" x14ac:dyDescent="0.25">
      <c r="A1498" s="73">
        <v>44848</v>
      </c>
      <c r="B1498" s="74" t="s">
        <v>33095</v>
      </c>
      <c r="C1498" s="75" t="s">
        <v>296</v>
      </c>
      <c r="D1498" s="81">
        <v>1350.9</v>
      </c>
      <c r="E1498" s="230">
        <v>44848</v>
      </c>
      <c r="F1498" s="81">
        <v>1350.9</v>
      </c>
      <c r="G1498" s="197">
        <f>Tabla111[[#This Row],[Importe]]-Tabla111[[#This Row],[Pagado]]</f>
        <v>0</v>
      </c>
      <c r="H1498" s="75" t="s">
        <v>10</v>
      </c>
    </row>
    <row r="1499" spans="1:8" x14ac:dyDescent="0.25">
      <c r="A1499" s="148">
        <v>44848</v>
      </c>
      <c r="B1499" s="149" t="s">
        <v>33096</v>
      </c>
      <c r="C1499" s="153" t="s">
        <v>67</v>
      </c>
      <c r="D1499" s="154">
        <v>12013</v>
      </c>
      <c r="E1499" s="231">
        <v>44848</v>
      </c>
      <c r="F1499" s="154">
        <v>12013</v>
      </c>
      <c r="G1499" s="197">
        <f>Tabla111[[#This Row],[Importe]]-Tabla111[[#This Row],[Pagado]]</f>
        <v>0</v>
      </c>
      <c r="H1499" s="153" t="s">
        <v>10</v>
      </c>
    </row>
    <row r="1500" spans="1:8" x14ac:dyDescent="0.25">
      <c r="A1500" s="73">
        <v>44848</v>
      </c>
      <c r="B1500" s="74" t="s">
        <v>33097</v>
      </c>
      <c r="C1500" s="75" t="s">
        <v>1265</v>
      </c>
      <c r="D1500" s="81">
        <v>717.3</v>
      </c>
      <c r="E1500" s="230">
        <v>44848</v>
      </c>
      <c r="F1500" s="81">
        <v>717.3</v>
      </c>
      <c r="G1500" s="197">
        <f>Tabla111[[#This Row],[Importe]]-Tabla111[[#This Row],[Pagado]]</f>
        <v>0</v>
      </c>
      <c r="H1500" s="75" t="s">
        <v>10</v>
      </c>
    </row>
    <row r="1501" spans="1:8" x14ac:dyDescent="0.25">
      <c r="A1501" s="148">
        <v>44848</v>
      </c>
      <c r="B1501" s="149" t="s">
        <v>33098</v>
      </c>
      <c r="C1501" s="153" t="s">
        <v>419</v>
      </c>
      <c r="D1501" s="154">
        <v>7812.6</v>
      </c>
      <c r="E1501" s="231">
        <v>44848</v>
      </c>
      <c r="F1501" s="154">
        <v>7812.6</v>
      </c>
      <c r="G1501" s="197">
        <f>Tabla111[[#This Row],[Importe]]-Tabla111[[#This Row],[Pagado]]</f>
        <v>0</v>
      </c>
      <c r="H1501" s="153" t="s">
        <v>10</v>
      </c>
    </row>
    <row r="1502" spans="1:8" x14ac:dyDescent="0.25">
      <c r="A1502" s="73">
        <v>44848</v>
      </c>
      <c r="B1502" s="74" t="s">
        <v>33099</v>
      </c>
      <c r="C1502" s="75" t="s">
        <v>198</v>
      </c>
      <c r="D1502" s="81">
        <v>5160.3999999999996</v>
      </c>
      <c r="E1502" s="230">
        <v>44853</v>
      </c>
      <c r="F1502" s="81">
        <v>5160.3999999999996</v>
      </c>
      <c r="G1502" s="197">
        <f>Tabla111[[#This Row],[Importe]]-Tabla111[[#This Row],[Pagado]]</f>
        <v>0</v>
      </c>
      <c r="H1502" s="75" t="s">
        <v>10</v>
      </c>
    </row>
    <row r="1503" spans="1:8" x14ac:dyDescent="0.25">
      <c r="A1503" s="148">
        <v>44848</v>
      </c>
      <c r="B1503" s="149" t="s">
        <v>33100</v>
      </c>
      <c r="C1503" s="153" t="s">
        <v>698</v>
      </c>
      <c r="D1503" s="154">
        <v>8804</v>
      </c>
      <c r="E1503" s="231">
        <v>44848</v>
      </c>
      <c r="F1503" s="154">
        <v>8804</v>
      </c>
      <c r="G1503" s="197">
        <f>Tabla111[[#This Row],[Importe]]-Tabla111[[#This Row],[Pagado]]</f>
        <v>0</v>
      </c>
      <c r="H1503" s="153" t="s">
        <v>10</v>
      </c>
    </row>
    <row r="1504" spans="1:8" x14ac:dyDescent="0.25">
      <c r="A1504" s="73">
        <v>44848</v>
      </c>
      <c r="B1504" s="74" t="s">
        <v>33101</v>
      </c>
      <c r="C1504" s="75" t="s">
        <v>289</v>
      </c>
      <c r="D1504" s="81">
        <v>18233.5</v>
      </c>
      <c r="E1504" s="230">
        <v>44848</v>
      </c>
      <c r="F1504" s="81">
        <v>18233.5</v>
      </c>
      <c r="G1504" s="197">
        <f>Tabla111[[#This Row],[Importe]]-Tabla111[[#This Row],[Pagado]]</f>
        <v>0</v>
      </c>
      <c r="H1504" s="75" t="s">
        <v>10</v>
      </c>
    </row>
    <row r="1505" spans="1:8" x14ac:dyDescent="0.25">
      <c r="A1505" s="148">
        <v>44848</v>
      </c>
      <c r="B1505" s="149" t="s">
        <v>33102</v>
      </c>
      <c r="C1505" s="153" t="s">
        <v>214</v>
      </c>
      <c r="D1505" s="154">
        <v>1409.1</v>
      </c>
      <c r="E1505" s="231">
        <v>44848</v>
      </c>
      <c r="F1505" s="154">
        <v>1409.1</v>
      </c>
      <c r="G1505" s="197">
        <f>Tabla111[[#This Row],[Importe]]-Tabla111[[#This Row],[Pagado]]</f>
        <v>0</v>
      </c>
      <c r="H1505" s="153" t="s">
        <v>10</v>
      </c>
    </row>
    <row r="1506" spans="1:8" x14ac:dyDescent="0.25">
      <c r="A1506" s="73">
        <v>44848</v>
      </c>
      <c r="B1506" s="74" t="s">
        <v>33103</v>
      </c>
      <c r="C1506" s="75" t="s">
        <v>69</v>
      </c>
      <c r="D1506" s="81">
        <v>1439.9</v>
      </c>
      <c r="E1506" s="230">
        <v>44848</v>
      </c>
      <c r="F1506" s="81">
        <v>1439.9</v>
      </c>
      <c r="G1506" s="197">
        <f>Tabla111[[#This Row],[Importe]]-Tabla111[[#This Row],[Pagado]]</f>
        <v>0</v>
      </c>
      <c r="H1506" s="75" t="s">
        <v>10</v>
      </c>
    </row>
    <row r="1507" spans="1:8" x14ac:dyDescent="0.25">
      <c r="A1507" s="148">
        <v>44848</v>
      </c>
      <c r="B1507" s="149" t="s">
        <v>33104</v>
      </c>
      <c r="C1507" s="153" t="s">
        <v>175</v>
      </c>
      <c r="D1507" s="154">
        <v>13040.9</v>
      </c>
      <c r="E1507" s="231">
        <v>44848</v>
      </c>
      <c r="F1507" s="154">
        <v>13040.9</v>
      </c>
      <c r="G1507" s="197">
        <f>Tabla111[[#This Row],[Importe]]-Tabla111[[#This Row],[Pagado]]</f>
        <v>0</v>
      </c>
      <c r="H1507" s="153" t="s">
        <v>10</v>
      </c>
    </row>
    <row r="1508" spans="1:8" x14ac:dyDescent="0.25">
      <c r="A1508" s="73">
        <v>44848</v>
      </c>
      <c r="B1508" s="74" t="s">
        <v>33105</v>
      </c>
      <c r="C1508" s="75" t="s">
        <v>16</v>
      </c>
      <c r="D1508" s="81">
        <v>2989.2</v>
      </c>
      <c r="E1508" s="230">
        <v>44848</v>
      </c>
      <c r="F1508" s="81">
        <v>2989.2</v>
      </c>
      <c r="G1508" s="197">
        <f>Tabla111[[#This Row],[Importe]]-Tabla111[[#This Row],[Pagado]]</f>
        <v>0</v>
      </c>
      <c r="H1508" s="75" t="s">
        <v>10</v>
      </c>
    </row>
    <row r="1509" spans="1:8" x14ac:dyDescent="0.25">
      <c r="A1509" s="148">
        <v>44848</v>
      </c>
      <c r="B1509" s="149" t="s">
        <v>33106</v>
      </c>
      <c r="C1509" s="153" t="s">
        <v>31</v>
      </c>
      <c r="D1509" s="154">
        <v>9733.7999999999993</v>
      </c>
      <c r="E1509" s="231">
        <v>44848</v>
      </c>
      <c r="F1509" s="154">
        <v>9733.7999999999993</v>
      </c>
      <c r="G1509" s="197">
        <f>Tabla111[[#This Row],[Importe]]-Tabla111[[#This Row],[Pagado]]</f>
        <v>0</v>
      </c>
      <c r="H1509" s="153" t="s">
        <v>10</v>
      </c>
    </row>
    <row r="1510" spans="1:8" x14ac:dyDescent="0.25">
      <c r="A1510" s="73">
        <v>44848</v>
      </c>
      <c r="B1510" s="74" t="s">
        <v>33107</v>
      </c>
      <c r="C1510" s="75" t="s">
        <v>365</v>
      </c>
      <c r="D1510" s="81">
        <v>1873.2</v>
      </c>
      <c r="E1510" s="230">
        <v>44848</v>
      </c>
      <c r="F1510" s="81">
        <v>1873.2</v>
      </c>
      <c r="G1510" s="197">
        <f>Tabla111[[#This Row],[Importe]]-Tabla111[[#This Row],[Pagado]]</f>
        <v>0</v>
      </c>
      <c r="H1510" s="75" t="s">
        <v>10</v>
      </c>
    </row>
    <row r="1511" spans="1:8" x14ac:dyDescent="0.25">
      <c r="A1511" s="148">
        <v>44848</v>
      </c>
      <c r="B1511" s="149" t="s">
        <v>33108</v>
      </c>
      <c r="C1511" s="153" t="s">
        <v>849</v>
      </c>
      <c r="D1511" s="154">
        <v>6369.4</v>
      </c>
      <c r="E1511" s="231">
        <v>44848</v>
      </c>
      <c r="F1511" s="154">
        <v>6369.4</v>
      </c>
      <c r="G1511" s="197">
        <f>Tabla111[[#This Row],[Importe]]-Tabla111[[#This Row],[Pagado]]</f>
        <v>0</v>
      </c>
      <c r="H1511" s="153" t="s">
        <v>10</v>
      </c>
    </row>
    <row r="1512" spans="1:8" x14ac:dyDescent="0.25">
      <c r="A1512" s="73">
        <v>44848</v>
      </c>
      <c r="B1512" s="74" t="s">
        <v>33109</v>
      </c>
      <c r="C1512" s="75" t="s">
        <v>214</v>
      </c>
      <c r="D1512" s="81">
        <v>14729.6</v>
      </c>
      <c r="E1512" s="230">
        <v>44848</v>
      </c>
      <c r="F1512" s="81">
        <v>14729.6</v>
      </c>
      <c r="G1512" s="197">
        <f>Tabla111[[#This Row],[Importe]]-Tabla111[[#This Row],[Pagado]]</f>
        <v>0</v>
      </c>
      <c r="H1512" s="75" t="s">
        <v>10</v>
      </c>
    </row>
    <row r="1513" spans="1:8" x14ac:dyDescent="0.25">
      <c r="A1513" s="148">
        <v>44848</v>
      </c>
      <c r="B1513" s="149" t="s">
        <v>33110</v>
      </c>
      <c r="C1513" s="153" t="s">
        <v>1362</v>
      </c>
      <c r="D1513" s="154">
        <v>5182.3999999999996</v>
      </c>
      <c r="E1513" s="231">
        <v>44848</v>
      </c>
      <c r="F1513" s="154">
        <v>5182.3999999999996</v>
      </c>
      <c r="G1513" s="197">
        <f>Tabla111[[#This Row],[Importe]]-Tabla111[[#This Row],[Pagado]]</f>
        <v>0</v>
      </c>
      <c r="H1513" s="153" t="s">
        <v>10</v>
      </c>
    </row>
    <row r="1514" spans="1:8" x14ac:dyDescent="0.25">
      <c r="A1514" s="73">
        <v>44848</v>
      </c>
      <c r="B1514" s="74" t="s">
        <v>33111</v>
      </c>
      <c r="C1514" s="75" t="s">
        <v>107</v>
      </c>
      <c r="D1514" s="81">
        <v>11821.9</v>
      </c>
      <c r="E1514" s="230">
        <v>44848</v>
      </c>
      <c r="F1514" s="81">
        <v>11821.9</v>
      </c>
      <c r="G1514" s="197">
        <f>Tabla111[[#This Row],[Importe]]-Tabla111[[#This Row],[Pagado]]</f>
        <v>0</v>
      </c>
      <c r="H1514" s="75" t="s">
        <v>10</v>
      </c>
    </row>
    <row r="1515" spans="1:8" x14ac:dyDescent="0.25">
      <c r="A1515" s="148">
        <v>44848</v>
      </c>
      <c r="B1515" s="149" t="s">
        <v>33112</v>
      </c>
      <c r="C1515" s="153" t="s">
        <v>612</v>
      </c>
      <c r="D1515" s="154">
        <v>570</v>
      </c>
      <c r="E1515" s="231">
        <v>44849</v>
      </c>
      <c r="F1515" s="154">
        <v>570</v>
      </c>
      <c r="G1515" s="197">
        <f>Tabla111[[#This Row],[Importe]]-Tabla111[[#This Row],[Pagado]]</f>
        <v>0</v>
      </c>
      <c r="H1515" s="153" t="s">
        <v>10</v>
      </c>
    </row>
    <row r="1516" spans="1:8" x14ac:dyDescent="0.25">
      <c r="A1516" s="73">
        <v>44848</v>
      </c>
      <c r="B1516" s="74" t="s">
        <v>33113</v>
      </c>
      <c r="C1516" s="75" t="s">
        <v>31</v>
      </c>
      <c r="D1516" s="81">
        <v>8602</v>
      </c>
      <c r="E1516" s="230">
        <v>44848</v>
      </c>
      <c r="F1516" s="81">
        <v>8602</v>
      </c>
      <c r="G1516" s="197">
        <f>Tabla111[[#This Row],[Importe]]-Tabla111[[#This Row],[Pagado]]</f>
        <v>0</v>
      </c>
      <c r="H1516" s="75" t="s">
        <v>10</v>
      </c>
    </row>
    <row r="1517" spans="1:8" x14ac:dyDescent="0.25">
      <c r="A1517" s="148">
        <v>44848</v>
      </c>
      <c r="B1517" s="149" t="s">
        <v>33114</v>
      </c>
      <c r="C1517" s="153" t="s">
        <v>31</v>
      </c>
      <c r="D1517" s="154">
        <v>5624</v>
      </c>
      <c r="E1517" s="231">
        <v>44848</v>
      </c>
      <c r="F1517" s="154">
        <v>5624</v>
      </c>
      <c r="G1517" s="197">
        <f>Tabla111[[#This Row],[Importe]]-Tabla111[[#This Row],[Pagado]]</f>
        <v>0</v>
      </c>
      <c r="H1517" s="153" t="s">
        <v>10</v>
      </c>
    </row>
    <row r="1518" spans="1:8" x14ac:dyDescent="0.25">
      <c r="A1518" s="73">
        <v>44848</v>
      </c>
      <c r="B1518" s="74" t="s">
        <v>33115</v>
      </c>
      <c r="C1518" s="75" t="s">
        <v>857</v>
      </c>
      <c r="D1518" s="81">
        <v>1490.3</v>
      </c>
      <c r="E1518" s="230">
        <v>44848</v>
      </c>
      <c r="F1518" s="81">
        <v>1490.3</v>
      </c>
      <c r="G1518" s="197">
        <f>Tabla111[[#This Row],[Importe]]-Tabla111[[#This Row],[Pagado]]</f>
        <v>0</v>
      </c>
      <c r="H1518" s="75" t="s">
        <v>10</v>
      </c>
    </row>
    <row r="1519" spans="1:8" x14ac:dyDescent="0.25">
      <c r="A1519" s="148">
        <v>44848</v>
      </c>
      <c r="B1519" s="149" t="s">
        <v>33116</v>
      </c>
      <c r="C1519" s="153" t="s">
        <v>22</v>
      </c>
      <c r="D1519" s="154">
        <v>5587.4</v>
      </c>
      <c r="E1519" s="231">
        <v>44848</v>
      </c>
      <c r="F1519" s="154">
        <v>5587.4</v>
      </c>
      <c r="G1519" s="197">
        <f>Tabla111[[#This Row],[Importe]]-Tabla111[[#This Row],[Pagado]]</f>
        <v>0</v>
      </c>
      <c r="H1519" s="153" t="s">
        <v>10</v>
      </c>
    </row>
    <row r="1520" spans="1:8" x14ac:dyDescent="0.25">
      <c r="A1520" s="73">
        <v>44848</v>
      </c>
      <c r="B1520" s="74" t="s">
        <v>33117</v>
      </c>
      <c r="C1520" s="75" t="s">
        <v>33118</v>
      </c>
      <c r="D1520" s="81">
        <v>0</v>
      </c>
      <c r="E1520" s="232" t="s">
        <v>189</v>
      </c>
      <c r="F1520" s="81">
        <v>0</v>
      </c>
      <c r="G1520" s="197">
        <f>Tabla111[[#This Row],[Importe]]-Tabla111[[#This Row],[Pagado]]</f>
        <v>0</v>
      </c>
      <c r="H1520" s="75" t="s">
        <v>189</v>
      </c>
    </row>
    <row r="1521" spans="1:8" x14ac:dyDescent="0.25">
      <c r="A1521" s="148">
        <v>44848</v>
      </c>
      <c r="B1521" s="149" t="s">
        <v>33119</v>
      </c>
      <c r="C1521" s="153" t="s">
        <v>53</v>
      </c>
      <c r="D1521" s="154">
        <v>1453.6</v>
      </c>
      <c r="E1521" s="231">
        <v>44848</v>
      </c>
      <c r="F1521" s="154">
        <v>1453.6</v>
      </c>
      <c r="G1521" s="197">
        <f>Tabla111[[#This Row],[Importe]]-Tabla111[[#This Row],[Pagado]]</f>
        <v>0</v>
      </c>
      <c r="H1521" s="153" t="s">
        <v>10</v>
      </c>
    </row>
    <row r="1522" spans="1:8" x14ac:dyDescent="0.25">
      <c r="A1522" s="73">
        <v>44848</v>
      </c>
      <c r="B1522" s="74" t="s">
        <v>33120</v>
      </c>
      <c r="C1522" s="75" t="s">
        <v>681</v>
      </c>
      <c r="D1522" s="81">
        <v>8.41</v>
      </c>
      <c r="E1522" s="230">
        <v>44860</v>
      </c>
      <c r="F1522" s="81">
        <v>8.41</v>
      </c>
      <c r="G1522" s="197">
        <f>Tabla111[[#This Row],[Importe]]-Tabla111[[#This Row],[Pagado]]</f>
        <v>0</v>
      </c>
      <c r="H1522" s="75" t="s">
        <v>10</v>
      </c>
    </row>
    <row r="1523" spans="1:8" x14ac:dyDescent="0.25">
      <c r="A1523" s="148">
        <v>44848</v>
      </c>
      <c r="B1523" s="149" t="s">
        <v>33121</v>
      </c>
      <c r="C1523" s="153" t="s">
        <v>6405</v>
      </c>
      <c r="D1523" s="154">
        <v>4.9800000000000004</v>
      </c>
      <c r="E1523" s="231">
        <v>44863</v>
      </c>
      <c r="F1523" s="154">
        <v>4.9800000000000004</v>
      </c>
      <c r="G1523" s="197">
        <f>Tabla111[[#This Row],[Importe]]-Tabla111[[#This Row],[Pagado]]</f>
        <v>0</v>
      </c>
      <c r="H1523" s="153" t="s">
        <v>10</v>
      </c>
    </row>
    <row r="1524" spans="1:8" x14ac:dyDescent="0.25">
      <c r="A1524" s="73">
        <v>44848</v>
      </c>
      <c r="B1524" s="74" t="s">
        <v>33122</v>
      </c>
      <c r="C1524" s="75" t="s">
        <v>296</v>
      </c>
      <c r="D1524" s="81">
        <v>5561.4</v>
      </c>
      <c r="E1524" s="230">
        <v>44848</v>
      </c>
      <c r="F1524" s="81">
        <v>5561.4</v>
      </c>
      <c r="G1524" s="197">
        <f>Tabla111[[#This Row],[Importe]]-Tabla111[[#This Row],[Pagado]]</f>
        <v>0</v>
      </c>
      <c r="H1524" s="75" t="s">
        <v>10</v>
      </c>
    </row>
    <row r="1525" spans="1:8" x14ac:dyDescent="0.25">
      <c r="A1525" s="148">
        <v>44848</v>
      </c>
      <c r="B1525" s="149" t="s">
        <v>33123</v>
      </c>
      <c r="C1525" s="153" t="s">
        <v>654</v>
      </c>
      <c r="D1525" s="154">
        <v>5270.8</v>
      </c>
      <c r="E1525" s="231">
        <v>44848</v>
      </c>
      <c r="F1525" s="154">
        <v>5270.8</v>
      </c>
      <c r="G1525" s="197">
        <f>Tabla111[[#This Row],[Importe]]-Tabla111[[#This Row],[Pagado]]</f>
        <v>0</v>
      </c>
      <c r="H1525" s="153" t="s">
        <v>10</v>
      </c>
    </row>
    <row r="1526" spans="1:8" x14ac:dyDescent="0.25">
      <c r="A1526" s="73">
        <v>44848</v>
      </c>
      <c r="B1526" s="74" t="s">
        <v>33124</v>
      </c>
      <c r="C1526" s="75" t="s">
        <v>87</v>
      </c>
      <c r="D1526" s="81">
        <v>5322.9</v>
      </c>
      <c r="E1526" s="230">
        <v>44849</v>
      </c>
      <c r="F1526" s="81">
        <v>5322.9</v>
      </c>
      <c r="G1526" s="197">
        <f>Tabla111[[#This Row],[Importe]]-Tabla111[[#This Row],[Pagado]]</f>
        <v>0</v>
      </c>
      <c r="H1526" s="75" t="s">
        <v>10</v>
      </c>
    </row>
    <row r="1527" spans="1:8" x14ac:dyDescent="0.25">
      <c r="A1527" s="148">
        <v>44848</v>
      </c>
      <c r="B1527" s="149" t="s">
        <v>33125</v>
      </c>
      <c r="C1527" s="153" t="s">
        <v>314</v>
      </c>
      <c r="D1527" s="154">
        <v>6858</v>
      </c>
      <c r="E1527" s="231">
        <v>44849</v>
      </c>
      <c r="F1527" s="154">
        <v>6858</v>
      </c>
      <c r="G1527" s="197">
        <f>Tabla111[[#This Row],[Importe]]-Tabla111[[#This Row],[Pagado]]</f>
        <v>0</v>
      </c>
      <c r="H1527" s="153" t="s">
        <v>10</v>
      </c>
    </row>
    <row r="1528" spans="1:8" x14ac:dyDescent="0.25">
      <c r="A1528" s="73">
        <v>44848</v>
      </c>
      <c r="B1528" s="74" t="s">
        <v>33126</v>
      </c>
      <c r="C1528" s="75" t="s">
        <v>284</v>
      </c>
      <c r="D1528" s="81">
        <v>11650.1</v>
      </c>
      <c r="E1528" s="230">
        <v>44849</v>
      </c>
      <c r="F1528" s="81">
        <v>11650.1</v>
      </c>
      <c r="G1528" s="197">
        <f>Tabla111[[#This Row],[Importe]]-Tabla111[[#This Row],[Pagado]]</f>
        <v>0</v>
      </c>
      <c r="H1528" s="75" t="s">
        <v>10</v>
      </c>
    </row>
    <row r="1529" spans="1:8" x14ac:dyDescent="0.25">
      <c r="A1529" s="148">
        <v>44848</v>
      </c>
      <c r="B1529" s="149" t="s">
        <v>33127</v>
      </c>
      <c r="C1529" s="153" t="s">
        <v>31</v>
      </c>
      <c r="D1529" s="154">
        <v>249.7</v>
      </c>
      <c r="E1529" s="231">
        <v>44848</v>
      </c>
      <c r="F1529" s="154">
        <v>249.7</v>
      </c>
      <c r="G1529" s="197">
        <f>Tabla111[[#This Row],[Importe]]-Tabla111[[#This Row],[Pagado]]</f>
        <v>0</v>
      </c>
      <c r="H1529" s="153" t="s">
        <v>10</v>
      </c>
    </row>
    <row r="1530" spans="1:8" x14ac:dyDescent="0.25">
      <c r="A1530" s="73">
        <v>44848</v>
      </c>
      <c r="B1530" s="74" t="s">
        <v>33128</v>
      </c>
      <c r="C1530" s="75" t="s">
        <v>280</v>
      </c>
      <c r="D1530" s="81">
        <v>1393.7</v>
      </c>
      <c r="E1530" s="230">
        <v>44849</v>
      </c>
      <c r="F1530" s="81">
        <v>1393.7</v>
      </c>
      <c r="G1530" s="197">
        <f>Tabla111[[#This Row],[Importe]]-Tabla111[[#This Row],[Pagado]]</f>
        <v>0</v>
      </c>
      <c r="H1530" s="75" t="s">
        <v>10</v>
      </c>
    </row>
    <row r="1531" spans="1:8" x14ac:dyDescent="0.25">
      <c r="A1531" s="148">
        <v>44848</v>
      </c>
      <c r="B1531" s="149" t="s">
        <v>33129</v>
      </c>
      <c r="C1531" s="153" t="s">
        <v>10819</v>
      </c>
      <c r="D1531" s="154">
        <v>1447.6</v>
      </c>
      <c r="E1531" s="231">
        <v>44849</v>
      </c>
      <c r="F1531" s="154">
        <v>1447.6</v>
      </c>
      <c r="G1531" s="197">
        <f>Tabla111[[#This Row],[Importe]]-Tabla111[[#This Row],[Pagado]]</f>
        <v>0</v>
      </c>
      <c r="H1531" s="153" t="s">
        <v>10</v>
      </c>
    </row>
    <row r="1532" spans="1:8" x14ac:dyDescent="0.25">
      <c r="A1532" s="73">
        <v>44848</v>
      </c>
      <c r="B1532" s="74" t="s">
        <v>33130</v>
      </c>
      <c r="C1532" s="75" t="s">
        <v>282</v>
      </c>
      <c r="D1532" s="81">
        <v>1347.5</v>
      </c>
      <c r="E1532" s="230">
        <v>44849</v>
      </c>
      <c r="F1532" s="81">
        <v>1347.5</v>
      </c>
      <c r="G1532" s="197">
        <f>Tabla111[[#This Row],[Importe]]-Tabla111[[#This Row],[Pagado]]</f>
        <v>0</v>
      </c>
      <c r="H1532" s="75" t="s">
        <v>10</v>
      </c>
    </row>
    <row r="1533" spans="1:8" x14ac:dyDescent="0.25">
      <c r="A1533" s="148">
        <v>44848</v>
      </c>
      <c r="B1533" s="149" t="s">
        <v>33131</v>
      </c>
      <c r="C1533" s="153" t="s">
        <v>31</v>
      </c>
      <c r="D1533" s="154">
        <v>87.5</v>
      </c>
      <c r="E1533" s="231">
        <v>44848</v>
      </c>
      <c r="F1533" s="154">
        <v>87.5</v>
      </c>
      <c r="G1533" s="197">
        <f>Tabla111[[#This Row],[Importe]]-Tabla111[[#This Row],[Pagado]]</f>
        <v>0</v>
      </c>
      <c r="H1533" s="153" t="s">
        <v>10</v>
      </c>
    </row>
    <row r="1534" spans="1:8" x14ac:dyDescent="0.25">
      <c r="A1534" s="73">
        <v>44848</v>
      </c>
      <c r="B1534" s="74" t="s">
        <v>33132</v>
      </c>
      <c r="C1534" s="75" t="s">
        <v>10678</v>
      </c>
      <c r="D1534" s="81">
        <v>3544.1</v>
      </c>
      <c r="E1534" s="230">
        <v>44848</v>
      </c>
      <c r="F1534" s="81">
        <v>3544.1</v>
      </c>
      <c r="G1534" s="197">
        <f>Tabla111[[#This Row],[Importe]]-Tabla111[[#This Row],[Pagado]]</f>
        <v>0</v>
      </c>
      <c r="H1534" s="75" t="s">
        <v>10</v>
      </c>
    </row>
    <row r="1535" spans="1:8" x14ac:dyDescent="0.25">
      <c r="A1535" s="148">
        <v>44848</v>
      </c>
      <c r="B1535" s="149" t="s">
        <v>33133</v>
      </c>
      <c r="C1535" s="153" t="s">
        <v>843</v>
      </c>
      <c r="D1535" s="154">
        <v>16412</v>
      </c>
      <c r="E1535" s="231">
        <v>44849</v>
      </c>
      <c r="F1535" s="154">
        <v>16412</v>
      </c>
      <c r="G1535" s="197">
        <f>Tabla111[[#This Row],[Importe]]-Tabla111[[#This Row],[Pagado]]</f>
        <v>0</v>
      </c>
      <c r="H1535" s="153" t="s">
        <v>10</v>
      </c>
    </row>
    <row r="1536" spans="1:8" x14ac:dyDescent="0.25">
      <c r="A1536" s="73">
        <v>44848</v>
      </c>
      <c r="B1536" s="74" t="s">
        <v>33134</v>
      </c>
      <c r="C1536" s="75" t="s">
        <v>421</v>
      </c>
      <c r="D1536" s="81">
        <v>3132.4</v>
      </c>
      <c r="E1536" s="230">
        <v>44848</v>
      </c>
      <c r="F1536" s="81">
        <v>3132.4</v>
      </c>
      <c r="G1536" s="197">
        <f>Tabla111[[#This Row],[Importe]]-Tabla111[[#This Row],[Pagado]]</f>
        <v>0</v>
      </c>
      <c r="H1536" s="75" t="s">
        <v>10</v>
      </c>
    </row>
    <row r="1537" spans="1:8" x14ac:dyDescent="0.25">
      <c r="A1537" s="148">
        <v>44848</v>
      </c>
      <c r="B1537" s="149" t="s">
        <v>33135</v>
      </c>
      <c r="C1537" s="153" t="s">
        <v>31</v>
      </c>
      <c r="D1537" s="154">
        <v>3714.5</v>
      </c>
      <c r="E1537" s="231">
        <v>44848</v>
      </c>
      <c r="F1537" s="154">
        <v>3714.5</v>
      </c>
      <c r="G1537" s="197">
        <f>Tabla111[[#This Row],[Importe]]-Tabla111[[#This Row],[Pagado]]</f>
        <v>0</v>
      </c>
      <c r="H1537" s="153" t="s">
        <v>10</v>
      </c>
    </row>
    <row r="1538" spans="1:8" x14ac:dyDescent="0.25">
      <c r="A1538" s="73">
        <v>44848</v>
      </c>
      <c r="B1538" s="74" t="s">
        <v>33136</v>
      </c>
      <c r="C1538" s="75" t="s">
        <v>24</v>
      </c>
      <c r="D1538" s="81">
        <v>922.5</v>
      </c>
      <c r="E1538" s="230">
        <v>44848</v>
      </c>
      <c r="F1538" s="81">
        <v>922.5</v>
      </c>
      <c r="G1538" s="197">
        <f>Tabla111[[#This Row],[Importe]]-Tabla111[[#This Row],[Pagado]]</f>
        <v>0</v>
      </c>
      <c r="H1538" s="75" t="s">
        <v>10</v>
      </c>
    </row>
    <row r="1539" spans="1:8" x14ac:dyDescent="0.25">
      <c r="A1539" s="148">
        <v>44848</v>
      </c>
      <c r="B1539" s="149" t="s">
        <v>33137</v>
      </c>
      <c r="C1539" s="153" t="s">
        <v>5694</v>
      </c>
      <c r="D1539" s="154">
        <v>4344.6000000000004</v>
      </c>
      <c r="E1539" s="231">
        <v>44848</v>
      </c>
      <c r="F1539" s="154">
        <v>4344.6000000000004</v>
      </c>
      <c r="G1539" s="197">
        <f>Tabla111[[#This Row],[Importe]]-Tabla111[[#This Row],[Pagado]]</f>
        <v>0</v>
      </c>
      <c r="H1539" s="153" t="s">
        <v>10</v>
      </c>
    </row>
    <row r="1540" spans="1:8" x14ac:dyDescent="0.25">
      <c r="A1540" s="73">
        <v>44848</v>
      </c>
      <c r="B1540" s="74" t="s">
        <v>33138</v>
      </c>
      <c r="C1540" s="75" t="s">
        <v>212</v>
      </c>
      <c r="D1540" s="81">
        <v>9581.44</v>
      </c>
      <c r="E1540" s="230">
        <v>44854</v>
      </c>
      <c r="F1540" s="81">
        <v>9581.44</v>
      </c>
      <c r="G1540" s="197">
        <f>Tabla111[[#This Row],[Importe]]-Tabla111[[#This Row],[Pagado]]</f>
        <v>0</v>
      </c>
      <c r="H1540" s="75" t="s">
        <v>10</v>
      </c>
    </row>
    <row r="1541" spans="1:8" x14ac:dyDescent="0.25">
      <c r="A1541" s="148">
        <v>44849</v>
      </c>
      <c r="B1541" s="149" t="s">
        <v>33139</v>
      </c>
      <c r="C1541" s="153" t="s">
        <v>887</v>
      </c>
      <c r="D1541" s="154">
        <v>31115.9</v>
      </c>
      <c r="E1541" s="231">
        <v>44851</v>
      </c>
      <c r="F1541" s="154">
        <v>31115.9</v>
      </c>
      <c r="G1541" s="197">
        <f>Tabla111[[#This Row],[Importe]]-Tabla111[[#This Row],[Pagado]]</f>
        <v>0</v>
      </c>
      <c r="H1541" s="153" t="s">
        <v>10</v>
      </c>
    </row>
    <row r="1542" spans="1:8" x14ac:dyDescent="0.25">
      <c r="A1542" s="73">
        <v>44849</v>
      </c>
      <c r="B1542" s="74" t="s">
        <v>33140</v>
      </c>
      <c r="C1542" s="75" t="s">
        <v>75</v>
      </c>
      <c r="D1542" s="81">
        <v>11580.8</v>
      </c>
      <c r="E1542" s="230">
        <v>44849</v>
      </c>
      <c r="F1542" s="81">
        <v>11580.8</v>
      </c>
      <c r="G1542" s="197">
        <f>Tabla111[[#This Row],[Importe]]-Tabla111[[#This Row],[Pagado]]</f>
        <v>0</v>
      </c>
      <c r="H1542" s="75" t="s">
        <v>10</v>
      </c>
    </row>
    <row r="1543" spans="1:8" x14ac:dyDescent="0.25">
      <c r="A1543" s="148">
        <v>44849</v>
      </c>
      <c r="B1543" s="149" t="s">
        <v>33141</v>
      </c>
      <c r="C1543" s="153" t="s">
        <v>473</v>
      </c>
      <c r="D1543" s="154">
        <v>5302.6</v>
      </c>
      <c r="E1543" s="231">
        <v>44849</v>
      </c>
      <c r="F1543" s="154">
        <v>5302.6</v>
      </c>
      <c r="G1543" s="197">
        <f>Tabla111[[#This Row],[Importe]]-Tabla111[[#This Row],[Pagado]]</f>
        <v>0</v>
      </c>
      <c r="H1543" s="153" t="s">
        <v>10</v>
      </c>
    </row>
    <row r="1544" spans="1:8" x14ac:dyDescent="0.25">
      <c r="A1544" s="73">
        <v>44849</v>
      </c>
      <c r="B1544" s="74" t="s">
        <v>33142</v>
      </c>
      <c r="C1544" s="75" t="s">
        <v>475</v>
      </c>
      <c r="D1544" s="81">
        <v>84447.5</v>
      </c>
      <c r="E1544" s="230" t="s">
        <v>33143</v>
      </c>
      <c r="F1544" s="81">
        <f>60000+24447.5</f>
        <v>84447.5</v>
      </c>
      <c r="G1544" s="197">
        <f>Tabla111[[#This Row],[Importe]]-Tabla111[[#This Row],[Pagado]]</f>
        <v>0</v>
      </c>
      <c r="H1544" s="75" t="s">
        <v>10</v>
      </c>
    </row>
    <row r="1545" spans="1:8" x14ac:dyDescent="0.25">
      <c r="A1545" s="148">
        <v>44849</v>
      </c>
      <c r="B1545" s="149" t="s">
        <v>33144</v>
      </c>
      <c r="C1545" s="153" t="s">
        <v>5375</v>
      </c>
      <c r="D1545" s="154">
        <v>0</v>
      </c>
      <c r="E1545" s="233" t="s">
        <v>189</v>
      </c>
      <c r="F1545" s="154">
        <v>0</v>
      </c>
      <c r="G1545" s="197">
        <f>Tabla111[[#This Row],[Importe]]-Tabla111[[#This Row],[Pagado]]</f>
        <v>0</v>
      </c>
      <c r="H1545" s="153" t="s">
        <v>189</v>
      </c>
    </row>
    <row r="1546" spans="1:8" x14ac:dyDescent="0.25">
      <c r="A1546" s="73">
        <v>44849</v>
      </c>
      <c r="B1546" s="74" t="s">
        <v>33145</v>
      </c>
      <c r="C1546" s="75" t="s">
        <v>89</v>
      </c>
      <c r="D1546" s="81">
        <v>16686</v>
      </c>
      <c r="E1546" s="230">
        <v>44851</v>
      </c>
      <c r="F1546" s="81">
        <v>16686</v>
      </c>
      <c r="G1546" s="197">
        <f>Tabla111[[#This Row],[Importe]]-Tabla111[[#This Row],[Pagado]]</f>
        <v>0</v>
      </c>
      <c r="H1546" s="75" t="s">
        <v>10</v>
      </c>
    </row>
    <row r="1547" spans="1:8" x14ac:dyDescent="0.25">
      <c r="A1547" s="148">
        <v>44849</v>
      </c>
      <c r="B1547" s="149" t="s">
        <v>33146</v>
      </c>
      <c r="C1547" s="153" t="s">
        <v>12</v>
      </c>
      <c r="D1547" s="154">
        <v>45279.8</v>
      </c>
      <c r="E1547" s="231" t="s">
        <v>33147</v>
      </c>
      <c r="F1547" s="154">
        <f>40000+5279.8</f>
        <v>45279.8</v>
      </c>
      <c r="G1547" s="197">
        <f>Tabla111[[#This Row],[Importe]]-Tabla111[[#This Row],[Pagado]]</f>
        <v>0</v>
      </c>
      <c r="H1547" s="153" t="s">
        <v>10</v>
      </c>
    </row>
    <row r="1548" spans="1:8" x14ac:dyDescent="0.25">
      <c r="A1548" s="73">
        <v>44849</v>
      </c>
      <c r="B1548" s="74" t="s">
        <v>33148</v>
      </c>
      <c r="C1548" s="75" t="s">
        <v>24768</v>
      </c>
      <c r="D1548" s="81">
        <v>5467.2</v>
      </c>
      <c r="E1548" s="230">
        <v>44849</v>
      </c>
      <c r="F1548" s="81">
        <v>5467.2</v>
      </c>
      <c r="G1548" s="197">
        <f>Tabla111[[#This Row],[Importe]]-Tabla111[[#This Row],[Pagado]]</f>
        <v>0</v>
      </c>
      <c r="H1548" s="75" t="s">
        <v>10</v>
      </c>
    </row>
    <row r="1549" spans="1:8" x14ac:dyDescent="0.25">
      <c r="A1549" s="148">
        <v>44849</v>
      </c>
      <c r="B1549" s="149" t="s">
        <v>33149</v>
      </c>
      <c r="C1549" s="153" t="s">
        <v>481</v>
      </c>
      <c r="D1549" s="154">
        <v>1045.5</v>
      </c>
      <c r="E1549" s="231">
        <v>44849</v>
      </c>
      <c r="F1549" s="154">
        <v>1045.5</v>
      </c>
      <c r="G1549" s="197">
        <f>Tabla111[[#This Row],[Importe]]-Tabla111[[#This Row],[Pagado]]</f>
        <v>0</v>
      </c>
      <c r="H1549" s="153" t="s">
        <v>10</v>
      </c>
    </row>
    <row r="1550" spans="1:8" x14ac:dyDescent="0.25">
      <c r="A1550" s="73">
        <v>44849</v>
      </c>
      <c r="B1550" s="74" t="s">
        <v>33150</v>
      </c>
      <c r="C1550" s="75" t="s">
        <v>348</v>
      </c>
      <c r="D1550" s="81">
        <v>7468.8</v>
      </c>
      <c r="E1550" s="230">
        <v>44849</v>
      </c>
      <c r="F1550" s="81">
        <v>7468.8</v>
      </c>
      <c r="G1550" s="197">
        <f>Tabla111[[#This Row],[Importe]]-Tabla111[[#This Row],[Pagado]]</f>
        <v>0</v>
      </c>
      <c r="H1550" s="75" t="s">
        <v>10</v>
      </c>
    </row>
    <row r="1551" spans="1:8" x14ac:dyDescent="0.25">
      <c r="A1551" s="148">
        <v>44849</v>
      </c>
      <c r="B1551" s="149" t="s">
        <v>33151</v>
      </c>
      <c r="C1551" s="153" t="s">
        <v>60</v>
      </c>
      <c r="D1551" s="154">
        <v>5362.5</v>
      </c>
      <c r="E1551" s="231">
        <v>44851</v>
      </c>
      <c r="F1551" s="154">
        <v>5362.5</v>
      </c>
      <c r="G1551" s="197">
        <f>Tabla111[[#This Row],[Importe]]-Tabla111[[#This Row],[Pagado]]</f>
        <v>0</v>
      </c>
      <c r="H1551" s="153" t="s">
        <v>10</v>
      </c>
    </row>
    <row r="1552" spans="1:8" x14ac:dyDescent="0.25">
      <c r="A1552" s="73">
        <v>44849</v>
      </c>
      <c r="B1552" s="74" t="s">
        <v>33152</v>
      </c>
      <c r="C1552" s="75" t="s">
        <v>10586</v>
      </c>
      <c r="D1552" s="81">
        <v>5427.5</v>
      </c>
      <c r="E1552" s="230">
        <v>44851</v>
      </c>
      <c r="F1552" s="81">
        <v>5427.5</v>
      </c>
      <c r="G1552" s="197">
        <f>Tabla111[[#This Row],[Importe]]-Tabla111[[#This Row],[Pagado]]</f>
        <v>0</v>
      </c>
      <c r="H1552" s="75" t="s">
        <v>10</v>
      </c>
    </row>
    <row r="1553" spans="1:8" x14ac:dyDescent="0.25">
      <c r="A1553" s="148">
        <v>44849</v>
      </c>
      <c r="B1553" s="149" t="s">
        <v>33153</v>
      </c>
      <c r="C1553" s="153" t="s">
        <v>64</v>
      </c>
      <c r="D1553" s="154">
        <v>11212.5</v>
      </c>
      <c r="E1553" s="231">
        <v>44851</v>
      </c>
      <c r="F1553" s="154">
        <v>11212.5</v>
      </c>
      <c r="G1553" s="197">
        <f>Tabla111[[#This Row],[Importe]]-Tabla111[[#This Row],[Pagado]]</f>
        <v>0</v>
      </c>
      <c r="H1553" s="153" t="s">
        <v>10</v>
      </c>
    </row>
    <row r="1554" spans="1:8" x14ac:dyDescent="0.25">
      <c r="A1554" s="73">
        <v>44849</v>
      </c>
      <c r="B1554" s="74" t="s">
        <v>33154</v>
      </c>
      <c r="C1554" s="75" t="s">
        <v>450</v>
      </c>
      <c r="D1554" s="81">
        <v>11512.5</v>
      </c>
      <c r="E1554" s="230">
        <v>44849</v>
      </c>
      <c r="F1554" s="81">
        <v>11512.5</v>
      </c>
      <c r="G1554" s="197">
        <f>Tabla111[[#This Row],[Importe]]-Tabla111[[#This Row],[Pagado]]</f>
        <v>0</v>
      </c>
      <c r="H1554" s="75" t="s">
        <v>10</v>
      </c>
    </row>
    <row r="1555" spans="1:8" x14ac:dyDescent="0.25">
      <c r="A1555" s="148">
        <v>44849</v>
      </c>
      <c r="B1555" s="149" t="s">
        <v>33155</v>
      </c>
      <c r="C1555" s="153" t="s">
        <v>97</v>
      </c>
      <c r="D1555" s="154">
        <v>15517.2</v>
      </c>
      <c r="E1555" s="231">
        <v>44851</v>
      </c>
      <c r="F1555" s="154">
        <v>15517.2</v>
      </c>
      <c r="G1555" s="197">
        <f>Tabla111[[#This Row],[Importe]]-Tabla111[[#This Row],[Pagado]]</f>
        <v>0</v>
      </c>
      <c r="H1555" s="153" t="s">
        <v>10</v>
      </c>
    </row>
    <row r="1556" spans="1:8" x14ac:dyDescent="0.25">
      <c r="A1556" s="73">
        <v>44849</v>
      </c>
      <c r="B1556" s="74" t="s">
        <v>33156</v>
      </c>
      <c r="C1556" s="75" t="s">
        <v>111</v>
      </c>
      <c r="D1556" s="81">
        <v>11524.5</v>
      </c>
      <c r="E1556" s="230">
        <v>44851</v>
      </c>
      <c r="F1556" s="81">
        <v>11524.5</v>
      </c>
      <c r="G1556" s="197">
        <f>Tabla111[[#This Row],[Importe]]-Tabla111[[#This Row],[Pagado]]</f>
        <v>0</v>
      </c>
      <c r="H1556" s="75" t="s">
        <v>10</v>
      </c>
    </row>
    <row r="1557" spans="1:8" x14ac:dyDescent="0.25">
      <c r="A1557" s="148">
        <v>44849</v>
      </c>
      <c r="B1557" s="149" t="s">
        <v>33157</v>
      </c>
      <c r="C1557" s="153" t="s">
        <v>5043</v>
      </c>
      <c r="D1557" s="154">
        <v>10090.200000000001</v>
      </c>
      <c r="E1557" s="231">
        <v>44852</v>
      </c>
      <c r="F1557" s="154">
        <v>10090.200000000001</v>
      </c>
      <c r="G1557" s="197">
        <f>Tabla111[[#This Row],[Importe]]-Tabla111[[#This Row],[Pagado]]</f>
        <v>0</v>
      </c>
      <c r="H1557" s="153" t="s">
        <v>10</v>
      </c>
    </row>
    <row r="1558" spans="1:8" x14ac:dyDescent="0.25">
      <c r="A1558" s="73">
        <v>44849</v>
      </c>
      <c r="B1558" s="74" t="s">
        <v>33158</v>
      </c>
      <c r="C1558" s="75" t="s">
        <v>9</v>
      </c>
      <c r="D1558" s="81">
        <v>9813.4</v>
      </c>
      <c r="E1558" s="230">
        <v>44849</v>
      </c>
      <c r="F1558" s="81">
        <v>9813.4</v>
      </c>
      <c r="G1558" s="197">
        <f>Tabla111[[#This Row],[Importe]]-Tabla111[[#This Row],[Pagado]]</f>
        <v>0</v>
      </c>
      <c r="H1558" s="75" t="s">
        <v>10</v>
      </c>
    </row>
    <row r="1559" spans="1:8" x14ac:dyDescent="0.25">
      <c r="A1559" s="148">
        <v>44849</v>
      </c>
      <c r="B1559" s="149" t="s">
        <v>33159</v>
      </c>
      <c r="C1559" s="153" t="s">
        <v>1187</v>
      </c>
      <c r="D1559" s="154">
        <v>1991.2</v>
      </c>
      <c r="E1559" s="231">
        <v>44849</v>
      </c>
      <c r="F1559" s="154">
        <v>1991.2</v>
      </c>
      <c r="G1559" s="197">
        <f>Tabla111[[#This Row],[Importe]]-Tabla111[[#This Row],[Pagado]]</f>
        <v>0</v>
      </c>
      <c r="H1559" s="153" t="s">
        <v>10</v>
      </c>
    </row>
    <row r="1560" spans="1:8" x14ac:dyDescent="0.25">
      <c r="A1560" s="73">
        <v>44849</v>
      </c>
      <c r="B1560" s="74" t="s">
        <v>33160</v>
      </c>
      <c r="C1560" s="75" t="s">
        <v>105</v>
      </c>
      <c r="D1560" s="81">
        <v>17946.5</v>
      </c>
      <c r="E1560" s="230">
        <v>44852</v>
      </c>
      <c r="F1560" s="81">
        <v>17946.5</v>
      </c>
      <c r="G1560" s="197">
        <f>Tabla111[[#This Row],[Importe]]-Tabla111[[#This Row],[Pagado]]</f>
        <v>0</v>
      </c>
      <c r="H1560" s="75" t="s">
        <v>10</v>
      </c>
    </row>
    <row r="1561" spans="1:8" x14ac:dyDescent="0.25">
      <c r="A1561" s="148">
        <v>44849</v>
      </c>
      <c r="B1561" s="149" t="s">
        <v>33161</v>
      </c>
      <c r="C1561" s="153" t="s">
        <v>314</v>
      </c>
      <c r="D1561" s="154">
        <v>7487.1</v>
      </c>
      <c r="E1561" s="231">
        <v>44849</v>
      </c>
      <c r="F1561" s="154">
        <v>7487.1</v>
      </c>
      <c r="G1561" s="197">
        <f>Tabla111[[#This Row],[Importe]]-Tabla111[[#This Row],[Pagado]]</f>
        <v>0</v>
      </c>
      <c r="H1561" s="153" t="s">
        <v>10</v>
      </c>
    </row>
    <row r="1562" spans="1:8" x14ac:dyDescent="0.25">
      <c r="A1562" s="73">
        <v>44849</v>
      </c>
      <c r="B1562" s="74" t="s">
        <v>33162</v>
      </c>
      <c r="C1562" s="75" t="s">
        <v>16</v>
      </c>
      <c r="D1562" s="81">
        <v>6988.1</v>
      </c>
      <c r="E1562" s="230">
        <v>44849</v>
      </c>
      <c r="F1562" s="81">
        <v>6988.1</v>
      </c>
      <c r="G1562" s="197">
        <f>Tabla111[[#This Row],[Importe]]-Tabla111[[#This Row],[Pagado]]</f>
        <v>0</v>
      </c>
      <c r="H1562" s="75" t="s">
        <v>10</v>
      </c>
    </row>
    <row r="1563" spans="1:8" x14ac:dyDescent="0.25">
      <c r="A1563" s="148">
        <v>44849</v>
      </c>
      <c r="B1563" s="149" t="s">
        <v>33163</v>
      </c>
      <c r="C1563" s="153" t="s">
        <v>22</v>
      </c>
      <c r="D1563" s="154">
        <v>66438.100000000006</v>
      </c>
      <c r="E1563" s="231" t="s">
        <v>33147</v>
      </c>
      <c r="F1563" s="154">
        <f>36000+30438.1</f>
        <v>66438.100000000006</v>
      </c>
      <c r="G1563" s="197">
        <f>Tabla111[[#This Row],[Importe]]-Tabla111[[#This Row],[Pagado]]</f>
        <v>0</v>
      </c>
      <c r="H1563" s="153" t="s">
        <v>10</v>
      </c>
    </row>
    <row r="1564" spans="1:8" x14ac:dyDescent="0.25">
      <c r="A1564" s="73">
        <v>44849</v>
      </c>
      <c r="B1564" s="74" t="s">
        <v>33164</v>
      </c>
      <c r="C1564" s="75" t="s">
        <v>16</v>
      </c>
      <c r="D1564" s="81">
        <v>70</v>
      </c>
      <c r="E1564" s="230">
        <v>44849</v>
      </c>
      <c r="F1564" s="81">
        <v>70</v>
      </c>
      <c r="G1564" s="197">
        <f>Tabla111[[#This Row],[Importe]]-Tabla111[[#This Row],[Pagado]]</f>
        <v>0</v>
      </c>
      <c r="H1564" s="75" t="s">
        <v>10</v>
      </c>
    </row>
    <row r="1565" spans="1:8" x14ac:dyDescent="0.25">
      <c r="A1565" s="148">
        <v>44849</v>
      </c>
      <c r="B1565" s="149" t="s">
        <v>33165</v>
      </c>
      <c r="C1565" s="153" t="s">
        <v>167</v>
      </c>
      <c r="D1565" s="154">
        <v>117200.6</v>
      </c>
      <c r="E1565" s="231">
        <v>44849</v>
      </c>
      <c r="F1565" s="154">
        <v>117200.6</v>
      </c>
      <c r="G1565" s="197">
        <f>Tabla111[[#This Row],[Importe]]-Tabla111[[#This Row],[Pagado]]</f>
        <v>0</v>
      </c>
      <c r="H1565" s="153" t="s">
        <v>10</v>
      </c>
    </row>
    <row r="1566" spans="1:8" x14ac:dyDescent="0.25">
      <c r="A1566" s="73">
        <v>44849</v>
      </c>
      <c r="B1566" s="74" t="s">
        <v>33166</v>
      </c>
      <c r="C1566" s="75" t="s">
        <v>87</v>
      </c>
      <c r="D1566" s="81">
        <v>4840</v>
      </c>
      <c r="E1566" s="230">
        <v>44849</v>
      </c>
      <c r="F1566" s="81">
        <v>4840</v>
      </c>
      <c r="G1566" s="197">
        <f>Tabla111[[#This Row],[Importe]]-Tabla111[[#This Row],[Pagado]]</f>
        <v>0</v>
      </c>
      <c r="H1566" s="75" t="s">
        <v>10</v>
      </c>
    </row>
    <row r="1567" spans="1:8" x14ac:dyDescent="0.25">
      <c r="A1567" s="148">
        <v>44849</v>
      </c>
      <c r="B1567" s="149" t="s">
        <v>33167</v>
      </c>
      <c r="C1567" s="153" t="s">
        <v>161</v>
      </c>
      <c r="D1567" s="154">
        <v>4332</v>
      </c>
      <c r="E1567" s="231">
        <v>44849</v>
      </c>
      <c r="F1567" s="154">
        <v>4332</v>
      </c>
      <c r="G1567" s="197">
        <f>Tabla111[[#This Row],[Importe]]-Tabla111[[#This Row],[Pagado]]</f>
        <v>0</v>
      </c>
      <c r="H1567" s="153" t="s">
        <v>10</v>
      </c>
    </row>
    <row r="1568" spans="1:8" x14ac:dyDescent="0.25">
      <c r="A1568" s="73">
        <v>44849</v>
      </c>
      <c r="B1568" s="74" t="s">
        <v>33168</v>
      </c>
      <c r="C1568" s="75" t="s">
        <v>109</v>
      </c>
      <c r="D1568" s="81">
        <v>11765</v>
      </c>
      <c r="E1568" s="230">
        <v>44851</v>
      </c>
      <c r="F1568" s="81">
        <v>11765</v>
      </c>
      <c r="G1568" s="197">
        <f>Tabla111[[#This Row],[Importe]]-Tabla111[[#This Row],[Pagado]]</f>
        <v>0</v>
      </c>
      <c r="H1568" s="75" t="s">
        <v>10</v>
      </c>
    </row>
    <row r="1569" spans="1:8" x14ac:dyDescent="0.25">
      <c r="A1569" s="148">
        <v>44849</v>
      </c>
      <c r="B1569" s="149" t="s">
        <v>33169</v>
      </c>
      <c r="C1569" s="153" t="s">
        <v>114</v>
      </c>
      <c r="D1569" s="154">
        <v>20209</v>
      </c>
      <c r="E1569" s="231">
        <v>44851</v>
      </c>
      <c r="F1569" s="154">
        <v>20209</v>
      </c>
      <c r="G1569" s="197">
        <f>Tabla111[[#This Row],[Importe]]-Tabla111[[#This Row],[Pagado]]</f>
        <v>0</v>
      </c>
      <c r="H1569" s="153" t="s">
        <v>10</v>
      </c>
    </row>
    <row r="1570" spans="1:8" x14ac:dyDescent="0.25">
      <c r="A1570" s="73">
        <v>44849</v>
      </c>
      <c r="B1570" s="74" t="s">
        <v>33170</v>
      </c>
      <c r="C1570" s="75" t="s">
        <v>326</v>
      </c>
      <c r="D1570" s="81">
        <v>20158.8</v>
      </c>
      <c r="E1570" s="230">
        <v>44851</v>
      </c>
      <c r="F1570" s="81">
        <v>20158.8</v>
      </c>
      <c r="G1570" s="197">
        <f>Tabla111[[#This Row],[Importe]]-Tabla111[[#This Row],[Pagado]]</f>
        <v>0</v>
      </c>
      <c r="H1570" s="75" t="s">
        <v>10</v>
      </c>
    </row>
    <row r="1571" spans="1:8" x14ac:dyDescent="0.25">
      <c r="A1571" s="148">
        <v>44849</v>
      </c>
      <c r="B1571" s="149" t="s">
        <v>33171</v>
      </c>
      <c r="C1571" s="153" t="s">
        <v>120</v>
      </c>
      <c r="D1571" s="154">
        <v>834</v>
      </c>
      <c r="E1571" s="231">
        <v>44849</v>
      </c>
      <c r="F1571" s="154">
        <v>834</v>
      </c>
      <c r="G1571" s="197">
        <f>Tabla111[[#This Row],[Importe]]-Tabla111[[#This Row],[Pagado]]</f>
        <v>0</v>
      </c>
      <c r="H1571" s="153" t="s">
        <v>10</v>
      </c>
    </row>
    <row r="1572" spans="1:8" x14ac:dyDescent="0.25">
      <c r="A1572" s="73">
        <v>44849</v>
      </c>
      <c r="B1572" s="74" t="s">
        <v>33172</v>
      </c>
      <c r="C1572" s="75" t="s">
        <v>93</v>
      </c>
      <c r="D1572" s="81">
        <v>18965.400000000001</v>
      </c>
      <c r="E1572" s="230">
        <v>44851</v>
      </c>
      <c r="F1572" s="81">
        <v>18965.400000000001</v>
      </c>
      <c r="G1572" s="197">
        <f>Tabla111[[#This Row],[Importe]]-Tabla111[[#This Row],[Pagado]]</f>
        <v>0</v>
      </c>
      <c r="H1572" s="75" t="s">
        <v>10</v>
      </c>
    </row>
    <row r="1573" spans="1:8" x14ac:dyDescent="0.25">
      <c r="A1573" s="148">
        <v>44849</v>
      </c>
      <c r="B1573" s="149" t="s">
        <v>33173</v>
      </c>
      <c r="C1573" s="153" t="s">
        <v>2151</v>
      </c>
      <c r="D1573" s="154">
        <v>52537</v>
      </c>
      <c r="E1573" s="231">
        <v>44849</v>
      </c>
      <c r="F1573" s="154">
        <v>52537</v>
      </c>
      <c r="G1573" s="197">
        <f>Tabla111[[#This Row],[Importe]]-Tabla111[[#This Row],[Pagado]]</f>
        <v>0</v>
      </c>
      <c r="H1573" s="153" t="s">
        <v>10</v>
      </c>
    </row>
    <row r="1574" spans="1:8" x14ac:dyDescent="0.25">
      <c r="A1574" s="73">
        <v>44849</v>
      </c>
      <c r="B1574" s="74" t="s">
        <v>33174</v>
      </c>
      <c r="C1574" s="75" t="s">
        <v>357</v>
      </c>
      <c r="D1574" s="81">
        <v>734.7</v>
      </c>
      <c r="E1574" s="230">
        <v>44849</v>
      </c>
      <c r="F1574" s="81">
        <v>734.7</v>
      </c>
      <c r="G1574" s="197">
        <f>Tabla111[[#This Row],[Importe]]-Tabla111[[#This Row],[Pagado]]</f>
        <v>0</v>
      </c>
      <c r="H1574" s="75" t="s">
        <v>10</v>
      </c>
    </row>
    <row r="1575" spans="1:8" x14ac:dyDescent="0.25">
      <c r="A1575" s="148">
        <v>44849</v>
      </c>
      <c r="B1575" s="149" t="s">
        <v>33175</v>
      </c>
      <c r="C1575" s="153" t="s">
        <v>129</v>
      </c>
      <c r="D1575" s="154">
        <v>1741.3</v>
      </c>
      <c r="E1575" s="231">
        <v>44849</v>
      </c>
      <c r="F1575" s="154">
        <v>1741.3</v>
      </c>
      <c r="G1575" s="197">
        <f>Tabla111[[#This Row],[Importe]]-Tabla111[[#This Row],[Pagado]]</f>
        <v>0</v>
      </c>
      <c r="H1575" s="153" t="s">
        <v>10</v>
      </c>
    </row>
    <row r="1576" spans="1:8" x14ac:dyDescent="0.25">
      <c r="A1576" s="73">
        <v>44849</v>
      </c>
      <c r="B1576" s="74" t="s">
        <v>33176</v>
      </c>
      <c r="C1576" s="75" t="s">
        <v>127</v>
      </c>
      <c r="D1576" s="81">
        <v>5396</v>
      </c>
      <c r="E1576" s="230">
        <v>44849</v>
      </c>
      <c r="F1576" s="81">
        <v>5396</v>
      </c>
      <c r="G1576" s="197">
        <f>Tabla111[[#This Row],[Importe]]-Tabla111[[#This Row],[Pagado]]</f>
        <v>0</v>
      </c>
      <c r="H1576" s="75" t="s">
        <v>10</v>
      </c>
    </row>
    <row r="1577" spans="1:8" x14ac:dyDescent="0.25">
      <c r="A1577" s="148">
        <v>44849</v>
      </c>
      <c r="B1577" s="149" t="s">
        <v>33177</v>
      </c>
      <c r="C1577" s="153" t="s">
        <v>140</v>
      </c>
      <c r="D1577" s="154">
        <v>1232.4000000000001</v>
      </c>
      <c r="E1577" s="231">
        <v>44849</v>
      </c>
      <c r="F1577" s="154">
        <v>1232.4000000000001</v>
      </c>
      <c r="G1577" s="197">
        <f>Tabla111[[#This Row],[Importe]]-Tabla111[[#This Row],[Pagado]]</f>
        <v>0</v>
      </c>
      <c r="H1577" s="153" t="s">
        <v>10</v>
      </c>
    </row>
    <row r="1578" spans="1:8" x14ac:dyDescent="0.25">
      <c r="A1578" s="73">
        <v>44849</v>
      </c>
      <c r="B1578" s="74" t="s">
        <v>33178</v>
      </c>
      <c r="C1578" s="75" t="s">
        <v>31</v>
      </c>
      <c r="D1578" s="81">
        <v>2125.4</v>
      </c>
      <c r="E1578" s="230">
        <v>44849</v>
      </c>
      <c r="F1578" s="81">
        <v>2125.4</v>
      </c>
      <c r="G1578" s="197">
        <f>Tabla111[[#This Row],[Importe]]-Tabla111[[#This Row],[Pagado]]</f>
        <v>0</v>
      </c>
      <c r="H1578" s="75" t="s">
        <v>10</v>
      </c>
    </row>
    <row r="1579" spans="1:8" x14ac:dyDescent="0.25">
      <c r="A1579" s="148">
        <v>44849</v>
      </c>
      <c r="B1579" s="149" t="s">
        <v>33179</v>
      </c>
      <c r="C1579" s="153" t="s">
        <v>9415</v>
      </c>
      <c r="D1579" s="154">
        <v>28215.599999999999</v>
      </c>
      <c r="E1579" s="231">
        <v>44852</v>
      </c>
      <c r="F1579" s="154">
        <v>28215.599999999999</v>
      </c>
      <c r="G1579" s="197">
        <f>Tabla111[[#This Row],[Importe]]-Tabla111[[#This Row],[Pagado]]</f>
        <v>0</v>
      </c>
      <c r="H1579" s="153" t="s">
        <v>10</v>
      </c>
    </row>
    <row r="1580" spans="1:8" x14ac:dyDescent="0.25">
      <c r="A1580" s="73">
        <v>44849</v>
      </c>
      <c r="B1580" s="74" t="s">
        <v>33180</v>
      </c>
      <c r="C1580" s="75" t="s">
        <v>146</v>
      </c>
      <c r="D1580" s="81">
        <v>4829.8</v>
      </c>
      <c r="E1580" s="230">
        <v>44849</v>
      </c>
      <c r="F1580" s="81">
        <v>4829.8</v>
      </c>
      <c r="G1580" s="197">
        <f>Tabla111[[#This Row],[Importe]]-Tabla111[[#This Row],[Pagado]]</f>
        <v>0</v>
      </c>
      <c r="H1580" s="75" t="s">
        <v>10</v>
      </c>
    </row>
    <row r="1581" spans="1:8" x14ac:dyDescent="0.25">
      <c r="A1581" s="148">
        <v>44849</v>
      </c>
      <c r="B1581" s="149" t="s">
        <v>33181</v>
      </c>
      <c r="C1581" s="153" t="s">
        <v>17556</v>
      </c>
      <c r="D1581" s="154">
        <v>4389</v>
      </c>
      <c r="E1581" s="231">
        <v>44849</v>
      </c>
      <c r="F1581" s="154">
        <v>4389</v>
      </c>
      <c r="G1581" s="197">
        <f>Tabla111[[#This Row],[Importe]]-Tabla111[[#This Row],[Pagado]]</f>
        <v>0</v>
      </c>
      <c r="H1581" s="153" t="s">
        <v>10</v>
      </c>
    </row>
    <row r="1582" spans="1:8" x14ac:dyDescent="0.25">
      <c r="A1582" s="73">
        <v>44849</v>
      </c>
      <c r="B1582" s="74" t="s">
        <v>33182</v>
      </c>
      <c r="C1582" s="75" t="s">
        <v>33183</v>
      </c>
      <c r="D1582" s="81">
        <v>0</v>
      </c>
      <c r="E1582" s="232" t="s">
        <v>189</v>
      </c>
      <c r="F1582" s="81">
        <v>0</v>
      </c>
      <c r="G1582" s="197">
        <f>Tabla111[[#This Row],[Importe]]-Tabla111[[#This Row],[Pagado]]</f>
        <v>0</v>
      </c>
      <c r="H1582" s="75" t="s">
        <v>189</v>
      </c>
    </row>
    <row r="1583" spans="1:8" x14ac:dyDescent="0.25">
      <c r="A1583" s="148">
        <v>44849</v>
      </c>
      <c r="B1583" s="149" t="s">
        <v>33184</v>
      </c>
      <c r="C1583" s="153" t="s">
        <v>29</v>
      </c>
      <c r="D1583" s="154">
        <v>10046</v>
      </c>
      <c r="E1583" s="231">
        <v>44849</v>
      </c>
      <c r="F1583" s="154">
        <v>10046</v>
      </c>
      <c r="G1583" s="197">
        <f>Tabla111[[#This Row],[Importe]]-Tabla111[[#This Row],[Pagado]]</f>
        <v>0</v>
      </c>
      <c r="H1583" s="153" t="s">
        <v>10</v>
      </c>
    </row>
    <row r="1584" spans="1:8" x14ac:dyDescent="0.25">
      <c r="A1584" s="73">
        <v>44849</v>
      </c>
      <c r="B1584" s="74" t="s">
        <v>33185</v>
      </c>
      <c r="C1584" s="75" t="s">
        <v>1362</v>
      </c>
      <c r="D1584" s="81">
        <v>4747.8</v>
      </c>
      <c r="E1584" s="230">
        <v>44849</v>
      </c>
      <c r="F1584" s="81">
        <v>4747.8</v>
      </c>
      <c r="G1584" s="197">
        <f>Tabla111[[#This Row],[Importe]]-Tabla111[[#This Row],[Pagado]]</f>
        <v>0</v>
      </c>
      <c r="H1584" s="75" t="s">
        <v>10</v>
      </c>
    </row>
    <row r="1585" spans="1:8" x14ac:dyDescent="0.25">
      <c r="A1585" s="148">
        <v>44849</v>
      </c>
      <c r="B1585" s="149" t="s">
        <v>33186</v>
      </c>
      <c r="C1585" s="153" t="s">
        <v>348</v>
      </c>
      <c r="D1585" s="154">
        <v>5453.8</v>
      </c>
      <c r="E1585" s="231">
        <v>44849</v>
      </c>
      <c r="F1585" s="154">
        <v>5453.8</v>
      </c>
      <c r="G1585" s="197">
        <f>Tabla111[[#This Row],[Importe]]-Tabla111[[#This Row],[Pagado]]</f>
        <v>0</v>
      </c>
      <c r="H1585" s="153" t="s">
        <v>10</v>
      </c>
    </row>
    <row r="1586" spans="1:8" x14ac:dyDescent="0.25">
      <c r="A1586" s="73">
        <v>44849</v>
      </c>
      <c r="B1586" s="74" t="s">
        <v>33187</v>
      </c>
      <c r="C1586" s="75" t="s">
        <v>31</v>
      </c>
      <c r="D1586" s="81">
        <v>3555</v>
      </c>
      <c r="E1586" s="230">
        <v>44849</v>
      </c>
      <c r="F1586" s="81">
        <v>3555</v>
      </c>
      <c r="G1586" s="197">
        <f>Tabla111[[#This Row],[Importe]]-Tabla111[[#This Row],[Pagado]]</f>
        <v>0</v>
      </c>
      <c r="H1586" s="75" t="s">
        <v>10</v>
      </c>
    </row>
    <row r="1587" spans="1:8" x14ac:dyDescent="0.25">
      <c r="A1587" s="148">
        <v>44849</v>
      </c>
      <c r="B1587" s="149" t="s">
        <v>33188</v>
      </c>
      <c r="C1587" s="153" t="s">
        <v>45</v>
      </c>
      <c r="D1587" s="154">
        <v>11075.4</v>
      </c>
      <c r="E1587" s="231">
        <v>44849</v>
      </c>
      <c r="F1587" s="154">
        <v>11075.4</v>
      </c>
      <c r="G1587" s="197">
        <f>Tabla111[[#This Row],[Importe]]-Tabla111[[#This Row],[Pagado]]</f>
        <v>0</v>
      </c>
      <c r="H1587" s="153" t="s">
        <v>10</v>
      </c>
    </row>
    <row r="1588" spans="1:8" x14ac:dyDescent="0.25">
      <c r="A1588" s="73">
        <v>44849</v>
      </c>
      <c r="B1588" s="74" t="s">
        <v>33189</v>
      </c>
      <c r="C1588" s="75" t="s">
        <v>33</v>
      </c>
      <c r="D1588" s="81">
        <v>17596</v>
      </c>
      <c r="E1588" s="230">
        <v>44849</v>
      </c>
      <c r="F1588" s="81">
        <v>17596</v>
      </c>
      <c r="G1588" s="197">
        <f>Tabla111[[#This Row],[Importe]]-Tabla111[[#This Row],[Pagado]]</f>
        <v>0</v>
      </c>
      <c r="H1588" s="75" t="s">
        <v>10</v>
      </c>
    </row>
    <row r="1589" spans="1:8" x14ac:dyDescent="0.25">
      <c r="A1589" s="148">
        <v>44849</v>
      </c>
      <c r="B1589" s="149" t="s">
        <v>33190</v>
      </c>
      <c r="C1589" s="153" t="s">
        <v>518</v>
      </c>
      <c r="D1589" s="154">
        <v>1123.2</v>
      </c>
      <c r="E1589" s="231">
        <v>44849</v>
      </c>
      <c r="F1589" s="154">
        <v>1123.2</v>
      </c>
      <c r="G1589" s="197">
        <f>Tabla111[[#This Row],[Importe]]-Tabla111[[#This Row],[Pagado]]</f>
        <v>0</v>
      </c>
      <c r="H1589" s="153" t="s">
        <v>10</v>
      </c>
    </row>
    <row r="1590" spans="1:8" x14ac:dyDescent="0.25">
      <c r="A1590" s="73">
        <v>44849</v>
      </c>
      <c r="B1590" s="74" t="s">
        <v>33191</v>
      </c>
      <c r="C1590" s="75" t="s">
        <v>159</v>
      </c>
      <c r="D1590" s="81">
        <v>5681</v>
      </c>
      <c r="E1590" s="230">
        <v>44849</v>
      </c>
      <c r="F1590" s="81">
        <v>5681</v>
      </c>
      <c r="G1590" s="197">
        <f>Tabla111[[#This Row],[Importe]]-Tabla111[[#This Row],[Pagado]]</f>
        <v>0</v>
      </c>
      <c r="H1590" s="75" t="s">
        <v>10</v>
      </c>
    </row>
    <row r="1591" spans="1:8" x14ac:dyDescent="0.25">
      <c r="A1591" s="148">
        <v>44849</v>
      </c>
      <c r="B1591" s="149" t="s">
        <v>33192</v>
      </c>
      <c r="C1591" s="153" t="s">
        <v>966</v>
      </c>
      <c r="D1591" s="154">
        <v>2504.2399999999998</v>
      </c>
      <c r="E1591" s="231">
        <v>44849</v>
      </c>
      <c r="F1591" s="154">
        <v>2504.2399999999998</v>
      </c>
      <c r="G1591" s="197">
        <f>Tabla111[[#This Row],[Importe]]-Tabla111[[#This Row],[Pagado]]</f>
        <v>0</v>
      </c>
      <c r="H1591" s="153" t="s">
        <v>10</v>
      </c>
    </row>
    <row r="1592" spans="1:8" x14ac:dyDescent="0.25">
      <c r="A1592" s="73">
        <v>44849</v>
      </c>
      <c r="B1592" s="74" t="s">
        <v>33193</v>
      </c>
      <c r="C1592" s="75" t="s">
        <v>151</v>
      </c>
      <c r="D1592" s="81">
        <v>23880</v>
      </c>
      <c r="E1592" s="230">
        <v>44849</v>
      </c>
      <c r="F1592" s="81">
        <v>23880</v>
      </c>
      <c r="G1592" s="197">
        <f>Tabla111[[#This Row],[Importe]]-Tabla111[[#This Row],[Pagado]]</f>
        <v>0</v>
      </c>
      <c r="H1592" s="75" t="s">
        <v>10</v>
      </c>
    </row>
    <row r="1593" spans="1:8" x14ac:dyDescent="0.25">
      <c r="A1593" s="148">
        <v>44849</v>
      </c>
      <c r="B1593" s="149" t="s">
        <v>33194</v>
      </c>
      <c r="C1593" s="153" t="s">
        <v>520</v>
      </c>
      <c r="D1593" s="154">
        <v>9469</v>
      </c>
      <c r="E1593" s="231">
        <v>44849</v>
      </c>
      <c r="F1593" s="154">
        <v>9469</v>
      </c>
      <c r="G1593" s="197">
        <f>Tabla111[[#This Row],[Importe]]-Tabla111[[#This Row],[Pagado]]</f>
        <v>0</v>
      </c>
      <c r="H1593" s="153" t="s">
        <v>10</v>
      </c>
    </row>
    <row r="1594" spans="1:8" x14ac:dyDescent="0.25">
      <c r="A1594" s="73">
        <v>44849</v>
      </c>
      <c r="B1594" s="74" t="s">
        <v>33195</v>
      </c>
      <c r="C1594" s="75" t="s">
        <v>157</v>
      </c>
      <c r="D1594" s="81">
        <v>7390.5</v>
      </c>
      <c r="E1594" s="230">
        <v>44849</v>
      </c>
      <c r="F1594" s="81">
        <v>7390.5</v>
      </c>
      <c r="G1594" s="197">
        <f>Tabla111[[#This Row],[Importe]]-Tabla111[[#This Row],[Pagado]]</f>
        <v>0</v>
      </c>
      <c r="H1594" s="75" t="s">
        <v>10</v>
      </c>
    </row>
    <row r="1595" spans="1:8" x14ac:dyDescent="0.25">
      <c r="A1595" s="148">
        <v>44849</v>
      </c>
      <c r="B1595" s="149" t="s">
        <v>33196</v>
      </c>
      <c r="C1595" s="153" t="s">
        <v>79</v>
      </c>
      <c r="D1595" s="154">
        <v>24108.7</v>
      </c>
      <c r="E1595" s="231">
        <v>44849</v>
      </c>
      <c r="F1595" s="154">
        <v>24108.7</v>
      </c>
      <c r="G1595" s="197">
        <f>Tabla111[[#This Row],[Importe]]-Tabla111[[#This Row],[Pagado]]</f>
        <v>0</v>
      </c>
      <c r="H1595" s="153" t="s">
        <v>10</v>
      </c>
    </row>
    <row r="1596" spans="1:8" x14ac:dyDescent="0.25">
      <c r="A1596" s="73">
        <v>44849</v>
      </c>
      <c r="B1596" s="74" t="s">
        <v>33197</v>
      </c>
      <c r="C1596" s="75" t="s">
        <v>214</v>
      </c>
      <c r="D1596" s="81">
        <v>2063.6</v>
      </c>
      <c r="E1596" s="230">
        <v>44849</v>
      </c>
      <c r="F1596" s="81">
        <v>2063.6</v>
      </c>
      <c r="G1596" s="197">
        <f>Tabla111[[#This Row],[Importe]]-Tabla111[[#This Row],[Pagado]]</f>
        <v>0</v>
      </c>
      <c r="H1596" s="75" t="s">
        <v>10</v>
      </c>
    </row>
    <row r="1597" spans="1:8" x14ac:dyDescent="0.25">
      <c r="A1597" s="148">
        <v>44849</v>
      </c>
      <c r="B1597" s="149" t="s">
        <v>33198</v>
      </c>
      <c r="C1597" s="153" t="s">
        <v>400</v>
      </c>
      <c r="D1597" s="154">
        <v>665</v>
      </c>
      <c r="E1597" s="231">
        <v>44853</v>
      </c>
      <c r="F1597" s="154">
        <v>665</v>
      </c>
      <c r="G1597" s="197">
        <f>Tabla111[[#This Row],[Importe]]-Tabla111[[#This Row],[Pagado]]</f>
        <v>0</v>
      </c>
      <c r="H1597" s="153" t="s">
        <v>10</v>
      </c>
    </row>
    <row r="1598" spans="1:8" x14ac:dyDescent="0.25">
      <c r="A1598" s="73">
        <v>44849</v>
      </c>
      <c r="B1598" s="74" t="s">
        <v>33199</v>
      </c>
      <c r="C1598" s="75" t="s">
        <v>135</v>
      </c>
      <c r="D1598" s="81">
        <v>1742</v>
      </c>
      <c r="E1598" s="230">
        <v>44849</v>
      </c>
      <c r="F1598" s="81">
        <v>1742</v>
      </c>
      <c r="G1598" s="197">
        <f>Tabla111[[#This Row],[Importe]]-Tabla111[[#This Row],[Pagado]]</f>
        <v>0</v>
      </c>
      <c r="H1598" s="75" t="s">
        <v>10</v>
      </c>
    </row>
    <row r="1599" spans="1:8" x14ac:dyDescent="0.25">
      <c r="A1599" s="148">
        <v>44849</v>
      </c>
      <c r="B1599" s="149" t="s">
        <v>33200</v>
      </c>
      <c r="C1599" s="153" t="s">
        <v>698</v>
      </c>
      <c r="D1599" s="154">
        <v>7796.4</v>
      </c>
      <c r="E1599" s="231">
        <v>44849</v>
      </c>
      <c r="F1599" s="154">
        <v>7796.4</v>
      </c>
      <c r="G1599" s="197">
        <f>Tabla111[[#This Row],[Importe]]-Tabla111[[#This Row],[Pagado]]</f>
        <v>0</v>
      </c>
      <c r="H1599" s="153" t="s">
        <v>10</v>
      </c>
    </row>
    <row r="1600" spans="1:8" x14ac:dyDescent="0.25">
      <c r="A1600" s="73">
        <v>44849</v>
      </c>
      <c r="B1600" s="74" t="s">
        <v>33201</v>
      </c>
      <c r="C1600" s="75" t="s">
        <v>31</v>
      </c>
      <c r="D1600" s="81">
        <v>2354.1999999999998</v>
      </c>
      <c r="E1600" s="230">
        <v>44849</v>
      </c>
      <c r="F1600" s="81">
        <v>2354.1999999999998</v>
      </c>
      <c r="G1600" s="197">
        <f>Tabla111[[#This Row],[Importe]]-Tabla111[[#This Row],[Pagado]]</f>
        <v>0</v>
      </c>
      <c r="H1600" s="75" t="s">
        <v>10</v>
      </c>
    </row>
    <row r="1601" spans="1:8" x14ac:dyDescent="0.25">
      <c r="A1601" s="148">
        <v>44849</v>
      </c>
      <c r="B1601" s="149" t="s">
        <v>33202</v>
      </c>
      <c r="C1601" s="153" t="s">
        <v>24</v>
      </c>
      <c r="D1601" s="154">
        <v>4852.6000000000004</v>
      </c>
      <c r="E1601" s="231">
        <v>44849</v>
      </c>
      <c r="F1601" s="154">
        <v>4852.6000000000004</v>
      </c>
      <c r="G1601" s="197">
        <f>Tabla111[[#This Row],[Importe]]-Tabla111[[#This Row],[Pagado]]</f>
        <v>0</v>
      </c>
      <c r="H1601" s="153" t="s">
        <v>10</v>
      </c>
    </row>
    <row r="1602" spans="1:8" x14ac:dyDescent="0.25">
      <c r="A1602" s="73">
        <v>44849</v>
      </c>
      <c r="B1602" s="74" t="s">
        <v>33203</v>
      </c>
      <c r="C1602" s="75" t="s">
        <v>3971</v>
      </c>
      <c r="D1602" s="81">
        <v>3056.2</v>
      </c>
      <c r="E1602" s="230">
        <v>44849</v>
      </c>
      <c r="F1602" s="81">
        <v>3056.2</v>
      </c>
      <c r="G1602" s="197">
        <f>Tabla111[[#This Row],[Importe]]-Tabla111[[#This Row],[Pagado]]</f>
        <v>0</v>
      </c>
      <c r="H1602" s="75" t="s">
        <v>10</v>
      </c>
    </row>
    <row r="1603" spans="1:8" x14ac:dyDescent="0.25">
      <c r="A1603" s="148">
        <v>44849</v>
      </c>
      <c r="B1603" s="149" t="s">
        <v>33204</v>
      </c>
      <c r="C1603" s="153" t="s">
        <v>3971</v>
      </c>
      <c r="D1603" s="154">
        <v>888</v>
      </c>
      <c r="E1603" s="231">
        <v>44849</v>
      </c>
      <c r="F1603" s="154">
        <v>888</v>
      </c>
      <c r="G1603" s="197">
        <f>Tabla111[[#This Row],[Importe]]-Tabla111[[#This Row],[Pagado]]</f>
        <v>0</v>
      </c>
      <c r="H1603" s="153" t="s">
        <v>10</v>
      </c>
    </row>
    <row r="1604" spans="1:8" x14ac:dyDescent="0.25">
      <c r="A1604" s="73">
        <v>44849</v>
      </c>
      <c r="B1604" s="74" t="s">
        <v>33205</v>
      </c>
      <c r="C1604" s="75" t="s">
        <v>216</v>
      </c>
      <c r="D1604" s="81">
        <v>3033.8</v>
      </c>
      <c r="E1604" s="230">
        <v>44849</v>
      </c>
      <c r="F1604" s="81">
        <v>3033.8</v>
      </c>
      <c r="G1604" s="197">
        <f>Tabla111[[#This Row],[Importe]]-Tabla111[[#This Row],[Pagado]]</f>
        <v>0</v>
      </c>
      <c r="H1604" s="75" t="s">
        <v>10</v>
      </c>
    </row>
    <row r="1605" spans="1:8" x14ac:dyDescent="0.25">
      <c r="A1605" s="148">
        <v>44849</v>
      </c>
      <c r="B1605" s="149" t="s">
        <v>33206</v>
      </c>
      <c r="C1605" s="153" t="s">
        <v>191</v>
      </c>
      <c r="D1605" s="154">
        <v>1981.2</v>
      </c>
      <c r="E1605" s="231">
        <v>44849</v>
      </c>
      <c r="F1605" s="154">
        <v>1981.2</v>
      </c>
      <c r="G1605" s="197">
        <f>Tabla111[[#This Row],[Importe]]-Tabla111[[#This Row],[Pagado]]</f>
        <v>0</v>
      </c>
      <c r="H1605" s="153" t="s">
        <v>10</v>
      </c>
    </row>
    <row r="1606" spans="1:8" x14ac:dyDescent="0.25">
      <c r="A1606" s="73">
        <v>44849</v>
      </c>
      <c r="B1606" s="74" t="s">
        <v>33207</v>
      </c>
      <c r="C1606" s="75" t="s">
        <v>3823</v>
      </c>
      <c r="D1606" s="81">
        <v>0</v>
      </c>
      <c r="E1606" s="232" t="s">
        <v>189</v>
      </c>
      <c r="F1606" s="81">
        <v>0</v>
      </c>
      <c r="G1606" s="197">
        <f>Tabla111[[#This Row],[Importe]]-Tabla111[[#This Row],[Pagado]]</f>
        <v>0</v>
      </c>
      <c r="H1606" s="75" t="s">
        <v>189</v>
      </c>
    </row>
    <row r="1607" spans="1:8" x14ac:dyDescent="0.25">
      <c r="A1607" s="148">
        <v>44849</v>
      </c>
      <c r="B1607" s="149" t="s">
        <v>33208</v>
      </c>
      <c r="C1607" s="153" t="s">
        <v>31</v>
      </c>
      <c r="D1607" s="154">
        <v>608.29999999999995</v>
      </c>
      <c r="E1607" s="231">
        <v>44849</v>
      </c>
      <c r="F1607" s="154">
        <v>608.29999999999995</v>
      </c>
      <c r="G1607" s="197">
        <f>Tabla111[[#This Row],[Importe]]-Tabla111[[#This Row],[Pagado]]</f>
        <v>0</v>
      </c>
      <c r="H1607" s="153" t="s">
        <v>10</v>
      </c>
    </row>
    <row r="1608" spans="1:8" x14ac:dyDescent="0.25">
      <c r="A1608" s="73">
        <v>44849</v>
      </c>
      <c r="B1608" s="74" t="s">
        <v>33209</v>
      </c>
      <c r="C1608" s="75" t="s">
        <v>56</v>
      </c>
      <c r="D1608" s="81">
        <v>10321.799999999999</v>
      </c>
      <c r="E1608" s="230">
        <v>44849</v>
      </c>
      <c r="F1608" s="81">
        <v>10321.799999999999</v>
      </c>
      <c r="G1608" s="197">
        <f>Tabla111[[#This Row],[Importe]]-Tabla111[[#This Row],[Pagado]]</f>
        <v>0</v>
      </c>
      <c r="H1608" s="75" t="s">
        <v>10</v>
      </c>
    </row>
    <row r="1609" spans="1:8" x14ac:dyDescent="0.25">
      <c r="A1609" s="148">
        <v>44849</v>
      </c>
      <c r="B1609" s="149" t="s">
        <v>33210</v>
      </c>
      <c r="C1609" s="153" t="s">
        <v>58</v>
      </c>
      <c r="D1609" s="154">
        <v>2269.1999999999998</v>
      </c>
      <c r="E1609" s="231">
        <v>44849</v>
      </c>
      <c r="F1609" s="154">
        <v>2269.1999999999998</v>
      </c>
      <c r="G1609" s="197">
        <f>Tabla111[[#This Row],[Importe]]-Tabla111[[#This Row],[Pagado]]</f>
        <v>0</v>
      </c>
      <c r="H1609" s="153" t="s">
        <v>10</v>
      </c>
    </row>
    <row r="1610" spans="1:8" x14ac:dyDescent="0.25">
      <c r="A1610" s="73">
        <v>44849</v>
      </c>
      <c r="B1610" s="74" t="s">
        <v>33211</v>
      </c>
      <c r="C1610" s="75" t="s">
        <v>196</v>
      </c>
      <c r="D1610" s="81">
        <v>190601.06</v>
      </c>
      <c r="E1610" s="230">
        <v>44855</v>
      </c>
      <c r="F1610" s="81">
        <v>190601.06</v>
      </c>
      <c r="G1610" s="197">
        <f>Tabla111[[#This Row],[Importe]]-Tabla111[[#This Row],[Pagado]]</f>
        <v>0</v>
      </c>
      <c r="H1610" s="75" t="s">
        <v>10</v>
      </c>
    </row>
    <row r="1611" spans="1:8" x14ac:dyDescent="0.25">
      <c r="A1611" s="148">
        <v>44849</v>
      </c>
      <c r="B1611" s="149" t="s">
        <v>33212</v>
      </c>
      <c r="C1611" s="153" t="s">
        <v>62</v>
      </c>
      <c r="D1611" s="154">
        <v>5125.6000000000004</v>
      </c>
      <c r="E1611" s="231">
        <v>44849</v>
      </c>
      <c r="F1611" s="154">
        <v>5125.6000000000004</v>
      </c>
      <c r="G1611" s="197">
        <f>Tabla111[[#This Row],[Importe]]-Tabla111[[#This Row],[Pagado]]</f>
        <v>0</v>
      </c>
      <c r="H1611" s="153" t="s">
        <v>10</v>
      </c>
    </row>
    <row r="1612" spans="1:8" x14ac:dyDescent="0.25">
      <c r="A1612" s="73">
        <v>44849</v>
      </c>
      <c r="B1612" s="74" t="s">
        <v>33213</v>
      </c>
      <c r="C1612" s="75" t="s">
        <v>196</v>
      </c>
      <c r="D1612" s="81">
        <v>9590.4</v>
      </c>
      <c r="E1612" s="230">
        <v>44855</v>
      </c>
      <c r="F1612" s="81">
        <v>9590.4</v>
      </c>
      <c r="G1612" s="197">
        <f>Tabla111[[#This Row],[Importe]]-Tabla111[[#This Row],[Pagado]]</f>
        <v>0</v>
      </c>
      <c r="H1612" s="75" t="s">
        <v>10</v>
      </c>
    </row>
    <row r="1613" spans="1:8" x14ac:dyDescent="0.25">
      <c r="A1613" s="148">
        <v>44849</v>
      </c>
      <c r="B1613" s="149" t="s">
        <v>33214</v>
      </c>
      <c r="C1613" s="153" t="s">
        <v>31</v>
      </c>
      <c r="D1613" s="154">
        <v>1282.8</v>
      </c>
      <c r="E1613" s="231">
        <v>44849</v>
      </c>
      <c r="F1613" s="154">
        <v>1282.8</v>
      </c>
      <c r="G1613" s="197">
        <f>Tabla111[[#This Row],[Importe]]-Tabla111[[#This Row],[Pagado]]</f>
        <v>0</v>
      </c>
      <c r="H1613" s="153" t="s">
        <v>10</v>
      </c>
    </row>
    <row r="1614" spans="1:8" x14ac:dyDescent="0.25">
      <c r="A1614" s="73">
        <v>44849</v>
      </c>
      <c r="B1614" s="74" t="s">
        <v>33215</v>
      </c>
      <c r="C1614" s="75" t="s">
        <v>31</v>
      </c>
      <c r="D1614" s="81">
        <v>7688</v>
      </c>
      <c r="E1614" s="230">
        <v>44849</v>
      </c>
      <c r="F1614" s="81">
        <v>7688</v>
      </c>
      <c r="G1614" s="197">
        <f>Tabla111[[#This Row],[Importe]]-Tabla111[[#This Row],[Pagado]]</f>
        <v>0</v>
      </c>
      <c r="H1614" s="75" t="s">
        <v>10</v>
      </c>
    </row>
    <row r="1615" spans="1:8" x14ac:dyDescent="0.25">
      <c r="A1615" s="148">
        <v>44849</v>
      </c>
      <c r="B1615" s="149" t="s">
        <v>33216</v>
      </c>
      <c r="C1615" s="153" t="s">
        <v>9827</v>
      </c>
      <c r="D1615" s="154">
        <v>9740.5</v>
      </c>
      <c r="E1615" s="231">
        <v>44849</v>
      </c>
      <c r="F1615" s="154">
        <v>9740.5</v>
      </c>
      <c r="G1615" s="197">
        <f>Tabla111[[#This Row],[Importe]]-Tabla111[[#This Row],[Pagado]]</f>
        <v>0</v>
      </c>
      <c r="H1615" s="153" t="s">
        <v>10</v>
      </c>
    </row>
    <row r="1616" spans="1:8" x14ac:dyDescent="0.25">
      <c r="A1616" s="73">
        <v>44849</v>
      </c>
      <c r="B1616" s="74" t="s">
        <v>33217</v>
      </c>
      <c r="C1616" s="75" t="s">
        <v>296</v>
      </c>
      <c r="D1616" s="81">
        <v>2543.8000000000002</v>
      </c>
      <c r="E1616" s="230">
        <v>44849</v>
      </c>
      <c r="F1616" s="81">
        <v>2543.8000000000002</v>
      </c>
      <c r="G1616" s="197">
        <f>Tabla111[[#This Row],[Importe]]-Tabla111[[#This Row],[Pagado]]</f>
        <v>0</v>
      </c>
      <c r="H1616" s="75" t="s">
        <v>10</v>
      </c>
    </row>
    <row r="1617" spans="1:8" x14ac:dyDescent="0.25">
      <c r="A1617" s="148">
        <v>44849</v>
      </c>
      <c r="B1617" s="149" t="s">
        <v>33218</v>
      </c>
      <c r="C1617" s="153" t="s">
        <v>142</v>
      </c>
      <c r="D1617" s="154">
        <v>94144.84</v>
      </c>
      <c r="E1617" s="231" t="s">
        <v>4813</v>
      </c>
      <c r="F1617" s="154">
        <v>0</v>
      </c>
      <c r="G1617" s="197">
        <f>Tabla111[[#This Row],[Importe]]-Tabla111[[#This Row],[Pagado]]</f>
        <v>94144.84</v>
      </c>
      <c r="H1617" s="153" t="s">
        <v>4814</v>
      </c>
    </row>
    <row r="1618" spans="1:8" x14ac:dyDescent="0.25">
      <c r="A1618" s="73">
        <v>44849</v>
      </c>
      <c r="B1618" s="74" t="s">
        <v>33219</v>
      </c>
      <c r="C1618" s="75" t="s">
        <v>31</v>
      </c>
      <c r="D1618" s="81">
        <v>693</v>
      </c>
      <c r="E1618" s="230">
        <v>44849</v>
      </c>
      <c r="F1618" s="81">
        <v>693</v>
      </c>
      <c r="G1618" s="197">
        <f>Tabla111[[#This Row],[Importe]]-Tabla111[[#This Row],[Pagado]]</f>
        <v>0</v>
      </c>
      <c r="H1618" s="75" t="s">
        <v>10</v>
      </c>
    </row>
    <row r="1619" spans="1:8" x14ac:dyDescent="0.25">
      <c r="A1619" s="148">
        <v>44849</v>
      </c>
      <c r="B1619" s="149" t="s">
        <v>33220</v>
      </c>
      <c r="C1619" s="153" t="s">
        <v>31</v>
      </c>
      <c r="D1619" s="154">
        <v>35000.129999999997</v>
      </c>
      <c r="E1619" s="231">
        <v>44849</v>
      </c>
      <c r="F1619" s="154">
        <v>35000.129999999997</v>
      </c>
      <c r="G1619" s="197">
        <f>Tabla111[[#This Row],[Importe]]-Tabla111[[#This Row],[Pagado]]</f>
        <v>0</v>
      </c>
      <c r="H1619" s="153" t="s">
        <v>10</v>
      </c>
    </row>
    <row r="1620" spans="1:8" x14ac:dyDescent="0.25">
      <c r="A1620" s="73">
        <v>44849</v>
      </c>
      <c r="B1620" s="74" t="s">
        <v>33221</v>
      </c>
      <c r="C1620" s="75" t="s">
        <v>14</v>
      </c>
      <c r="D1620" s="81">
        <v>32610.5</v>
      </c>
      <c r="E1620" s="230">
        <v>44849</v>
      </c>
      <c r="F1620" s="81">
        <v>32610.5</v>
      </c>
      <c r="G1620" s="197">
        <f>Tabla111[[#This Row],[Importe]]-Tabla111[[#This Row],[Pagado]]</f>
        <v>0</v>
      </c>
      <c r="H1620" s="75" t="s">
        <v>10</v>
      </c>
    </row>
    <row r="1621" spans="1:8" x14ac:dyDescent="0.25">
      <c r="A1621" s="148">
        <v>44849</v>
      </c>
      <c r="B1621" s="149" t="s">
        <v>33222</v>
      </c>
      <c r="C1621" s="153" t="s">
        <v>409</v>
      </c>
      <c r="D1621" s="154">
        <v>6513.6</v>
      </c>
      <c r="E1621" s="231">
        <v>44852</v>
      </c>
      <c r="F1621" s="154">
        <v>6513.6</v>
      </c>
      <c r="G1621" s="197">
        <f>Tabla111[[#This Row],[Importe]]-Tabla111[[#This Row],[Pagado]]</f>
        <v>0</v>
      </c>
      <c r="H1621" s="153" t="s">
        <v>10</v>
      </c>
    </row>
    <row r="1622" spans="1:8" x14ac:dyDescent="0.25">
      <c r="A1622" s="73">
        <v>44849</v>
      </c>
      <c r="B1622" s="74" t="s">
        <v>33223</v>
      </c>
      <c r="C1622" s="75" t="s">
        <v>67</v>
      </c>
      <c r="D1622" s="81">
        <v>2532.6999999999998</v>
      </c>
      <c r="E1622" s="230">
        <v>44849</v>
      </c>
      <c r="F1622" s="81">
        <v>2532.6999999999998</v>
      </c>
      <c r="G1622" s="197">
        <f>Tabla111[[#This Row],[Importe]]-Tabla111[[#This Row],[Pagado]]</f>
        <v>0</v>
      </c>
      <c r="H1622" s="75" t="s">
        <v>10</v>
      </c>
    </row>
    <row r="1623" spans="1:8" x14ac:dyDescent="0.25">
      <c r="A1623" s="148">
        <v>44849</v>
      </c>
      <c r="B1623" s="149" t="s">
        <v>33224</v>
      </c>
      <c r="C1623" s="153" t="s">
        <v>181</v>
      </c>
      <c r="D1623" s="154">
        <v>19343.2</v>
      </c>
      <c r="E1623" s="231">
        <v>44849</v>
      </c>
      <c r="F1623" s="154">
        <v>19343.2</v>
      </c>
      <c r="G1623" s="197">
        <f>Tabla111[[#This Row],[Importe]]-Tabla111[[#This Row],[Pagado]]</f>
        <v>0</v>
      </c>
      <c r="H1623" s="153" t="s">
        <v>10</v>
      </c>
    </row>
    <row r="1624" spans="1:8" x14ac:dyDescent="0.25">
      <c r="A1624" s="73">
        <v>44849</v>
      </c>
      <c r="B1624" s="74" t="s">
        <v>33225</v>
      </c>
      <c r="C1624" s="75" t="s">
        <v>14</v>
      </c>
      <c r="D1624" s="81">
        <v>5032.5</v>
      </c>
      <c r="E1624" s="230">
        <v>44849</v>
      </c>
      <c r="F1624" s="81">
        <v>5032.5</v>
      </c>
      <c r="G1624" s="197">
        <f>Tabla111[[#This Row],[Importe]]-Tabla111[[#This Row],[Pagado]]</f>
        <v>0</v>
      </c>
      <c r="H1624" s="75" t="s">
        <v>10</v>
      </c>
    </row>
    <row r="1625" spans="1:8" x14ac:dyDescent="0.25">
      <c r="A1625" s="148">
        <v>44849</v>
      </c>
      <c r="B1625" s="149" t="s">
        <v>33226</v>
      </c>
      <c r="C1625" s="153" t="s">
        <v>10190</v>
      </c>
      <c r="D1625" s="154">
        <v>31494</v>
      </c>
      <c r="E1625" s="231">
        <v>44849</v>
      </c>
      <c r="F1625" s="154">
        <v>31494</v>
      </c>
      <c r="G1625" s="197">
        <f>Tabla111[[#This Row],[Importe]]-Tabla111[[#This Row],[Pagado]]</f>
        <v>0</v>
      </c>
      <c r="H1625" s="153" t="s">
        <v>10</v>
      </c>
    </row>
    <row r="1626" spans="1:8" x14ac:dyDescent="0.25">
      <c r="A1626" s="73">
        <v>44849</v>
      </c>
      <c r="B1626" s="74" t="s">
        <v>33227</v>
      </c>
      <c r="C1626" s="75" t="s">
        <v>149</v>
      </c>
      <c r="D1626" s="81">
        <v>900</v>
      </c>
      <c r="E1626" s="230">
        <v>44849</v>
      </c>
      <c r="F1626" s="81">
        <v>900</v>
      </c>
      <c r="G1626" s="197">
        <f>Tabla111[[#This Row],[Importe]]-Tabla111[[#This Row],[Pagado]]</f>
        <v>0</v>
      </c>
      <c r="H1626" s="75" t="s">
        <v>10</v>
      </c>
    </row>
    <row r="1627" spans="1:8" x14ac:dyDescent="0.25">
      <c r="A1627" s="148">
        <v>44849</v>
      </c>
      <c r="B1627" s="149" t="s">
        <v>33228</v>
      </c>
      <c r="C1627" s="153" t="s">
        <v>200</v>
      </c>
      <c r="D1627" s="154">
        <v>1570.8</v>
      </c>
      <c r="E1627" s="231">
        <v>44849</v>
      </c>
      <c r="F1627" s="154">
        <v>1570.8</v>
      </c>
      <c r="G1627" s="197">
        <f>Tabla111[[#This Row],[Importe]]-Tabla111[[#This Row],[Pagado]]</f>
        <v>0</v>
      </c>
      <c r="H1627" s="153" t="s">
        <v>10</v>
      </c>
    </row>
    <row r="1628" spans="1:8" x14ac:dyDescent="0.25">
      <c r="A1628" s="73">
        <v>44849</v>
      </c>
      <c r="B1628" s="74" t="s">
        <v>33229</v>
      </c>
      <c r="C1628" s="75" t="s">
        <v>450</v>
      </c>
      <c r="D1628" s="81">
        <v>1568.6</v>
      </c>
      <c r="E1628" s="230">
        <v>44849</v>
      </c>
      <c r="F1628" s="81">
        <v>1568.6</v>
      </c>
      <c r="G1628" s="197">
        <f>Tabla111[[#This Row],[Importe]]-Tabla111[[#This Row],[Pagado]]</f>
        <v>0</v>
      </c>
      <c r="H1628" s="75" t="s">
        <v>10</v>
      </c>
    </row>
    <row r="1629" spans="1:8" x14ac:dyDescent="0.25">
      <c r="A1629" s="148">
        <v>44849</v>
      </c>
      <c r="B1629" s="149" t="s">
        <v>33230</v>
      </c>
      <c r="C1629" s="153" t="s">
        <v>359</v>
      </c>
      <c r="D1629" s="154">
        <v>1979</v>
      </c>
      <c r="E1629" s="231">
        <v>44849</v>
      </c>
      <c r="F1629" s="154">
        <v>1979</v>
      </c>
      <c r="G1629" s="197">
        <f>Tabla111[[#This Row],[Importe]]-Tabla111[[#This Row],[Pagado]]</f>
        <v>0</v>
      </c>
      <c r="H1629" s="153" t="s">
        <v>10</v>
      </c>
    </row>
    <row r="1630" spans="1:8" x14ac:dyDescent="0.25">
      <c r="A1630" s="73">
        <v>44849</v>
      </c>
      <c r="B1630" s="74" t="s">
        <v>33231</v>
      </c>
      <c r="C1630" s="75" t="s">
        <v>107</v>
      </c>
      <c r="D1630" s="81">
        <v>33137.800000000003</v>
      </c>
      <c r="E1630" s="230">
        <v>44849</v>
      </c>
      <c r="F1630" s="81">
        <v>33137.800000000003</v>
      </c>
      <c r="G1630" s="197">
        <f>Tabla111[[#This Row],[Importe]]-Tabla111[[#This Row],[Pagado]]</f>
        <v>0</v>
      </c>
      <c r="H1630" s="75" t="s">
        <v>10</v>
      </c>
    </row>
    <row r="1631" spans="1:8" x14ac:dyDescent="0.25">
      <c r="A1631" s="148">
        <v>44849</v>
      </c>
      <c r="B1631" s="149" t="s">
        <v>33232</v>
      </c>
      <c r="C1631" s="153" t="s">
        <v>69</v>
      </c>
      <c r="D1631" s="154">
        <v>2248.4</v>
      </c>
      <c r="E1631" s="231">
        <v>44849</v>
      </c>
      <c r="F1631" s="154">
        <v>2248.4</v>
      </c>
      <c r="G1631" s="197">
        <f>Tabla111[[#This Row],[Importe]]-Tabla111[[#This Row],[Pagado]]</f>
        <v>0</v>
      </c>
      <c r="H1631" s="153" t="s">
        <v>10</v>
      </c>
    </row>
    <row r="1632" spans="1:8" x14ac:dyDescent="0.25">
      <c r="A1632" s="73">
        <v>44849</v>
      </c>
      <c r="B1632" s="74" t="s">
        <v>33233</v>
      </c>
      <c r="C1632" s="75" t="s">
        <v>31</v>
      </c>
      <c r="D1632" s="81">
        <v>910.2</v>
      </c>
      <c r="E1632" s="230">
        <v>44849</v>
      </c>
      <c r="F1632" s="81">
        <v>910.2</v>
      </c>
      <c r="G1632" s="197">
        <f>Tabla111[[#This Row],[Importe]]-Tabla111[[#This Row],[Pagado]]</f>
        <v>0</v>
      </c>
      <c r="H1632" s="75" t="s">
        <v>10</v>
      </c>
    </row>
    <row r="1633" spans="1:8" x14ac:dyDescent="0.25">
      <c r="A1633" s="148">
        <v>44849</v>
      </c>
      <c r="B1633" s="149" t="s">
        <v>33234</v>
      </c>
      <c r="C1633" s="153" t="s">
        <v>1421</v>
      </c>
      <c r="D1633" s="154">
        <v>33000</v>
      </c>
      <c r="E1633" s="231">
        <v>44849</v>
      </c>
      <c r="F1633" s="154">
        <v>33000</v>
      </c>
      <c r="G1633" s="197">
        <f>Tabla111[[#This Row],[Importe]]-Tabla111[[#This Row],[Pagado]]</f>
        <v>0</v>
      </c>
      <c r="H1633" s="153" t="s">
        <v>10</v>
      </c>
    </row>
    <row r="1634" spans="1:8" x14ac:dyDescent="0.25">
      <c r="A1634" s="73">
        <v>44849</v>
      </c>
      <c r="B1634" s="74" t="s">
        <v>33235</v>
      </c>
      <c r="C1634" s="75" t="s">
        <v>16</v>
      </c>
      <c r="D1634" s="81">
        <v>2139</v>
      </c>
      <c r="E1634" s="230">
        <v>44849</v>
      </c>
      <c r="F1634" s="81">
        <v>2139</v>
      </c>
      <c r="G1634" s="197">
        <f>Tabla111[[#This Row],[Importe]]-Tabla111[[#This Row],[Pagado]]</f>
        <v>0</v>
      </c>
      <c r="H1634" s="75" t="s">
        <v>10</v>
      </c>
    </row>
    <row r="1635" spans="1:8" x14ac:dyDescent="0.25">
      <c r="A1635" s="148">
        <v>44849</v>
      </c>
      <c r="B1635" s="149" t="s">
        <v>33236</v>
      </c>
      <c r="C1635" s="153" t="s">
        <v>463</v>
      </c>
      <c r="D1635" s="154">
        <v>550</v>
      </c>
      <c r="E1635" s="231">
        <v>44851</v>
      </c>
      <c r="F1635" s="154">
        <v>550</v>
      </c>
      <c r="G1635" s="197">
        <f>Tabla111[[#This Row],[Importe]]-Tabla111[[#This Row],[Pagado]]</f>
        <v>0</v>
      </c>
      <c r="H1635" s="153" t="s">
        <v>10</v>
      </c>
    </row>
    <row r="1636" spans="1:8" x14ac:dyDescent="0.25">
      <c r="A1636" s="73">
        <v>44849</v>
      </c>
      <c r="B1636" s="74" t="s">
        <v>33237</v>
      </c>
      <c r="C1636" s="75" t="s">
        <v>461</v>
      </c>
      <c r="D1636" s="81">
        <v>394</v>
      </c>
      <c r="E1636" s="230">
        <v>44849</v>
      </c>
      <c r="F1636" s="81">
        <v>394</v>
      </c>
      <c r="G1636" s="197">
        <f>Tabla111[[#This Row],[Importe]]-Tabla111[[#This Row],[Pagado]]</f>
        <v>0</v>
      </c>
      <c r="H1636" s="75" t="s">
        <v>10</v>
      </c>
    </row>
    <row r="1637" spans="1:8" x14ac:dyDescent="0.25">
      <c r="A1637" s="148">
        <v>44849</v>
      </c>
      <c r="B1637" s="149" t="s">
        <v>33238</v>
      </c>
      <c r="C1637" s="153" t="s">
        <v>459</v>
      </c>
      <c r="D1637" s="154">
        <v>213</v>
      </c>
      <c r="E1637" s="231">
        <v>44849</v>
      </c>
      <c r="F1637" s="154">
        <v>213</v>
      </c>
      <c r="G1637" s="197">
        <f>Tabla111[[#This Row],[Importe]]-Tabla111[[#This Row],[Pagado]]</f>
        <v>0</v>
      </c>
      <c r="H1637" s="153" t="s">
        <v>10</v>
      </c>
    </row>
    <row r="1638" spans="1:8" x14ac:dyDescent="0.25">
      <c r="A1638" s="73">
        <v>44849</v>
      </c>
      <c r="B1638" s="74" t="s">
        <v>33239</v>
      </c>
      <c r="C1638" s="75" t="s">
        <v>457</v>
      </c>
      <c r="D1638" s="81">
        <v>248</v>
      </c>
      <c r="E1638" s="230">
        <v>44849</v>
      </c>
      <c r="F1638" s="81">
        <v>248</v>
      </c>
      <c r="G1638" s="197">
        <f>Tabla111[[#This Row],[Importe]]-Tabla111[[#This Row],[Pagado]]</f>
        <v>0</v>
      </c>
      <c r="H1638" s="75" t="s">
        <v>10</v>
      </c>
    </row>
    <row r="1639" spans="1:8" x14ac:dyDescent="0.25">
      <c r="A1639" s="148">
        <v>44849</v>
      </c>
      <c r="B1639" s="149" t="s">
        <v>33240</v>
      </c>
      <c r="C1639" s="153" t="s">
        <v>31</v>
      </c>
      <c r="D1639" s="154">
        <v>5251.6</v>
      </c>
      <c r="E1639" s="231">
        <v>44849</v>
      </c>
      <c r="F1639" s="154">
        <v>5251.6</v>
      </c>
      <c r="G1639" s="197">
        <f>Tabla111[[#This Row],[Importe]]-Tabla111[[#This Row],[Pagado]]</f>
        <v>0</v>
      </c>
      <c r="H1639" s="153" t="s">
        <v>10</v>
      </c>
    </row>
    <row r="1640" spans="1:8" x14ac:dyDescent="0.25">
      <c r="A1640" s="73">
        <v>44849</v>
      </c>
      <c r="B1640" s="74" t="s">
        <v>33241</v>
      </c>
      <c r="C1640" s="75" t="s">
        <v>31</v>
      </c>
      <c r="D1640" s="81">
        <v>2154.6</v>
      </c>
      <c r="E1640" s="230">
        <v>44849</v>
      </c>
      <c r="F1640" s="81">
        <v>2154.6</v>
      </c>
      <c r="G1640" s="197">
        <f>Tabla111[[#This Row],[Importe]]-Tabla111[[#This Row],[Pagado]]</f>
        <v>0</v>
      </c>
      <c r="H1640" s="75" t="s">
        <v>10</v>
      </c>
    </row>
    <row r="1641" spans="1:8" x14ac:dyDescent="0.25">
      <c r="A1641" s="148">
        <v>44849</v>
      </c>
      <c r="B1641" s="149" t="s">
        <v>33242</v>
      </c>
      <c r="C1641" s="153" t="s">
        <v>51</v>
      </c>
      <c r="D1641" s="154">
        <v>6273</v>
      </c>
      <c r="E1641" s="231">
        <v>44849</v>
      </c>
      <c r="F1641" s="154">
        <v>6273</v>
      </c>
      <c r="G1641" s="197">
        <f>Tabla111[[#This Row],[Importe]]-Tabla111[[#This Row],[Pagado]]</f>
        <v>0</v>
      </c>
      <c r="H1641" s="153" t="s">
        <v>10</v>
      </c>
    </row>
    <row r="1642" spans="1:8" x14ac:dyDescent="0.25">
      <c r="A1642" s="73">
        <v>44849</v>
      </c>
      <c r="B1642" s="74" t="s">
        <v>33243</v>
      </c>
      <c r="C1642" s="75" t="s">
        <v>373</v>
      </c>
      <c r="D1642" s="81">
        <v>236</v>
      </c>
      <c r="E1642" s="230">
        <v>44849</v>
      </c>
      <c r="F1642" s="81">
        <v>236</v>
      </c>
      <c r="G1642" s="197">
        <f>Tabla111[[#This Row],[Importe]]-Tabla111[[#This Row],[Pagado]]</f>
        <v>0</v>
      </c>
      <c r="H1642" s="75" t="s">
        <v>10</v>
      </c>
    </row>
    <row r="1643" spans="1:8" x14ac:dyDescent="0.25">
      <c r="A1643" s="148">
        <v>44849</v>
      </c>
      <c r="B1643" s="149" t="s">
        <v>33244</v>
      </c>
      <c r="C1643" s="153" t="s">
        <v>296</v>
      </c>
      <c r="D1643" s="154">
        <v>1260.9000000000001</v>
      </c>
      <c r="E1643" s="231">
        <v>44849</v>
      </c>
      <c r="F1643" s="154">
        <v>1260.9000000000001</v>
      </c>
      <c r="G1643" s="197">
        <f>Tabla111[[#This Row],[Importe]]-Tabla111[[#This Row],[Pagado]]</f>
        <v>0</v>
      </c>
      <c r="H1643" s="153" t="s">
        <v>10</v>
      </c>
    </row>
    <row r="1644" spans="1:8" x14ac:dyDescent="0.25">
      <c r="A1644" s="73">
        <v>44849</v>
      </c>
      <c r="B1644" s="74" t="s">
        <v>33245</v>
      </c>
      <c r="C1644" s="75" t="s">
        <v>9993</v>
      </c>
      <c r="D1644" s="81">
        <v>49392</v>
      </c>
      <c r="E1644" s="230">
        <v>44849</v>
      </c>
      <c r="F1644" s="81">
        <v>49392</v>
      </c>
      <c r="G1644" s="197">
        <f>Tabla111[[#This Row],[Importe]]-Tabla111[[#This Row],[Pagado]]</f>
        <v>0</v>
      </c>
      <c r="H1644" s="75" t="s">
        <v>10</v>
      </c>
    </row>
    <row r="1645" spans="1:8" x14ac:dyDescent="0.25">
      <c r="A1645" s="148">
        <v>44849</v>
      </c>
      <c r="B1645" s="149" t="s">
        <v>33246</v>
      </c>
      <c r="C1645" s="153" t="s">
        <v>31</v>
      </c>
      <c r="D1645" s="154">
        <v>432.9</v>
      </c>
      <c r="E1645" s="231">
        <v>44849</v>
      </c>
      <c r="F1645" s="154">
        <v>432.9</v>
      </c>
      <c r="G1645" s="197">
        <f>Tabla111[[#This Row],[Importe]]-Tabla111[[#This Row],[Pagado]]</f>
        <v>0</v>
      </c>
      <c r="H1645" s="153" t="s">
        <v>10</v>
      </c>
    </row>
    <row r="1646" spans="1:8" x14ac:dyDescent="0.25">
      <c r="A1646" s="73">
        <v>44849</v>
      </c>
      <c r="B1646" s="74" t="s">
        <v>33247</v>
      </c>
      <c r="C1646" s="75" t="s">
        <v>450</v>
      </c>
      <c r="D1646" s="81">
        <v>649.6</v>
      </c>
      <c r="E1646" s="230">
        <v>44849</v>
      </c>
      <c r="F1646" s="81">
        <v>649.6</v>
      </c>
      <c r="G1646" s="197">
        <f>Tabla111[[#This Row],[Importe]]-Tabla111[[#This Row],[Pagado]]</f>
        <v>0</v>
      </c>
      <c r="H1646" s="75" t="s">
        <v>10</v>
      </c>
    </row>
    <row r="1647" spans="1:8" x14ac:dyDescent="0.25">
      <c r="A1647" s="148">
        <v>44849</v>
      </c>
      <c r="B1647" s="149" t="s">
        <v>33248</v>
      </c>
      <c r="C1647" s="153" t="s">
        <v>28087</v>
      </c>
      <c r="D1647" s="154">
        <v>196524.73</v>
      </c>
      <c r="E1647" s="231">
        <v>44851</v>
      </c>
      <c r="F1647" s="154">
        <v>196524.73</v>
      </c>
      <c r="G1647" s="197">
        <f>Tabla111[[#This Row],[Importe]]-Tabla111[[#This Row],[Pagado]]</f>
        <v>0</v>
      </c>
      <c r="H1647" s="153" t="s">
        <v>10</v>
      </c>
    </row>
    <row r="1648" spans="1:8" x14ac:dyDescent="0.25">
      <c r="A1648" s="73">
        <v>44849</v>
      </c>
      <c r="B1648" s="74" t="s">
        <v>33249</v>
      </c>
      <c r="C1648" s="75" t="s">
        <v>284</v>
      </c>
      <c r="D1648" s="81">
        <v>13398</v>
      </c>
      <c r="E1648" s="230">
        <v>44851</v>
      </c>
      <c r="F1648" s="81">
        <v>13398</v>
      </c>
      <c r="G1648" s="197">
        <f>Tabla111[[#This Row],[Importe]]-Tabla111[[#This Row],[Pagado]]</f>
        <v>0</v>
      </c>
      <c r="H1648" s="75" t="s">
        <v>10</v>
      </c>
    </row>
    <row r="1649" spans="1:8" x14ac:dyDescent="0.25">
      <c r="A1649" s="148">
        <v>44849</v>
      </c>
      <c r="B1649" s="149" t="s">
        <v>33250</v>
      </c>
      <c r="C1649" s="153" t="s">
        <v>280</v>
      </c>
      <c r="D1649" s="154">
        <v>2117.5</v>
      </c>
      <c r="E1649" s="231">
        <v>44851</v>
      </c>
      <c r="F1649" s="154">
        <v>2117.5</v>
      </c>
      <c r="G1649" s="197">
        <f>Tabla111[[#This Row],[Importe]]-Tabla111[[#This Row],[Pagado]]</f>
        <v>0</v>
      </c>
      <c r="H1649" s="153" t="s">
        <v>10</v>
      </c>
    </row>
    <row r="1650" spans="1:8" x14ac:dyDescent="0.25">
      <c r="A1650" s="73">
        <v>44849</v>
      </c>
      <c r="B1650" s="74" t="s">
        <v>33251</v>
      </c>
      <c r="C1650" s="75" t="s">
        <v>5345</v>
      </c>
      <c r="D1650" s="81">
        <v>3449.6</v>
      </c>
      <c r="E1650" s="230">
        <v>44851</v>
      </c>
      <c r="F1650" s="81">
        <v>3449.6</v>
      </c>
      <c r="G1650" s="197">
        <f>Tabla111[[#This Row],[Importe]]-Tabla111[[#This Row],[Pagado]]</f>
        <v>0</v>
      </c>
      <c r="H1650" s="75" t="s">
        <v>10</v>
      </c>
    </row>
    <row r="1651" spans="1:8" x14ac:dyDescent="0.25">
      <c r="A1651" s="148">
        <v>44849</v>
      </c>
      <c r="B1651" s="149" t="s">
        <v>33252</v>
      </c>
      <c r="C1651" s="153" t="s">
        <v>10819</v>
      </c>
      <c r="D1651" s="154">
        <v>3357.2</v>
      </c>
      <c r="E1651" s="231">
        <v>44851</v>
      </c>
      <c r="F1651" s="154">
        <v>3357.2</v>
      </c>
      <c r="G1651" s="197">
        <f>Tabla111[[#This Row],[Importe]]-Tabla111[[#This Row],[Pagado]]</f>
        <v>0</v>
      </c>
      <c r="H1651" s="153" t="s">
        <v>10</v>
      </c>
    </row>
    <row r="1652" spans="1:8" x14ac:dyDescent="0.25">
      <c r="A1652" s="73">
        <v>44849</v>
      </c>
      <c r="B1652" s="74" t="s">
        <v>33253</v>
      </c>
      <c r="C1652" s="75" t="s">
        <v>282</v>
      </c>
      <c r="D1652" s="81">
        <v>2533.3000000000002</v>
      </c>
      <c r="E1652" s="230">
        <v>44851</v>
      </c>
      <c r="F1652" s="81">
        <v>2533.3000000000002</v>
      </c>
      <c r="G1652" s="197">
        <f>Tabla111[[#This Row],[Importe]]-Tabla111[[#This Row],[Pagado]]</f>
        <v>0</v>
      </c>
      <c r="H1652" s="75" t="s">
        <v>10</v>
      </c>
    </row>
    <row r="1653" spans="1:8" x14ac:dyDescent="0.25">
      <c r="A1653" s="148">
        <v>44849</v>
      </c>
      <c r="B1653" s="149" t="s">
        <v>33254</v>
      </c>
      <c r="C1653" s="153" t="s">
        <v>53</v>
      </c>
      <c r="D1653" s="154">
        <v>70</v>
      </c>
      <c r="E1653" s="231">
        <v>44849</v>
      </c>
      <c r="F1653" s="154">
        <v>70</v>
      </c>
      <c r="G1653" s="197">
        <f>Tabla111[[#This Row],[Importe]]-Tabla111[[#This Row],[Pagado]]</f>
        <v>0</v>
      </c>
      <c r="H1653" s="153" t="s">
        <v>10</v>
      </c>
    </row>
    <row r="1654" spans="1:8" x14ac:dyDescent="0.25">
      <c r="A1654" s="73">
        <v>44849</v>
      </c>
      <c r="B1654" s="74" t="s">
        <v>33255</v>
      </c>
      <c r="C1654" s="75" t="s">
        <v>35</v>
      </c>
      <c r="D1654" s="81">
        <v>4188.3999999999996</v>
      </c>
      <c r="E1654" s="230">
        <v>44849</v>
      </c>
      <c r="F1654" s="81">
        <v>4188.3999999999996</v>
      </c>
      <c r="G1654" s="197">
        <f>Tabla111[[#This Row],[Importe]]-Tabla111[[#This Row],[Pagado]]</f>
        <v>0</v>
      </c>
      <c r="H1654" s="75" t="s">
        <v>10</v>
      </c>
    </row>
    <row r="1655" spans="1:8" x14ac:dyDescent="0.25">
      <c r="A1655" s="148">
        <v>44849</v>
      </c>
      <c r="B1655" s="149" t="s">
        <v>33256</v>
      </c>
      <c r="C1655" s="153" t="s">
        <v>31</v>
      </c>
      <c r="D1655" s="154">
        <v>979.6</v>
      </c>
      <c r="E1655" s="231">
        <v>44849</v>
      </c>
      <c r="F1655" s="154">
        <v>979.6</v>
      </c>
      <c r="G1655" s="197">
        <f>Tabla111[[#This Row],[Importe]]-Tabla111[[#This Row],[Pagado]]</f>
        <v>0</v>
      </c>
      <c r="H1655" s="153" t="s">
        <v>10</v>
      </c>
    </row>
    <row r="1656" spans="1:8" x14ac:dyDescent="0.25">
      <c r="A1656" s="73">
        <v>44849</v>
      </c>
      <c r="B1656" s="74" t="s">
        <v>33257</v>
      </c>
      <c r="C1656" s="75" t="s">
        <v>296</v>
      </c>
      <c r="D1656" s="81">
        <v>2329.6</v>
      </c>
      <c r="E1656" s="230">
        <v>44849</v>
      </c>
      <c r="F1656" s="81">
        <v>2329.6</v>
      </c>
      <c r="G1656" s="197">
        <f>Tabla111[[#This Row],[Importe]]-Tabla111[[#This Row],[Pagado]]</f>
        <v>0</v>
      </c>
      <c r="H1656" s="75" t="s">
        <v>10</v>
      </c>
    </row>
    <row r="1657" spans="1:8" x14ac:dyDescent="0.25">
      <c r="A1657" s="148">
        <v>44849</v>
      </c>
      <c r="B1657" s="149" t="s">
        <v>33258</v>
      </c>
      <c r="C1657" s="153" t="s">
        <v>31</v>
      </c>
      <c r="D1657" s="154">
        <v>503.2</v>
      </c>
      <c r="E1657" s="231">
        <v>44849</v>
      </c>
      <c r="F1657" s="154">
        <v>503.2</v>
      </c>
      <c r="G1657" s="197">
        <f>Tabla111[[#This Row],[Importe]]-Tabla111[[#This Row],[Pagado]]</f>
        <v>0</v>
      </c>
      <c r="H1657" s="153" t="s">
        <v>10</v>
      </c>
    </row>
    <row r="1658" spans="1:8" x14ac:dyDescent="0.25">
      <c r="A1658" s="73">
        <v>44849</v>
      </c>
      <c r="B1658" s="74" t="s">
        <v>33259</v>
      </c>
      <c r="C1658" s="75" t="s">
        <v>857</v>
      </c>
      <c r="D1658" s="81">
        <v>1258.7</v>
      </c>
      <c r="E1658" s="230">
        <v>44849</v>
      </c>
      <c r="F1658" s="81">
        <v>1258.7</v>
      </c>
      <c r="G1658" s="197">
        <f>Tabla111[[#This Row],[Importe]]-Tabla111[[#This Row],[Pagado]]</f>
        <v>0</v>
      </c>
      <c r="H1658" s="75" t="s">
        <v>10</v>
      </c>
    </row>
    <row r="1659" spans="1:8" x14ac:dyDescent="0.25">
      <c r="A1659" s="148">
        <v>44849</v>
      </c>
      <c r="B1659" s="149" t="s">
        <v>33260</v>
      </c>
      <c r="C1659" s="153" t="s">
        <v>28087</v>
      </c>
      <c r="D1659" s="154">
        <v>58798.2</v>
      </c>
      <c r="E1659" s="231">
        <v>44851</v>
      </c>
      <c r="F1659" s="154">
        <v>58798.2</v>
      </c>
      <c r="G1659" s="197">
        <f>Tabla111[[#This Row],[Importe]]-Tabla111[[#This Row],[Pagado]]</f>
        <v>0</v>
      </c>
      <c r="H1659" s="153" t="s">
        <v>10</v>
      </c>
    </row>
    <row r="1660" spans="1:8" x14ac:dyDescent="0.25">
      <c r="A1660" s="73">
        <v>44849</v>
      </c>
      <c r="B1660" s="74" t="s">
        <v>33261</v>
      </c>
      <c r="C1660" s="75" t="s">
        <v>5694</v>
      </c>
      <c r="D1660" s="81">
        <v>1400</v>
      </c>
      <c r="E1660" s="230">
        <v>44849</v>
      </c>
      <c r="F1660" s="81">
        <v>1400</v>
      </c>
      <c r="G1660" s="197">
        <f>Tabla111[[#This Row],[Importe]]-Tabla111[[#This Row],[Pagado]]</f>
        <v>0</v>
      </c>
      <c r="H1660" s="75" t="s">
        <v>10</v>
      </c>
    </row>
    <row r="1661" spans="1:8" x14ac:dyDescent="0.25">
      <c r="A1661" s="148">
        <v>44849</v>
      </c>
      <c r="B1661" s="149" t="s">
        <v>33262</v>
      </c>
      <c r="C1661" s="153" t="s">
        <v>31</v>
      </c>
      <c r="D1661" s="154">
        <v>662.2</v>
      </c>
      <c r="E1661" s="231">
        <v>44849</v>
      </c>
      <c r="F1661" s="154">
        <v>662.2</v>
      </c>
      <c r="G1661" s="197">
        <f>Tabla111[[#This Row],[Importe]]-Tabla111[[#This Row],[Pagado]]</f>
        <v>0</v>
      </c>
      <c r="H1661" s="153" t="s">
        <v>10</v>
      </c>
    </row>
    <row r="1662" spans="1:8" x14ac:dyDescent="0.25">
      <c r="A1662" s="73">
        <v>44849</v>
      </c>
      <c r="B1662" s="74" t="s">
        <v>33263</v>
      </c>
      <c r="C1662" s="75" t="s">
        <v>8190</v>
      </c>
      <c r="D1662" s="81">
        <v>3489.1</v>
      </c>
      <c r="E1662" s="230">
        <v>44849</v>
      </c>
      <c r="F1662" s="81">
        <v>3489.1</v>
      </c>
      <c r="G1662" s="197">
        <f>Tabla111[[#This Row],[Importe]]-Tabla111[[#This Row],[Pagado]]</f>
        <v>0</v>
      </c>
      <c r="H1662" s="75" t="s">
        <v>10</v>
      </c>
    </row>
    <row r="1663" spans="1:8" x14ac:dyDescent="0.25">
      <c r="A1663" s="148">
        <v>44849</v>
      </c>
      <c r="B1663" s="149" t="s">
        <v>33264</v>
      </c>
      <c r="C1663" s="153" t="s">
        <v>27857</v>
      </c>
      <c r="D1663" s="154">
        <v>0</v>
      </c>
      <c r="E1663" s="233" t="s">
        <v>189</v>
      </c>
      <c r="F1663" s="154">
        <v>0</v>
      </c>
      <c r="G1663" s="197">
        <f>Tabla111[[#This Row],[Importe]]-Tabla111[[#This Row],[Pagado]]</f>
        <v>0</v>
      </c>
      <c r="H1663" s="159" t="s">
        <v>33265</v>
      </c>
    </row>
    <row r="1664" spans="1:8" x14ac:dyDescent="0.25">
      <c r="A1664" s="73">
        <v>44849</v>
      </c>
      <c r="B1664" s="74" t="s">
        <v>33266</v>
      </c>
      <c r="C1664" s="75" t="s">
        <v>224</v>
      </c>
      <c r="D1664" s="81">
        <v>2125.8000000000002</v>
      </c>
      <c r="E1664" s="230">
        <v>44849</v>
      </c>
      <c r="F1664" s="81">
        <v>2125.8000000000002</v>
      </c>
      <c r="G1664" s="197">
        <f>Tabla111[[#This Row],[Importe]]-Tabla111[[#This Row],[Pagado]]</f>
        <v>0</v>
      </c>
      <c r="H1664" s="75" t="s">
        <v>10</v>
      </c>
    </row>
    <row r="1665" spans="1:8" x14ac:dyDescent="0.25">
      <c r="A1665" s="148">
        <v>44849</v>
      </c>
      <c r="B1665" s="149" t="s">
        <v>33267</v>
      </c>
      <c r="C1665" s="153" t="s">
        <v>167</v>
      </c>
      <c r="D1665" s="154">
        <v>95265</v>
      </c>
      <c r="E1665" s="231">
        <v>44849</v>
      </c>
      <c r="F1665" s="154">
        <v>95265</v>
      </c>
      <c r="G1665" s="197">
        <f>Tabla111[[#This Row],[Importe]]-Tabla111[[#This Row],[Pagado]]</f>
        <v>0</v>
      </c>
      <c r="H1665" s="153" t="s">
        <v>10</v>
      </c>
    </row>
    <row r="1666" spans="1:8" x14ac:dyDescent="0.25">
      <c r="A1666" s="73">
        <v>44850</v>
      </c>
      <c r="B1666" s="74" t="s">
        <v>33268</v>
      </c>
      <c r="C1666" s="75" t="s">
        <v>28087</v>
      </c>
      <c r="D1666" s="81">
        <v>56012.24</v>
      </c>
      <c r="E1666" s="230">
        <v>44851</v>
      </c>
      <c r="F1666" s="81">
        <v>56012.24</v>
      </c>
      <c r="G1666" s="197">
        <f>Tabla111[[#This Row],[Importe]]-Tabla111[[#This Row],[Pagado]]</f>
        <v>0</v>
      </c>
      <c r="H1666" s="75" t="s">
        <v>10</v>
      </c>
    </row>
    <row r="1667" spans="1:8" x14ac:dyDescent="0.25">
      <c r="A1667" s="148">
        <v>44850</v>
      </c>
      <c r="B1667" s="149" t="s">
        <v>33269</v>
      </c>
      <c r="C1667" s="153" t="s">
        <v>481</v>
      </c>
      <c r="D1667" s="154">
        <v>779</v>
      </c>
      <c r="E1667" s="231">
        <v>44850</v>
      </c>
      <c r="F1667" s="154">
        <v>779</v>
      </c>
      <c r="G1667" s="197">
        <f>Tabla111[[#This Row],[Importe]]-Tabla111[[#This Row],[Pagado]]</f>
        <v>0</v>
      </c>
      <c r="H1667" s="153" t="s">
        <v>10</v>
      </c>
    </row>
    <row r="1668" spans="1:8" x14ac:dyDescent="0.25">
      <c r="A1668" s="73">
        <v>44850</v>
      </c>
      <c r="B1668" s="74" t="s">
        <v>33270</v>
      </c>
      <c r="C1668" s="75" t="s">
        <v>12</v>
      </c>
      <c r="D1668" s="81">
        <v>28479.9</v>
      </c>
      <c r="E1668" s="230">
        <v>44850</v>
      </c>
      <c r="F1668" s="81">
        <v>28479.9</v>
      </c>
      <c r="G1668" s="197">
        <f>Tabla111[[#This Row],[Importe]]-Tabla111[[#This Row],[Pagado]]</f>
        <v>0</v>
      </c>
      <c r="H1668" s="75" t="s">
        <v>10</v>
      </c>
    </row>
    <row r="1669" spans="1:8" x14ac:dyDescent="0.25">
      <c r="A1669" s="148">
        <v>44850</v>
      </c>
      <c r="B1669" s="149" t="s">
        <v>33271</v>
      </c>
      <c r="C1669" s="153" t="s">
        <v>20</v>
      </c>
      <c r="D1669" s="154">
        <v>12988.8</v>
      </c>
      <c r="E1669" s="231">
        <v>44850</v>
      </c>
      <c r="F1669" s="154">
        <v>12988.8</v>
      </c>
      <c r="G1669" s="197">
        <f>Tabla111[[#This Row],[Importe]]-Tabla111[[#This Row],[Pagado]]</f>
        <v>0</v>
      </c>
      <c r="H1669" s="153" t="s">
        <v>10</v>
      </c>
    </row>
    <row r="1670" spans="1:8" x14ac:dyDescent="0.25">
      <c r="A1670" s="73">
        <v>44850</v>
      </c>
      <c r="B1670" s="74" t="s">
        <v>33272</v>
      </c>
      <c r="C1670" s="75" t="s">
        <v>20</v>
      </c>
      <c r="D1670" s="81">
        <v>3515.4</v>
      </c>
      <c r="E1670" s="230">
        <v>44850</v>
      </c>
      <c r="F1670" s="81">
        <v>3515.4</v>
      </c>
      <c r="G1670" s="197">
        <f>Tabla111[[#This Row],[Importe]]-Tabla111[[#This Row],[Pagado]]</f>
        <v>0</v>
      </c>
      <c r="H1670" s="75" t="s">
        <v>10</v>
      </c>
    </row>
    <row r="1671" spans="1:8" x14ac:dyDescent="0.25">
      <c r="A1671" s="148">
        <v>44850</v>
      </c>
      <c r="B1671" s="149" t="s">
        <v>33273</v>
      </c>
      <c r="C1671" s="153" t="s">
        <v>9</v>
      </c>
      <c r="D1671" s="154">
        <v>9197.4</v>
      </c>
      <c r="E1671" s="231">
        <v>44850</v>
      </c>
      <c r="F1671" s="154">
        <v>9197.4</v>
      </c>
      <c r="G1671" s="197">
        <f>Tabla111[[#This Row],[Importe]]-Tabla111[[#This Row],[Pagado]]</f>
        <v>0</v>
      </c>
      <c r="H1671" s="153" t="s">
        <v>10</v>
      </c>
    </row>
    <row r="1672" spans="1:8" x14ac:dyDescent="0.25">
      <c r="A1672" s="73">
        <v>44850</v>
      </c>
      <c r="B1672" s="74" t="s">
        <v>33274</v>
      </c>
      <c r="C1672" s="75" t="s">
        <v>475</v>
      </c>
      <c r="D1672" s="81">
        <v>49774.3</v>
      </c>
      <c r="E1672" s="230">
        <v>44851</v>
      </c>
      <c r="F1672" s="81">
        <v>49774.3</v>
      </c>
      <c r="G1672" s="197">
        <f>Tabla111[[#This Row],[Importe]]-Tabla111[[#This Row],[Pagado]]</f>
        <v>0</v>
      </c>
      <c r="H1672" s="75" t="s">
        <v>10</v>
      </c>
    </row>
    <row r="1673" spans="1:8" x14ac:dyDescent="0.25">
      <c r="A1673" s="148">
        <v>44850</v>
      </c>
      <c r="B1673" s="149" t="s">
        <v>33275</v>
      </c>
      <c r="C1673" s="153" t="s">
        <v>1187</v>
      </c>
      <c r="D1673" s="154">
        <v>1073.8</v>
      </c>
      <c r="E1673" s="231">
        <v>44850</v>
      </c>
      <c r="F1673" s="154">
        <v>1073.8</v>
      </c>
      <c r="G1673" s="197">
        <f>Tabla111[[#This Row],[Importe]]-Tabla111[[#This Row],[Pagado]]</f>
        <v>0</v>
      </c>
      <c r="H1673" s="153" t="s">
        <v>10</v>
      </c>
    </row>
    <row r="1674" spans="1:8" x14ac:dyDescent="0.25">
      <c r="A1674" s="73">
        <v>44850</v>
      </c>
      <c r="B1674" s="74" t="s">
        <v>33276</v>
      </c>
      <c r="C1674" s="75" t="s">
        <v>27</v>
      </c>
      <c r="D1674" s="81">
        <v>2633</v>
      </c>
      <c r="E1674" s="230">
        <v>44850</v>
      </c>
      <c r="F1674" s="81">
        <v>2633</v>
      </c>
      <c r="G1674" s="197">
        <f>Tabla111[[#This Row],[Importe]]-Tabla111[[#This Row],[Pagado]]</f>
        <v>0</v>
      </c>
      <c r="H1674" s="75" t="s">
        <v>10</v>
      </c>
    </row>
    <row r="1675" spans="1:8" x14ac:dyDescent="0.25">
      <c r="A1675" s="148">
        <v>44850</v>
      </c>
      <c r="B1675" s="149" t="s">
        <v>33277</v>
      </c>
      <c r="C1675" s="153" t="s">
        <v>29</v>
      </c>
      <c r="D1675" s="154">
        <v>11704</v>
      </c>
      <c r="E1675" s="231">
        <v>44850</v>
      </c>
      <c r="F1675" s="154">
        <v>11704</v>
      </c>
      <c r="G1675" s="197">
        <f>Tabla111[[#This Row],[Importe]]-Tabla111[[#This Row],[Pagado]]</f>
        <v>0</v>
      </c>
      <c r="H1675" s="153" t="s">
        <v>10</v>
      </c>
    </row>
    <row r="1676" spans="1:8" x14ac:dyDescent="0.25">
      <c r="A1676" s="73">
        <v>44850</v>
      </c>
      <c r="B1676" s="74" t="s">
        <v>33278</v>
      </c>
      <c r="C1676" s="75" t="s">
        <v>16</v>
      </c>
      <c r="D1676" s="81">
        <v>11512.8</v>
      </c>
      <c r="E1676" s="230">
        <v>44850</v>
      </c>
      <c r="F1676" s="81">
        <v>11512.8</v>
      </c>
      <c r="G1676" s="197">
        <f>Tabla111[[#This Row],[Importe]]-Tabla111[[#This Row],[Pagado]]</f>
        <v>0</v>
      </c>
      <c r="H1676" s="75" t="s">
        <v>10</v>
      </c>
    </row>
    <row r="1677" spans="1:8" x14ac:dyDescent="0.25">
      <c r="A1677" s="148">
        <v>44850</v>
      </c>
      <c r="B1677" s="149" t="s">
        <v>33279</v>
      </c>
      <c r="C1677" s="153" t="s">
        <v>365</v>
      </c>
      <c r="D1677" s="154">
        <v>992</v>
      </c>
      <c r="E1677" s="231">
        <v>44850</v>
      </c>
      <c r="F1677" s="154">
        <v>992</v>
      </c>
      <c r="G1677" s="197">
        <f>Tabla111[[#This Row],[Importe]]-Tabla111[[#This Row],[Pagado]]</f>
        <v>0</v>
      </c>
      <c r="H1677" s="153" t="s">
        <v>10</v>
      </c>
    </row>
    <row r="1678" spans="1:8" x14ac:dyDescent="0.25">
      <c r="A1678" s="73">
        <v>44850</v>
      </c>
      <c r="B1678" s="74" t="s">
        <v>33280</v>
      </c>
      <c r="C1678" s="75" t="s">
        <v>22</v>
      </c>
      <c r="D1678" s="81">
        <v>72251.899999999994</v>
      </c>
      <c r="E1678" s="230" t="s">
        <v>33281</v>
      </c>
      <c r="F1678" s="81">
        <f>50000+22251.9</f>
        <v>72251.899999999994</v>
      </c>
      <c r="G1678" s="197">
        <f>Tabla111[[#This Row],[Importe]]-Tabla111[[#This Row],[Pagado]]</f>
        <v>0</v>
      </c>
      <c r="H1678" s="75" t="s">
        <v>10</v>
      </c>
    </row>
    <row r="1679" spans="1:8" x14ac:dyDescent="0.25">
      <c r="A1679" s="148">
        <v>44850</v>
      </c>
      <c r="B1679" s="149" t="s">
        <v>33282</v>
      </c>
      <c r="C1679" s="153" t="s">
        <v>348</v>
      </c>
      <c r="D1679" s="154">
        <v>4721.3999999999996</v>
      </c>
      <c r="E1679" s="231">
        <v>44850</v>
      </c>
      <c r="F1679" s="154">
        <v>4721.3999999999996</v>
      </c>
      <c r="G1679" s="197">
        <f>Tabla111[[#This Row],[Importe]]-Tabla111[[#This Row],[Pagado]]</f>
        <v>0</v>
      </c>
      <c r="H1679" s="153" t="s">
        <v>10</v>
      </c>
    </row>
    <row r="1680" spans="1:8" x14ac:dyDescent="0.25">
      <c r="A1680" s="73">
        <v>44850</v>
      </c>
      <c r="B1680" s="74" t="s">
        <v>33283</v>
      </c>
      <c r="C1680" s="75" t="s">
        <v>37</v>
      </c>
      <c r="D1680" s="81">
        <v>4237.1000000000004</v>
      </c>
      <c r="E1680" s="230">
        <v>44850</v>
      </c>
      <c r="F1680" s="81">
        <v>4237.1000000000004</v>
      </c>
      <c r="G1680" s="197">
        <f>Tabla111[[#This Row],[Importe]]-Tabla111[[#This Row],[Pagado]]</f>
        <v>0</v>
      </c>
      <c r="H1680" s="75" t="s">
        <v>10</v>
      </c>
    </row>
    <row r="1681" spans="1:8" x14ac:dyDescent="0.25">
      <c r="A1681" s="148">
        <v>44850</v>
      </c>
      <c r="B1681" s="149" t="s">
        <v>33284</v>
      </c>
      <c r="C1681" s="153" t="s">
        <v>21812</v>
      </c>
      <c r="D1681" s="154">
        <v>1867.5</v>
      </c>
      <c r="E1681" s="231">
        <v>44850</v>
      </c>
      <c r="F1681" s="154">
        <v>1867.5</v>
      </c>
      <c r="G1681" s="197">
        <f>Tabla111[[#This Row],[Importe]]-Tabla111[[#This Row],[Pagado]]</f>
        <v>0</v>
      </c>
      <c r="H1681" s="153" t="s">
        <v>10</v>
      </c>
    </row>
    <row r="1682" spans="1:8" x14ac:dyDescent="0.25">
      <c r="A1682" s="73">
        <v>44850</v>
      </c>
      <c r="B1682" s="74" t="s">
        <v>33285</v>
      </c>
      <c r="C1682" s="75" t="s">
        <v>31</v>
      </c>
      <c r="D1682" s="81">
        <v>706.8</v>
      </c>
      <c r="E1682" s="230">
        <v>44850</v>
      </c>
      <c r="F1682" s="81">
        <v>706.8</v>
      </c>
      <c r="G1682" s="197">
        <f>Tabla111[[#This Row],[Importe]]-Tabla111[[#This Row],[Pagado]]</f>
        <v>0</v>
      </c>
      <c r="H1682" s="75" t="s">
        <v>10</v>
      </c>
    </row>
    <row r="1683" spans="1:8" x14ac:dyDescent="0.25">
      <c r="A1683" s="148">
        <v>44850</v>
      </c>
      <c r="B1683" s="149" t="s">
        <v>33286</v>
      </c>
      <c r="C1683" s="153" t="s">
        <v>216</v>
      </c>
      <c r="D1683" s="154">
        <v>2779.7</v>
      </c>
      <c r="E1683" s="231">
        <v>44850</v>
      </c>
      <c r="F1683" s="154">
        <v>2779.7</v>
      </c>
      <c r="G1683" s="197">
        <f>Tabla111[[#This Row],[Importe]]-Tabla111[[#This Row],[Pagado]]</f>
        <v>0</v>
      </c>
      <c r="H1683" s="153" t="s">
        <v>10</v>
      </c>
    </row>
    <row r="1684" spans="1:8" x14ac:dyDescent="0.25">
      <c r="A1684" s="73">
        <v>44850</v>
      </c>
      <c r="B1684" s="74" t="s">
        <v>33287</v>
      </c>
      <c r="C1684" s="75" t="s">
        <v>56</v>
      </c>
      <c r="D1684" s="81">
        <v>7554.4</v>
      </c>
      <c r="E1684" s="230">
        <v>44850</v>
      </c>
      <c r="F1684" s="81">
        <v>7554.4</v>
      </c>
      <c r="G1684" s="197">
        <f>Tabla111[[#This Row],[Importe]]-Tabla111[[#This Row],[Pagado]]</f>
        <v>0</v>
      </c>
      <c r="H1684" s="75" t="s">
        <v>10</v>
      </c>
    </row>
    <row r="1685" spans="1:8" x14ac:dyDescent="0.25">
      <c r="A1685" s="148">
        <v>44850</v>
      </c>
      <c r="B1685" s="149" t="s">
        <v>33288</v>
      </c>
      <c r="C1685" s="153" t="s">
        <v>45</v>
      </c>
      <c r="D1685" s="154">
        <v>12807.2</v>
      </c>
      <c r="E1685" s="231">
        <v>44850</v>
      </c>
      <c r="F1685" s="154">
        <v>12807.2</v>
      </c>
      <c r="G1685" s="197">
        <f>Tabla111[[#This Row],[Importe]]-Tabla111[[#This Row],[Pagado]]</f>
        <v>0</v>
      </c>
      <c r="H1685" s="153" t="s">
        <v>10</v>
      </c>
    </row>
    <row r="1686" spans="1:8" x14ac:dyDescent="0.25">
      <c r="A1686" s="73">
        <v>44850</v>
      </c>
      <c r="B1686" s="74" t="s">
        <v>33289</v>
      </c>
      <c r="C1686" s="75" t="s">
        <v>33290</v>
      </c>
      <c r="D1686" s="81">
        <v>0</v>
      </c>
      <c r="E1686" s="232" t="s">
        <v>189</v>
      </c>
      <c r="F1686" s="81">
        <v>0</v>
      </c>
      <c r="G1686" s="197">
        <f>Tabla111[[#This Row],[Importe]]-Tabla111[[#This Row],[Pagado]]</f>
        <v>0</v>
      </c>
      <c r="H1686" s="75" t="s">
        <v>189</v>
      </c>
    </row>
    <row r="1687" spans="1:8" x14ac:dyDescent="0.25">
      <c r="A1687" s="148">
        <v>44850</v>
      </c>
      <c r="B1687" s="149" t="s">
        <v>33291</v>
      </c>
      <c r="C1687" s="153" t="s">
        <v>1676</v>
      </c>
      <c r="D1687" s="154">
        <v>4142.6000000000004</v>
      </c>
      <c r="E1687" s="231">
        <v>44850</v>
      </c>
      <c r="F1687" s="154">
        <v>4142.6000000000004</v>
      </c>
      <c r="G1687" s="197">
        <f>Tabla111[[#This Row],[Importe]]-Tabla111[[#This Row],[Pagado]]</f>
        <v>0</v>
      </c>
      <c r="H1687" s="153" t="s">
        <v>10</v>
      </c>
    </row>
    <row r="1688" spans="1:8" x14ac:dyDescent="0.25">
      <c r="A1688" s="73">
        <v>44850</v>
      </c>
      <c r="B1688" s="74" t="s">
        <v>33292</v>
      </c>
      <c r="C1688" s="75" t="s">
        <v>97</v>
      </c>
      <c r="D1688" s="81">
        <v>9270</v>
      </c>
      <c r="E1688" s="230">
        <v>44850</v>
      </c>
      <c r="F1688" s="81">
        <v>9270</v>
      </c>
      <c r="G1688" s="197">
        <f>Tabla111[[#This Row],[Importe]]-Tabla111[[#This Row],[Pagado]]</f>
        <v>0</v>
      </c>
      <c r="H1688" s="75" t="s">
        <v>10</v>
      </c>
    </row>
    <row r="1689" spans="1:8" x14ac:dyDescent="0.25">
      <c r="A1689" s="148">
        <v>44850</v>
      </c>
      <c r="B1689" s="149" t="s">
        <v>33293</v>
      </c>
      <c r="C1689" s="153" t="s">
        <v>49</v>
      </c>
      <c r="D1689" s="154">
        <v>4737.2</v>
      </c>
      <c r="E1689" s="231">
        <v>44850</v>
      </c>
      <c r="F1689" s="154">
        <v>4737.2</v>
      </c>
      <c r="G1689" s="197">
        <f>Tabla111[[#This Row],[Importe]]-Tabla111[[#This Row],[Pagado]]</f>
        <v>0</v>
      </c>
      <c r="H1689" s="153" t="s">
        <v>10</v>
      </c>
    </row>
    <row r="1690" spans="1:8" x14ac:dyDescent="0.25">
      <c r="A1690" s="73">
        <v>44850</v>
      </c>
      <c r="B1690" s="74" t="s">
        <v>33294</v>
      </c>
      <c r="C1690" s="75" t="s">
        <v>382</v>
      </c>
      <c r="D1690" s="81">
        <v>7589.4</v>
      </c>
      <c r="E1690" s="230">
        <v>44850</v>
      </c>
      <c r="F1690" s="81">
        <v>7589.4</v>
      </c>
      <c r="G1690" s="197">
        <f>Tabla111[[#This Row],[Importe]]-Tabla111[[#This Row],[Pagado]]</f>
        <v>0</v>
      </c>
      <c r="H1690" s="75" t="s">
        <v>10</v>
      </c>
    </row>
    <row r="1691" spans="1:8" x14ac:dyDescent="0.25">
      <c r="A1691" s="148">
        <v>44850</v>
      </c>
      <c r="B1691" s="149" t="s">
        <v>33295</v>
      </c>
      <c r="C1691" s="153" t="s">
        <v>1003</v>
      </c>
      <c r="D1691" s="154">
        <v>12190.2</v>
      </c>
      <c r="E1691" s="231">
        <v>44851</v>
      </c>
      <c r="F1691" s="154">
        <v>12190.2</v>
      </c>
      <c r="G1691" s="197">
        <f>Tabla111[[#This Row],[Importe]]-Tabla111[[#This Row],[Pagado]]</f>
        <v>0</v>
      </c>
      <c r="H1691" s="153" t="s">
        <v>10</v>
      </c>
    </row>
    <row r="1692" spans="1:8" x14ac:dyDescent="0.25">
      <c r="A1692" s="73">
        <v>44850</v>
      </c>
      <c r="B1692" s="74" t="s">
        <v>33296</v>
      </c>
      <c r="C1692" s="75" t="s">
        <v>224</v>
      </c>
      <c r="D1692" s="81">
        <v>3638.8</v>
      </c>
      <c r="E1692" s="230">
        <v>44850</v>
      </c>
      <c r="F1692" s="81">
        <v>3638.8</v>
      </c>
      <c r="G1692" s="197">
        <f>Tabla111[[#This Row],[Importe]]-Tabla111[[#This Row],[Pagado]]</f>
        <v>0</v>
      </c>
      <c r="H1692" s="75" t="s">
        <v>10</v>
      </c>
    </row>
    <row r="1693" spans="1:8" x14ac:dyDescent="0.25">
      <c r="A1693" s="148">
        <v>44850</v>
      </c>
      <c r="B1693" s="149" t="s">
        <v>33297</v>
      </c>
      <c r="C1693" s="153" t="s">
        <v>31</v>
      </c>
      <c r="D1693" s="154">
        <v>331.3</v>
      </c>
      <c r="E1693" s="231">
        <v>44850</v>
      </c>
      <c r="F1693" s="154">
        <v>331.3</v>
      </c>
      <c r="G1693" s="197">
        <f>Tabla111[[#This Row],[Importe]]-Tabla111[[#This Row],[Pagado]]</f>
        <v>0</v>
      </c>
      <c r="H1693" s="153" t="s">
        <v>10</v>
      </c>
    </row>
    <row r="1694" spans="1:8" x14ac:dyDescent="0.25">
      <c r="A1694" s="73">
        <v>44850</v>
      </c>
      <c r="B1694" s="74" t="s">
        <v>33298</v>
      </c>
      <c r="C1694" s="75" t="s">
        <v>24</v>
      </c>
      <c r="D1694" s="81">
        <v>3997.2</v>
      </c>
      <c r="E1694" s="230">
        <v>44850</v>
      </c>
      <c r="F1694" s="81">
        <v>3997.2</v>
      </c>
      <c r="G1694" s="197">
        <f>Tabla111[[#This Row],[Importe]]-Tabla111[[#This Row],[Pagado]]</f>
        <v>0</v>
      </c>
      <c r="H1694" s="75" t="s">
        <v>10</v>
      </c>
    </row>
    <row r="1695" spans="1:8" x14ac:dyDescent="0.25">
      <c r="A1695" s="148">
        <v>44850</v>
      </c>
      <c r="B1695" s="149" t="s">
        <v>33299</v>
      </c>
      <c r="C1695" s="153" t="s">
        <v>191</v>
      </c>
      <c r="D1695" s="154">
        <v>2571.6</v>
      </c>
      <c r="E1695" s="231">
        <v>44850</v>
      </c>
      <c r="F1695" s="154">
        <v>2571.6</v>
      </c>
      <c r="G1695" s="197">
        <f>Tabla111[[#This Row],[Importe]]-Tabla111[[#This Row],[Pagado]]</f>
        <v>0</v>
      </c>
      <c r="H1695" s="153" t="s">
        <v>10</v>
      </c>
    </row>
    <row r="1696" spans="1:8" x14ac:dyDescent="0.25">
      <c r="A1696" s="73">
        <v>44850</v>
      </c>
      <c r="B1696" s="74" t="s">
        <v>33300</v>
      </c>
      <c r="C1696" s="75" t="s">
        <v>289</v>
      </c>
      <c r="D1696" s="81">
        <v>16398.900000000001</v>
      </c>
      <c r="E1696" s="230">
        <v>44850</v>
      </c>
      <c r="F1696" s="81">
        <v>16398.900000000001</v>
      </c>
      <c r="G1696" s="197">
        <f>Tabla111[[#This Row],[Importe]]-Tabla111[[#This Row],[Pagado]]</f>
        <v>0</v>
      </c>
      <c r="H1696" s="75" t="s">
        <v>10</v>
      </c>
    </row>
    <row r="1697" spans="1:8" x14ac:dyDescent="0.25">
      <c r="A1697" s="148">
        <v>44850</v>
      </c>
      <c r="B1697" s="149" t="s">
        <v>33301</v>
      </c>
      <c r="C1697" s="153" t="s">
        <v>244</v>
      </c>
      <c r="D1697" s="154">
        <v>1137.5999999999999</v>
      </c>
      <c r="E1697" s="231">
        <v>44850</v>
      </c>
      <c r="F1697" s="154">
        <v>1137.5999999999999</v>
      </c>
      <c r="G1697" s="197">
        <f>Tabla111[[#This Row],[Importe]]-Tabla111[[#This Row],[Pagado]]</f>
        <v>0</v>
      </c>
      <c r="H1697" s="153" t="s">
        <v>10</v>
      </c>
    </row>
    <row r="1698" spans="1:8" x14ac:dyDescent="0.25">
      <c r="A1698" s="73">
        <v>44850</v>
      </c>
      <c r="B1698" s="74" t="s">
        <v>33302</v>
      </c>
      <c r="C1698" s="75" t="s">
        <v>58</v>
      </c>
      <c r="D1698" s="81">
        <v>3550.2</v>
      </c>
      <c r="E1698" s="230">
        <v>44850</v>
      </c>
      <c r="F1698" s="81">
        <v>3550.2</v>
      </c>
      <c r="G1698" s="197">
        <f>Tabla111[[#This Row],[Importe]]-Tabla111[[#This Row],[Pagado]]</f>
        <v>0</v>
      </c>
      <c r="H1698" s="75" t="s">
        <v>10</v>
      </c>
    </row>
    <row r="1699" spans="1:8" x14ac:dyDescent="0.25">
      <c r="A1699" s="148">
        <v>44850</v>
      </c>
      <c r="B1699" s="149" t="s">
        <v>33303</v>
      </c>
      <c r="C1699" s="153" t="s">
        <v>58</v>
      </c>
      <c r="D1699" s="154">
        <v>633.6</v>
      </c>
      <c r="E1699" s="231">
        <v>44850</v>
      </c>
      <c r="F1699" s="154">
        <v>633.6</v>
      </c>
      <c r="G1699" s="197">
        <f>Tabla111[[#This Row],[Importe]]-Tabla111[[#This Row],[Pagado]]</f>
        <v>0</v>
      </c>
      <c r="H1699" s="153" t="s">
        <v>10</v>
      </c>
    </row>
    <row r="1700" spans="1:8" x14ac:dyDescent="0.25">
      <c r="A1700" s="73">
        <v>44850</v>
      </c>
      <c r="B1700" s="74" t="s">
        <v>33304</v>
      </c>
      <c r="C1700" s="75" t="s">
        <v>58</v>
      </c>
      <c r="D1700" s="81">
        <v>1689.7</v>
      </c>
      <c r="E1700" s="230">
        <v>44850</v>
      </c>
      <c r="F1700" s="81">
        <v>1689.7</v>
      </c>
      <c r="G1700" s="197">
        <f>Tabla111[[#This Row],[Importe]]-Tabla111[[#This Row],[Pagado]]</f>
        <v>0</v>
      </c>
      <c r="H1700" s="75" t="s">
        <v>10</v>
      </c>
    </row>
    <row r="1701" spans="1:8" x14ac:dyDescent="0.25">
      <c r="A1701" s="148">
        <v>44850</v>
      </c>
      <c r="B1701" s="149" t="s">
        <v>33305</v>
      </c>
      <c r="C1701" s="153" t="s">
        <v>24284</v>
      </c>
      <c r="D1701" s="154">
        <v>1378.3</v>
      </c>
      <c r="E1701" s="231">
        <v>44850</v>
      </c>
      <c r="F1701" s="154">
        <v>1378.3</v>
      </c>
      <c r="G1701" s="197">
        <f>Tabla111[[#This Row],[Importe]]-Tabla111[[#This Row],[Pagado]]</f>
        <v>0</v>
      </c>
      <c r="H1701" s="153" t="s">
        <v>10</v>
      </c>
    </row>
    <row r="1702" spans="1:8" x14ac:dyDescent="0.25">
      <c r="A1702" s="73">
        <v>44850</v>
      </c>
      <c r="B1702" s="74" t="s">
        <v>33306</v>
      </c>
      <c r="C1702" s="75" t="s">
        <v>857</v>
      </c>
      <c r="D1702" s="81">
        <v>975.8</v>
      </c>
      <c r="E1702" s="230">
        <v>44850</v>
      </c>
      <c r="F1702" s="81">
        <v>975.8</v>
      </c>
      <c r="G1702" s="197">
        <f>Tabla111[[#This Row],[Importe]]-Tabla111[[#This Row],[Pagado]]</f>
        <v>0</v>
      </c>
      <c r="H1702" s="75" t="s">
        <v>10</v>
      </c>
    </row>
    <row r="1703" spans="1:8" x14ac:dyDescent="0.25">
      <c r="A1703" s="148">
        <v>44850</v>
      </c>
      <c r="B1703" s="149" t="s">
        <v>33307</v>
      </c>
      <c r="C1703" s="153" t="s">
        <v>31</v>
      </c>
      <c r="D1703" s="154">
        <v>7915.6</v>
      </c>
      <c r="E1703" s="231">
        <v>44850</v>
      </c>
      <c r="F1703" s="154">
        <v>7915.6</v>
      </c>
      <c r="G1703" s="197">
        <f>Tabla111[[#This Row],[Importe]]-Tabla111[[#This Row],[Pagado]]</f>
        <v>0</v>
      </c>
      <c r="H1703" s="153" t="s">
        <v>10</v>
      </c>
    </row>
    <row r="1704" spans="1:8" x14ac:dyDescent="0.25">
      <c r="A1704" s="73">
        <v>44850</v>
      </c>
      <c r="B1704" s="74" t="s">
        <v>33308</v>
      </c>
      <c r="C1704" s="75" t="s">
        <v>31</v>
      </c>
      <c r="D1704" s="81">
        <v>366</v>
      </c>
      <c r="E1704" s="230">
        <v>44850</v>
      </c>
      <c r="F1704" s="81">
        <v>366</v>
      </c>
      <c r="G1704" s="197">
        <f>Tabla111[[#This Row],[Importe]]-Tabla111[[#This Row],[Pagado]]</f>
        <v>0</v>
      </c>
      <c r="H1704" s="75" t="s">
        <v>10</v>
      </c>
    </row>
    <row r="1705" spans="1:8" x14ac:dyDescent="0.25">
      <c r="A1705" s="148">
        <v>44850</v>
      </c>
      <c r="B1705" s="149" t="s">
        <v>33309</v>
      </c>
      <c r="C1705" s="153" t="s">
        <v>296</v>
      </c>
      <c r="D1705" s="154">
        <v>4504.5</v>
      </c>
      <c r="E1705" s="231">
        <v>44850</v>
      </c>
      <c r="F1705" s="154">
        <v>4504.5</v>
      </c>
      <c r="G1705" s="197">
        <f>Tabla111[[#This Row],[Importe]]-Tabla111[[#This Row],[Pagado]]</f>
        <v>0</v>
      </c>
      <c r="H1705" s="153" t="s">
        <v>10</v>
      </c>
    </row>
    <row r="1706" spans="1:8" x14ac:dyDescent="0.25">
      <c r="A1706" s="73">
        <v>44850</v>
      </c>
      <c r="B1706" s="74" t="s">
        <v>33310</v>
      </c>
      <c r="C1706" s="75" t="s">
        <v>67</v>
      </c>
      <c r="D1706" s="81">
        <v>3041.2</v>
      </c>
      <c r="E1706" s="230">
        <v>44850</v>
      </c>
      <c r="F1706" s="81">
        <v>3041.2</v>
      </c>
      <c r="G1706" s="197">
        <f>Tabla111[[#This Row],[Importe]]-Tabla111[[#This Row],[Pagado]]</f>
        <v>0</v>
      </c>
      <c r="H1706" s="75" t="s">
        <v>10</v>
      </c>
    </row>
    <row r="1707" spans="1:8" x14ac:dyDescent="0.25">
      <c r="A1707" s="148">
        <v>44850</v>
      </c>
      <c r="B1707" s="149" t="s">
        <v>33311</v>
      </c>
      <c r="C1707" s="153" t="s">
        <v>226</v>
      </c>
      <c r="D1707" s="154">
        <v>17958.8</v>
      </c>
      <c r="E1707" s="231">
        <v>44850</v>
      </c>
      <c r="F1707" s="154">
        <v>17958.8</v>
      </c>
      <c r="G1707" s="197">
        <f>Tabla111[[#This Row],[Importe]]-Tabla111[[#This Row],[Pagado]]</f>
        <v>0</v>
      </c>
      <c r="H1707" s="153" t="s">
        <v>10</v>
      </c>
    </row>
    <row r="1708" spans="1:8" x14ac:dyDescent="0.25">
      <c r="A1708" s="73">
        <v>44850</v>
      </c>
      <c r="B1708" s="74" t="s">
        <v>33312</v>
      </c>
      <c r="C1708" s="75" t="s">
        <v>53</v>
      </c>
      <c r="D1708" s="81">
        <v>2460.3000000000002</v>
      </c>
      <c r="E1708" s="230">
        <v>44850</v>
      </c>
      <c r="F1708" s="81">
        <v>2460.3000000000002</v>
      </c>
      <c r="G1708" s="197">
        <f>Tabla111[[#This Row],[Importe]]-Tabla111[[#This Row],[Pagado]]</f>
        <v>0</v>
      </c>
      <c r="H1708" s="75" t="s">
        <v>10</v>
      </c>
    </row>
    <row r="1709" spans="1:8" x14ac:dyDescent="0.25">
      <c r="A1709" s="148">
        <v>44850</v>
      </c>
      <c r="B1709" s="149" t="s">
        <v>33313</v>
      </c>
      <c r="C1709" s="153" t="s">
        <v>31</v>
      </c>
      <c r="D1709" s="154">
        <v>600.6</v>
      </c>
      <c r="E1709" s="231">
        <v>44850</v>
      </c>
      <c r="F1709" s="154">
        <v>600.6</v>
      </c>
      <c r="G1709" s="197">
        <f>Tabla111[[#This Row],[Importe]]-Tabla111[[#This Row],[Pagado]]</f>
        <v>0</v>
      </c>
      <c r="H1709" s="153" t="s">
        <v>10</v>
      </c>
    </row>
    <row r="1710" spans="1:8" x14ac:dyDescent="0.25">
      <c r="A1710" s="73">
        <v>44850</v>
      </c>
      <c r="B1710" s="74" t="s">
        <v>33314</v>
      </c>
      <c r="C1710" s="75" t="s">
        <v>71</v>
      </c>
      <c r="D1710" s="81">
        <v>4004</v>
      </c>
      <c r="E1710" s="230">
        <v>44850</v>
      </c>
      <c r="F1710" s="81">
        <v>4004</v>
      </c>
      <c r="G1710" s="197">
        <f>Tabla111[[#This Row],[Importe]]-Tabla111[[#This Row],[Pagado]]</f>
        <v>0</v>
      </c>
      <c r="H1710" s="75" t="s">
        <v>10</v>
      </c>
    </row>
    <row r="1711" spans="1:8" x14ac:dyDescent="0.25">
      <c r="A1711" s="148">
        <v>44850</v>
      </c>
      <c r="B1711" s="149" t="s">
        <v>33315</v>
      </c>
      <c r="C1711" s="153" t="s">
        <v>51</v>
      </c>
      <c r="D1711" s="154">
        <v>1590.8</v>
      </c>
      <c r="E1711" s="231">
        <v>44850</v>
      </c>
      <c r="F1711" s="154">
        <v>1590.8</v>
      </c>
      <c r="G1711" s="197">
        <f>Tabla111[[#This Row],[Importe]]-Tabla111[[#This Row],[Pagado]]</f>
        <v>0</v>
      </c>
      <c r="H1711" s="153" t="s">
        <v>10</v>
      </c>
    </row>
    <row r="1712" spans="1:8" x14ac:dyDescent="0.25">
      <c r="A1712" s="73">
        <v>44850</v>
      </c>
      <c r="B1712" s="74" t="s">
        <v>33316</v>
      </c>
      <c r="C1712" s="75" t="s">
        <v>31</v>
      </c>
      <c r="D1712" s="81">
        <v>250</v>
      </c>
      <c r="E1712" s="230">
        <v>44850</v>
      </c>
      <c r="F1712" s="81">
        <v>250</v>
      </c>
      <c r="G1712" s="197">
        <f>Tabla111[[#This Row],[Importe]]-Tabla111[[#This Row],[Pagado]]</f>
        <v>0</v>
      </c>
      <c r="H1712" s="75" t="s">
        <v>10</v>
      </c>
    </row>
    <row r="1713" spans="1:8" x14ac:dyDescent="0.25">
      <c r="A1713" s="148">
        <v>44850</v>
      </c>
      <c r="B1713" s="149" t="s">
        <v>33317</v>
      </c>
      <c r="C1713" s="153" t="s">
        <v>191</v>
      </c>
      <c r="D1713" s="154">
        <v>564.29999999999995</v>
      </c>
      <c r="E1713" s="231">
        <v>44850</v>
      </c>
      <c r="F1713" s="154">
        <v>564.29999999999995</v>
      </c>
      <c r="G1713" s="197">
        <f>Tabla111[[#This Row],[Importe]]-Tabla111[[#This Row],[Pagado]]</f>
        <v>0</v>
      </c>
      <c r="H1713" s="153" t="s">
        <v>10</v>
      </c>
    </row>
    <row r="1714" spans="1:8" x14ac:dyDescent="0.25">
      <c r="A1714" s="73">
        <v>44850</v>
      </c>
      <c r="B1714" s="74" t="s">
        <v>33318</v>
      </c>
      <c r="C1714" s="75" t="s">
        <v>214</v>
      </c>
      <c r="D1714" s="81">
        <v>1863.4</v>
      </c>
      <c r="E1714" s="230">
        <v>44850</v>
      </c>
      <c r="F1714" s="81">
        <v>1863.4</v>
      </c>
      <c r="G1714" s="197">
        <f>Tabla111[[#This Row],[Importe]]-Tabla111[[#This Row],[Pagado]]</f>
        <v>0</v>
      </c>
      <c r="H1714" s="75" t="s">
        <v>10</v>
      </c>
    </row>
    <row r="1715" spans="1:8" x14ac:dyDescent="0.25">
      <c r="A1715" s="148">
        <v>44850</v>
      </c>
      <c r="B1715" s="149" t="s">
        <v>33319</v>
      </c>
      <c r="C1715" s="153" t="s">
        <v>69</v>
      </c>
      <c r="D1715" s="154">
        <v>2017.4</v>
      </c>
      <c r="E1715" s="231">
        <v>44850</v>
      </c>
      <c r="F1715" s="154">
        <v>2017.4</v>
      </c>
      <c r="G1715" s="197">
        <f>Tabla111[[#This Row],[Importe]]-Tabla111[[#This Row],[Pagado]]</f>
        <v>0</v>
      </c>
      <c r="H1715" s="153" t="s">
        <v>10</v>
      </c>
    </row>
    <row r="1716" spans="1:8" x14ac:dyDescent="0.25">
      <c r="A1716" s="73">
        <v>44850</v>
      </c>
      <c r="B1716" s="74" t="s">
        <v>33320</v>
      </c>
      <c r="C1716" s="75" t="s">
        <v>296</v>
      </c>
      <c r="D1716" s="81">
        <v>1860.5</v>
      </c>
      <c r="E1716" s="230">
        <v>44850</v>
      </c>
      <c r="F1716" s="81">
        <v>1860.5</v>
      </c>
      <c r="G1716" s="197">
        <f>Tabla111[[#This Row],[Importe]]-Tabla111[[#This Row],[Pagado]]</f>
        <v>0</v>
      </c>
      <c r="H1716" s="75" t="s">
        <v>10</v>
      </c>
    </row>
    <row r="1717" spans="1:8" x14ac:dyDescent="0.25">
      <c r="A1717" s="148">
        <v>44850</v>
      </c>
      <c r="B1717" s="149" t="s">
        <v>33321</v>
      </c>
      <c r="C1717" s="153" t="s">
        <v>56</v>
      </c>
      <c r="D1717" s="154">
        <v>2724.2</v>
      </c>
      <c r="E1717" s="231">
        <v>44850</v>
      </c>
      <c r="F1717" s="154">
        <v>2724.2</v>
      </c>
      <c r="G1717" s="197">
        <f>Tabla111[[#This Row],[Importe]]-Tabla111[[#This Row],[Pagado]]</f>
        <v>0</v>
      </c>
      <c r="H1717" s="153" t="s">
        <v>10</v>
      </c>
    </row>
    <row r="1718" spans="1:8" x14ac:dyDescent="0.25">
      <c r="A1718" s="73">
        <v>44850</v>
      </c>
      <c r="B1718" s="74" t="s">
        <v>33322</v>
      </c>
      <c r="C1718" s="75" t="s">
        <v>56</v>
      </c>
      <c r="D1718" s="81">
        <v>4164.8</v>
      </c>
      <c r="E1718" s="230">
        <v>44850</v>
      </c>
      <c r="F1718" s="81">
        <v>4164.8</v>
      </c>
      <c r="G1718" s="197">
        <f>Tabla111[[#This Row],[Importe]]-Tabla111[[#This Row],[Pagado]]</f>
        <v>0</v>
      </c>
      <c r="H1718" s="75" t="s">
        <v>10</v>
      </c>
    </row>
    <row r="1719" spans="1:8" x14ac:dyDescent="0.25">
      <c r="A1719" s="148">
        <v>44850</v>
      </c>
      <c r="B1719" s="149" t="s">
        <v>33323</v>
      </c>
      <c r="C1719" s="153" t="s">
        <v>75</v>
      </c>
      <c r="D1719" s="154">
        <v>13475</v>
      </c>
      <c r="E1719" s="231">
        <v>44850</v>
      </c>
      <c r="F1719" s="154">
        <v>13475</v>
      </c>
      <c r="G1719" s="197">
        <f>Tabla111[[#This Row],[Importe]]-Tabla111[[#This Row],[Pagado]]</f>
        <v>0</v>
      </c>
      <c r="H1719" s="153" t="s">
        <v>10</v>
      </c>
    </row>
    <row r="1720" spans="1:8" x14ac:dyDescent="0.25">
      <c r="A1720" s="73">
        <v>44850</v>
      </c>
      <c r="B1720" s="74" t="s">
        <v>33324</v>
      </c>
      <c r="C1720" s="75" t="s">
        <v>16</v>
      </c>
      <c r="D1720" s="81">
        <v>899</v>
      </c>
      <c r="E1720" s="230">
        <v>44850</v>
      </c>
      <c r="F1720" s="81">
        <v>899</v>
      </c>
      <c r="G1720" s="197">
        <f>Tabla111[[#This Row],[Importe]]-Tabla111[[#This Row],[Pagado]]</f>
        <v>0</v>
      </c>
      <c r="H1720" s="75" t="s">
        <v>10</v>
      </c>
    </row>
    <row r="1721" spans="1:8" x14ac:dyDescent="0.25">
      <c r="A1721" s="148">
        <v>44850</v>
      </c>
      <c r="B1721" s="149" t="s">
        <v>33325</v>
      </c>
      <c r="C1721" s="153" t="s">
        <v>296</v>
      </c>
      <c r="D1721" s="154">
        <v>3049.8</v>
      </c>
      <c r="E1721" s="231">
        <v>44850</v>
      </c>
      <c r="F1721" s="154">
        <v>3049.8</v>
      </c>
      <c r="G1721" s="197">
        <f>Tabla111[[#This Row],[Importe]]-Tabla111[[#This Row],[Pagado]]</f>
        <v>0</v>
      </c>
      <c r="H1721" s="153" t="s">
        <v>10</v>
      </c>
    </row>
    <row r="1722" spans="1:8" x14ac:dyDescent="0.25">
      <c r="A1722" s="73">
        <v>44850</v>
      </c>
      <c r="B1722" s="74" t="s">
        <v>33326</v>
      </c>
      <c r="C1722" s="75" t="s">
        <v>67</v>
      </c>
      <c r="D1722" s="81">
        <v>1200.8</v>
      </c>
      <c r="E1722" s="230">
        <v>44850</v>
      </c>
      <c r="F1722" s="81">
        <v>1200.8</v>
      </c>
      <c r="G1722" s="197">
        <f>Tabla111[[#This Row],[Importe]]-Tabla111[[#This Row],[Pagado]]</f>
        <v>0</v>
      </c>
      <c r="H1722" s="75" t="s">
        <v>10</v>
      </c>
    </row>
    <row r="1723" spans="1:8" x14ac:dyDescent="0.25">
      <c r="A1723" s="148">
        <v>44850</v>
      </c>
      <c r="B1723" s="149" t="s">
        <v>33327</v>
      </c>
      <c r="C1723" s="153" t="s">
        <v>804</v>
      </c>
      <c r="D1723" s="154">
        <v>20186.599999999999</v>
      </c>
      <c r="E1723" s="231">
        <v>44851</v>
      </c>
      <c r="F1723" s="154">
        <v>20186.599999999999</v>
      </c>
      <c r="G1723" s="197">
        <f>Tabla111[[#This Row],[Importe]]-Tabla111[[#This Row],[Pagado]]</f>
        <v>0</v>
      </c>
      <c r="H1723" s="153" t="s">
        <v>10</v>
      </c>
    </row>
    <row r="1724" spans="1:8" x14ac:dyDescent="0.25">
      <c r="A1724" s="73">
        <v>44851</v>
      </c>
      <c r="B1724" s="74" t="s">
        <v>33328</v>
      </c>
      <c r="C1724" s="75" t="s">
        <v>887</v>
      </c>
      <c r="D1724" s="81">
        <v>17044.8</v>
      </c>
      <c r="E1724" s="230">
        <v>44852</v>
      </c>
      <c r="F1724" s="81">
        <v>17044.8</v>
      </c>
      <c r="G1724" s="197">
        <f>Tabla111[[#This Row],[Importe]]-Tabla111[[#This Row],[Pagado]]</f>
        <v>0</v>
      </c>
      <c r="H1724" s="75" t="s">
        <v>10</v>
      </c>
    </row>
    <row r="1725" spans="1:8" x14ac:dyDescent="0.25">
      <c r="A1725" s="148">
        <v>44851</v>
      </c>
      <c r="B1725" s="149" t="s">
        <v>33329</v>
      </c>
      <c r="C1725" s="153" t="s">
        <v>475</v>
      </c>
      <c r="D1725" s="154">
        <v>113535.7</v>
      </c>
      <c r="E1725" s="231">
        <v>44853</v>
      </c>
      <c r="F1725" s="154">
        <v>113535.7</v>
      </c>
      <c r="G1725" s="197">
        <f>Tabla111[[#This Row],[Importe]]-Tabla111[[#This Row],[Pagado]]</f>
        <v>0</v>
      </c>
      <c r="H1725" s="153" t="s">
        <v>10</v>
      </c>
    </row>
    <row r="1726" spans="1:8" x14ac:dyDescent="0.25">
      <c r="A1726" s="73">
        <v>44851</v>
      </c>
      <c r="B1726" s="74" t="s">
        <v>33330</v>
      </c>
      <c r="C1726" s="75" t="s">
        <v>1187</v>
      </c>
      <c r="D1726" s="81">
        <v>2143.8000000000002</v>
      </c>
      <c r="E1726" s="230">
        <v>44851</v>
      </c>
      <c r="F1726" s="81">
        <v>2143.8000000000002</v>
      </c>
      <c r="G1726" s="197">
        <f>Tabla111[[#This Row],[Importe]]-Tabla111[[#This Row],[Pagado]]</f>
        <v>0</v>
      </c>
      <c r="H1726" s="75" t="s">
        <v>10</v>
      </c>
    </row>
    <row r="1727" spans="1:8" x14ac:dyDescent="0.25">
      <c r="A1727" s="148">
        <v>44851</v>
      </c>
      <c r="B1727" s="149" t="s">
        <v>33331</v>
      </c>
      <c r="C1727" s="153" t="s">
        <v>12</v>
      </c>
      <c r="D1727" s="154">
        <v>38232.949999999997</v>
      </c>
      <c r="E1727" s="231">
        <v>44851</v>
      </c>
      <c r="F1727" s="154">
        <v>38232.949999999997</v>
      </c>
      <c r="G1727" s="197">
        <f>Tabla111[[#This Row],[Importe]]-Tabla111[[#This Row],[Pagado]]</f>
        <v>0</v>
      </c>
      <c r="H1727" s="153" t="s">
        <v>10</v>
      </c>
    </row>
    <row r="1728" spans="1:8" x14ac:dyDescent="0.25">
      <c r="A1728" s="73">
        <v>44851</v>
      </c>
      <c r="B1728" s="74" t="s">
        <v>33332</v>
      </c>
      <c r="C1728" s="75" t="s">
        <v>33333</v>
      </c>
      <c r="D1728" s="81">
        <v>0</v>
      </c>
      <c r="E1728" s="232" t="s">
        <v>189</v>
      </c>
      <c r="F1728" s="81">
        <v>0</v>
      </c>
      <c r="G1728" s="197">
        <f>Tabla111[[#This Row],[Importe]]-Tabla111[[#This Row],[Pagado]]</f>
        <v>0</v>
      </c>
      <c r="H1728" s="75" t="s">
        <v>189</v>
      </c>
    </row>
    <row r="1729" spans="1:8" x14ac:dyDescent="0.25">
      <c r="A1729" s="148">
        <v>44851</v>
      </c>
      <c r="B1729" s="149" t="s">
        <v>33334</v>
      </c>
      <c r="C1729" s="153" t="s">
        <v>28087</v>
      </c>
      <c r="D1729" s="154">
        <v>202691.25</v>
      </c>
      <c r="E1729" s="231" t="s">
        <v>33335</v>
      </c>
      <c r="F1729" s="154">
        <f>6907.96+195783.29</f>
        <v>202691.25</v>
      </c>
      <c r="G1729" s="197">
        <f>Tabla111[[#This Row],[Importe]]-Tabla111[[#This Row],[Pagado]]</f>
        <v>0</v>
      </c>
      <c r="H1729" s="153" t="s">
        <v>10</v>
      </c>
    </row>
    <row r="1730" spans="1:8" x14ac:dyDescent="0.25">
      <c r="A1730" s="73">
        <v>44851</v>
      </c>
      <c r="B1730" s="74" t="s">
        <v>33336</v>
      </c>
      <c r="C1730" s="75" t="s">
        <v>87</v>
      </c>
      <c r="D1730" s="81">
        <v>3071.2</v>
      </c>
      <c r="E1730" s="230">
        <v>44851</v>
      </c>
      <c r="F1730" s="81">
        <v>3071.2</v>
      </c>
      <c r="G1730" s="197">
        <f>Tabla111[[#This Row],[Importe]]-Tabla111[[#This Row],[Pagado]]</f>
        <v>0</v>
      </c>
      <c r="H1730" s="75" t="s">
        <v>10</v>
      </c>
    </row>
    <row r="1731" spans="1:8" x14ac:dyDescent="0.25">
      <c r="A1731" s="148">
        <v>44851</v>
      </c>
      <c r="B1731" s="149" t="s">
        <v>33337</v>
      </c>
      <c r="C1731" s="153" t="s">
        <v>18</v>
      </c>
      <c r="D1731" s="154">
        <v>1700.4</v>
      </c>
      <c r="E1731" s="231">
        <v>44851</v>
      </c>
      <c r="F1731" s="154">
        <v>1700.4</v>
      </c>
      <c r="G1731" s="197">
        <f>Tabla111[[#This Row],[Importe]]-Tabla111[[#This Row],[Pagado]]</f>
        <v>0</v>
      </c>
      <c r="H1731" s="153" t="s">
        <v>10</v>
      </c>
    </row>
    <row r="1732" spans="1:8" x14ac:dyDescent="0.25">
      <c r="A1732" s="73">
        <v>44851</v>
      </c>
      <c r="B1732" s="74" t="s">
        <v>33338</v>
      </c>
      <c r="C1732" s="75" t="s">
        <v>31</v>
      </c>
      <c r="D1732" s="81">
        <v>4197.3999999999996</v>
      </c>
      <c r="E1732" s="230">
        <v>44851</v>
      </c>
      <c r="F1732" s="81">
        <v>4197.3999999999996</v>
      </c>
      <c r="G1732" s="197">
        <f>Tabla111[[#This Row],[Importe]]-Tabla111[[#This Row],[Pagado]]</f>
        <v>0</v>
      </c>
      <c r="H1732" s="75" t="s">
        <v>10</v>
      </c>
    </row>
    <row r="1733" spans="1:8" x14ac:dyDescent="0.25">
      <c r="A1733" s="148">
        <v>44851</v>
      </c>
      <c r="B1733" s="149" t="s">
        <v>33339</v>
      </c>
      <c r="C1733" s="153" t="s">
        <v>49</v>
      </c>
      <c r="D1733" s="154">
        <v>4466</v>
      </c>
      <c r="E1733" s="231">
        <v>44851</v>
      </c>
      <c r="F1733" s="154">
        <v>4466</v>
      </c>
      <c r="G1733" s="197">
        <f>Tabla111[[#This Row],[Importe]]-Tabla111[[#This Row],[Pagado]]</f>
        <v>0</v>
      </c>
      <c r="H1733" s="153" t="s">
        <v>10</v>
      </c>
    </row>
    <row r="1734" spans="1:8" x14ac:dyDescent="0.25">
      <c r="A1734" s="73">
        <v>44851</v>
      </c>
      <c r="B1734" s="74" t="s">
        <v>33340</v>
      </c>
      <c r="C1734" s="75" t="s">
        <v>314</v>
      </c>
      <c r="D1734" s="81">
        <v>3075.2</v>
      </c>
      <c r="E1734" s="230">
        <v>44851</v>
      </c>
      <c r="F1734" s="81">
        <v>3075.2</v>
      </c>
      <c r="G1734" s="197">
        <f>Tabla111[[#This Row],[Importe]]-Tabla111[[#This Row],[Pagado]]</f>
        <v>0</v>
      </c>
      <c r="H1734" s="75" t="s">
        <v>10</v>
      </c>
    </row>
    <row r="1735" spans="1:8" x14ac:dyDescent="0.25">
      <c r="A1735" s="148">
        <v>44851</v>
      </c>
      <c r="B1735" s="149" t="s">
        <v>33341</v>
      </c>
      <c r="C1735" s="153" t="s">
        <v>9</v>
      </c>
      <c r="D1735" s="154">
        <v>8940.7000000000007</v>
      </c>
      <c r="E1735" s="231">
        <v>44851</v>
      </c>
      <c r="F1735" s="154">
        <v>8940.7000000000007</v>
      </c>
      <c r="G1735" s="197">
        <f>Tabla111[[#This Row],[Importe]]-Tabla111[[#This Row],[Pagado]]</f>
        <v>0</v>
      </c>
      <c r="H1735" s="153" t="s">
        <v>10</v>
      </c>
    </row>
    <row r="1736" spans="1:8" x14ac:dyDescent="0.25">
      <c r="A1736" s="73">
        <v>44851</v>
      </c>
      <c r="B1736" s="74" t="s">
        <v>33342</v>
      </c>
      <c r="C1736" s="75" t="s">
        <v>83</v>
      </c>
      <c r="D1736" s="81">
        <v>9744.2000000000007</v>
      </c>
      <c r="E1736" s="230">
        <v>44851</v>
      </c>
      <c r="F1736" s="81">
        <v>9744.2000000000007</v>
      </c>
      <c r="G1736" s="197">
        <f>Tabla111[[#This Row],[Importe]]-Tabla111[[#This Row],[Pagado]]</f>
        <v>0</v>
      </c>
      <c r="H1736" s="75" t="s">
        <v>10</v>
      </c>
    </row>
    <row r="1737" spans="1:8" x14ac:dyDescent="0.25">
      <c r="A1737" s="148">
        <v>44851</v>
      </c>
      <c r="B1737" s="149" t="s">
        <v>33343</v>
      </c>
      <c r="C1737" s="153" t="s">
        <v>481</v>
      </c>
      <c r="D1737" s="154">
        <v>1598.9</v>
      </c>
      <c r="E1737" s="231">
        <v>44851</v>
      </c>
      <c r="F1737" s="154">
        <v>1598.9</v>
      </c>
      <c r="G1737" s="197">
        <f>Tabla111[[#This Row],[Importe]]-Tabla111[[#This Row],[Pagado]]</f>
        <v>0</v>
      </c>
      <c r="H1737" s="153" t="s">
        <v>10</v>
      </c>
    </row>
    <row r="1738" spans="1:8" x14ac:dyDescent="0.25">
      <c r="A1738" s="73">
        <v>44851</v>
      </c>
      <c r="B1738" s="74" t="s">
        <v>33344</v>
      </c>
      <c r="C1738" s="75" t="s">
        <v>18</v>
      </c>
      <c r="D1738" s="81">
        <v>70</v>
      </c>
      <c r="E1738" s="230">
        <v>44851</v>
      </c>
      <c r="F1738" s="81">
        <v>70</v>
      </c>
      <c r="G1738" s="197">
        <f>Tabla111[[#This Row],[Importe]]-Tabla111[[#This Row],[Pagado]]</f>
        <v>0</v>
      </c>
      <c r="H1738" s="75" t="s">
        <v>10</v>
      </c>
    </row>
    <row r="1739" spans="1:8" x14ac:dyDescent="0.25">
      <c r="A1739" s="148">
        <v>44851</v>
      </c>
      <c r="B1739" s="149" t="s">
        <v>33345</v>
      </c>
      <c r="C1739" s="153" t="s">
        <v>89</v>
      </c>
      <c r="D1739" s="154">
        <v>11815.7</v>
      </c>
      <c r="E1739" s="231">
        <v>44852</v>
      </c>
      <c r="F1739" s="154">
        <v>11815.7</v>
      </c>
      <c r="G1739" s="197">
        <f>Tabla111[[#This Row],[Importe]]-Tabla111[[#This Row],[Pagado]]</f>
        <v>0</v>
      </c>
      <c r="H1739" s="153" t="s">
        <v>10</v>
      </c>
    </row>
    <row r="1740" spans="1:8" x14ac:dyDescent="0.25">
      <c r="A1740" s="73">
        <v>44851</v>
      </c>
      <c r="B1740" s="74" t="s">
        <v>33346</v>
      </c>
      <c r="C1740" s="75" t="s">
        <v>111</v>
      </c>
      <c r="D1740" s="81">
        <v>5850</v>
      </c>
      <c r="E1740" s="230">
        <v>44853</v>
      </c>
      <c r="F1740" s="81">
        <v>5850</v>
      </c>
      <c r="G1740" s="197">
        <f>Tabla111[[#This Row],[Importe]]-Tabla111[[#This Row],[Pagado]]</f>
        <v>0</v>
      </c>
      <c r="H1740" s="75" t="s">
        <v>10</v>
      </c>
    </row>
    <row r="1741" spans="1:8" x14ac:dyDescent="0.25">
      <c r="A1741" s="148">
        <v>44851</v>
      </c>
      <c r="B1741" s="149" t="s">
        <v>33347</v>
      </c>
      <c r="C1741" s="153" t="s">
        <v>64</v>
      </c>
      <c r="D1741" s="154">
        <v>11453</v>
      </c>
      <c r="E1741" s="231">
        <v>44852</v>
      </c>
      <c r="F1741" s="154">
        <v>11453</v>
      </c>
      <c r="G1741" s="197">
        <f>Tabla111[[#This Row],[Importe]]-Tabla111[[#This Row],[Pagado]]</f>
        <v>0</v>
      </c>
      <c r="H1741" s="153" t="s">
        <v>10</v>
      </c>
    </row>
    <row r="1742" spans="1:8" x14ac:dyDescent="0.25">
      <c r="A1742" s="73">
        <v>44851</v>
      </c>
      <c r="B1742" s="74" t="s">
        <v>33348</v>
      </c>
      <c r="C1742" s="75" t="s">
        <v>924</v>
      </c>
      <c r="D1742" s="81">
        <v>11017.8</v>
      </c>
      <c r="E1742" s="230">
        <v>44851</v>
      </c>
      <c r="F1742" s="81">
        <v>11017.8</v>
      </c>
      <c r="G1742" s="197">
        <f>Tabla111[[#This Row],[Importe]]-Tabla111[[#This Row],[Pagado]]</f>
        <v>0</v>
      </c>
      <c r="H1742" s="75" t="s">
        <v>10</v>
      </c>
    </row>
    <row r="1743" spans="1:8" x14ac:dyDescent="0.25">
      <c r="A1743" s="148">
        <v>44851</v>
      </c>
      <c r="B1743" s="149" t="s">
        <v>33349</v>
      </c>
      <c r="C1743" s="153" t="s">
        <v>75</v>
      </c>
      <c r="D1743" s="154">
        <v>9209.2000000000007</v>
      </c>
      <c r="E1743" s="231">
        <v>44851</v>
      </c>
      <c r="F1743" s="154">
        <v>9209.2000000000007</v>
      </c>
      <c r="G1743" s="197">
        <f>Tabla111[[#This Row],[Importe]]-Tabla111[[#This Row],[Pagado]]</f>
        <v>0</v>
      </c>
      <c r="H1743" s="153" t="s">
        <v>10</v>
      </c>
    </row>
    <row r="1744" spans="1:8" x14ac:dyDescent="0.25">
      <c r="A1744" s="73">
        <v>44851</v>
      </c>
      <c r="B1744" s="74" t="s">
        <v>33350</v>
      </c>
      <c r="C1744" s="75" t="s">
        <v>105</v>
      </c>
      <c r="D1744" s="81">
        <v>7590.7</v>
      </c>
      <c r="E1744" s="230">
        <v>44851</v>
      </c>
      <c r="F1744" s="81">
        <v>7590.7</v>
      </c>
      <c r="G1744" s="197">
        <f>Tabla111[[#This Row],[Importe]]-Tabla111[[#This Row],[Pagado]]</f>
        <v>0</v>
      </c>
      <c r="H1744" s="75" t="s">
        <v>10</v>
      </c>
    </row>
    <row r="1745" spans="1:8" x14ac:dyDescent="0.25">
      <c r="A1745" s="148">
        <v>44851</v>
      </c>
      <c r="B1745" s="149" t="s">
        <v>33351</v>
      </c>
      <c r="C1745" s="153" t="s">
        <v>114</v>
      </c>
      <c r="D1745" s="154">
        <v>6930.2</v>
      </c>
      <c r="E1745" s="231">
        <v>44852</v>
      </c>
      <c r="F1745" s="154">
        <v>6930.2</v>
      </c>
      <c r="G1745" s="197">
        <f>Tabla111[[#This Row],[Importe]]-Tabla111[[#This Row],[Pagado]]</f>
        <v>0</v>
      </c>
      <c r="H1745" s="153" t="s">
        <v>10</v>
      </c>
    </row>
    <row r="1746" spans="1:8" x14ac:dyDescent="0.25">
      <c r="A1746" s="73">
        <v>44851</v>
      </c>
      <c r="B1746" s="74" t="s">
        <v>33352</v>
      </c>
      <c r="C1746" s="75" t="s">
        <v>60</v>
      </c>
      <c r="D1746" s="81">
        <v>5180.5</v>
      </c>
      <c r="E1746" s="230">
        <v>44853</v>
      </c>
      <c r="F1746" s="81">
        <v>5180.5</v>
      </c>
      <c r="G1746" s="197">
        <f>Tabla111[[#This Row],[Importe]]-Tabla111[[#This Row],[Pagado]]</f>
        <v>0</v>
      </c>
      <c r="H1746" s="75" t="s">
        <v>10</v>
      </c>
    </row>
    <row r="1747" spans="1:8" x14ac:dyDescent="0.25">
      <c r="A1747" s="148">
        <v>44851</v>
      </c>
      <c r="B1747" s="149" t="s">
        <v>33353</v>
      </c>
      <c r="C1747" s="153" t="s">
        <v>93</v>
      </c>
      <c r="D1747" s="154">
        <v>9655.7000000000007</v>
      </c>
      <c r="E1747" s="231" t="s">
        <v>33354</v>
      </c>
      <c r="F1747" s="154">
        <f>7000+2655.7</f>
        <v>9655.7000000000007</v>
      </c>
      <c r="G1747" s="197">
        <f>Tabla111[[#This Row],[Importe]]-Tabla111[[#This Row],[Pagado]]</f>
        <v>0</v>
      </c>
      <c r="H1747" s="153" t="s">
        <v>10</v>
      </c>
    </row>
    <row r="1748" spans="1:8" x14ac:dyDescent="0.25">
      <c r="A1748" s="73">
        <v>44851</v>
      </c>
      <c r="B1748" s="74" t="s">
        <v>33355</v>
      </c>
      <c r="C1748" s="75" t="s">
        <v>97</v>
      </c>
      <c r="D1748" s="81">
        <v>8317.5</v>
      </c>
      <c r="E1748" s="230">
        <v>44852</v>
      </c>
      <c r="F1748" s="81">
        <v>8317.5</v>
      </c>
      <c r="G1748" s="197">
        <f>Tabla111[[#This Row],[Importe]]-Tabla111[[#This Row],[Pagado]]</f>
        <v>0</v>
      </c>
      <c r="H1748" s="75" t="s">
        <v>10</v>
      </c>
    </row>
    <row r="1749" spans="1:8" x14ac:dyDescent="0.25">
      <c r="A1749" s="148">
        <v>44851</v>
      </c>
      <c r="B1749" s="149" t="s">
        <v>33356</v>
      </c>
      <c r="C1749" s="153" t="s">
        <v>2151</v>
      </c>
      <c r="D1749" s="154">
        <v>18714.3</v>
      </c>
      <c r="E1749" s="231">
        <v>44851</v>
      </c>
      <c r="F1749" s="154">
        <v>18714.3</v>
      </c>
      <c r="G1749" s="197">
        <f>Tabla111[[#This Row],[Importe]]-Tabla111[[#This Row],[Pagado]]</f>
        <v>0</v>
      </c>
      <c r="H1749" s="153" t="s">
        <v>10</v>
      </c>
    </row>
    <row r="1750" spans="1:8" x14ac:dyDescent="0.25">
      <c r="A1750" s="73">
        <v>44851</v>
      </c>
      <c r="B1750" s="74" t="s">
        <v>33357</v>
      </c>
      <c r="C1750" s="75" t="s">
        <v>22</v>
      </c>
      <c r="D1750" s="81">
        <v>16991.2</v>
      </c>
      <c r="E1750" s="230">
        <v>44851</v>
      </c>
      <c r="F1750" s="81">
        <v>16991.2</v>
      </c>
      <c r="G1750" s="197">
        <f>Tabla111[[#This Row],[Importe]]-Tabla111[[#This Row],[Pagado]]</f>
        <v>0</v>
      </c>
      <c r="H1750" s="75" t="s">
        <v>10</v>
      </c>
    </row>
    <row r="1751" spans="1:8" x14ac:dyDescent="0.25">
      <c r="A1751" s="148">
        <v>44851</v>
      </c>
      <c r="B1751" s="149" t="s">
        <v>33358</v>
      </c>
      <c r="C1751" s="153" t="s">
        <v>196</v>
      </c>
      <c r="D1751" s="154">
        <v>63549.9</v>
      </c>
      <c r="E1751" s="231">
        <v>44855</v>
      </c>
      <c r="F1751" s="154">
        <v>63549.9</v>
      </c>
      <c r="G1751" s="197">
        <f>Tabla111[[#This Row],[Importe]]-Tabla111[[#This Row],[Pagado]]</f>
        <v>0</v>
      </c>
      <c r="H1751" s="153" t="s">
        <v>10</v>
      </c>
    </row>
    <row r="1752" spans="1:8" x14ac:dyDescent="0.25">
      <c r="A1752" s="73">
        <v>44851</v>
      </c>
      <c r="B1752" s="74" t="s">
        <v>33359</v>
      </c>
      <c r="C1752" s="75" t="s">
        <v>7444</v>
      </c>
      <c r="D1752" s="81">
        <v>1156</v>
      </c>
      <c r="E1752" s="230">
        <v>44851</v>
      </c>
      <c r="F1752" s="81">
        <v>1156</v>
      </c>
      <c r="G1752" s="197">
        <f>Tabla111[[#This Row],[Importe]]-Tabla111[[#This Row],[Pagado]]</f>
        <v>0</v>
      </c>
      <c r="H1752" s="75" t="s">
        <v>10</v>
      </c>
    </row>
    <row r="1753" spans="1:8" x14ac:dyDescent="0.25">
      <c r="A1753" s="148">
        <v>44851</v>
      </c>
      <c r="B1753" s="149" t="s">
        <v>33360</v>
      </c>
      <c r="C1753" s="153" t="s">
        <v>31</v>
      </c>
      <c r="D1753" s="154">
        <v>7526.4</v>
      </c>
      <c r="E1753" s="231">
        <v>44851</v>
      </c>
      <c r="F1753" s="154">
        <v>7526.4</v>
      </c>
      <c r="G1753" s="197">
        <f>Tabla111[[#This Row],[Importe]]-Tabla111[[#This Row],[Pagado]]</f>
        <v>0</v>
      </c>
      <c r="H1753" s="153" t="s">
        <v>10</v>
      </c>
    </row>
    <row r="1754" spans="1:8" x14ac:dyDescent="0.25">
      <c r="A1754" s="73">
        <v>44851</v>
      </c>
      <c r="B1754" s="74" t="s">
        <v>33361</v>
      </c>
      <c r="C1754" s="75" t="s">
        <v>27</v>
      </c>
      <c r="D1754" s="81">
        <v>3962.7</v>
      </c>
      <c r="E1754" s="230">
        <v>44851</v>
      </c>
      <c r="F1754" s="81">
        <v>3962.7</v>
      </c>
      <c r="G1754" s="197">
        <f>Tabla111[[#This Row],[Importe]]-Tabla111[[#This Row],[Pagado]]</f>
        <v>0</v>
      </c>
      <c r="H1754" s="75" t="s">
        <v>10</v>
      </c>
    </row>
    <row r="1755" spans="1:8" x14ac:dyDescent="0.25">
      <c r="A1755" s="148">
        <v>44851</v>
      </c>
      <c r="B1755" s="149" t="s">
        <v>33362</v>
      </c>
      <c r="C1755" s="153" t="s">
        <v>17556</v>
      </c>
      <c r="D1755" s="154">
        <v>4219.6000000000004</v>
      </c>
      <c r="E1755" s="231">
        <v>44851</v>
      </c>
      <c r="F1755" s="154">
        <v>4219.6000000000004</v>
      </c>
      <c r="G1755" s="197">
        <f>Tabla111[[#This Row],[Importe]]-Tabla111[[#This Row],[Pagado]]</f>
        <v>0</v>
      </c>
      <c r="H1755" s="153" t="s">
        <v>10</v>
      </c>
    </row>
    <row r="1756" spans="1:8" x14ac:dyDescent="0.25">
      <c r="A1756" s="73">
        <v>44851</v>
      </c>
      <c r="B1756" s="74" t="s">
        <v>33363</v>
      </c>
      <c r="C1756" s="75" t="s">
        <v>875</v>
      </c>
      <c r="D1756" s="81">
        <v>56104</v>
      </c>
      <c r="E1756" s="230">
        <v>44851</v>
      </c>
      <c r="F1756" s="81">
        <v>56104</v>
      </c>
      <c r="G1756" s="197">
        <f>Tabla111[[#This Row],[Importe]]-Tabla111[[#This Row],[Pagado]]</f>
        <v>0</v>
      </c>
      <c r="H1756" s="75" t="s">
        <v>10</v>
      </c>
    </row>
    <row r="1757" spans="1:8" x14ac:dyDescent="0.25">
      <c r="A1757" s="148">
        <v>44851</v>
      </c>
      <c r="B1757" s="149" t="s">
        <v>33364</v>
      </c>
      <c r="C1757" s="153" t="s">
        <v>16</v>
      </c>
      <c r="D1757" s="154">
        <v>7332.2</v>
      </c>
      <c r="E1757" s="231">
        <v>44851</v>
      </c>
      <c r="F1757" s="154">
        <v>7332.2</v>
      </c>
      <c r="G1757" s="197">
        <f>Tabla111[[#This Row],[Importe]]-Tabla111[[#This Row],[Pagado]]</f>
        <v>0</v>
      </c>
      <c r="H1757" s="153" t="s">
        <v>10</v>
      </c>
    </row>
    <row r="1758" spans="1:8" x14ac:dyDescent="0.25">
      <c r="A1758" s="73">
        <v>44851</v>
      </c>
      <c r="B1758" s="74" t="s">
        <v>33365</v>
      </c>
      <c r="C1758" s="75" t="s">
        <v>53</v>
      </c>
      <c r="D1758" s="81">
        <v>1927.6</v>
      </c>
      <c r="E1758" s="230">
        <v>44851</v>
      </c>
      <c r="F1758" s="81">
        <v>1927.6</v>
      </c>
      <c r="G1758" s="197">
        <f>Tabla111[[#This Row],[Importe]]-Tabla111[[#This Row],[Pagado]]</f>
        <v>0</v>
      </c>
      <c r="H1758" s="75" t="s">
        <v>10</v>
      </c>
    </row>
    <row r="1759" spans="1:8" x14ac:dyDescent="0.25">
      <c r="A1759" s="148">
        <v>44851</v>
      </c>
      <c r="B1759" s="149" t="s">
        <v>33366</v>
      </c>
      <c r="C1759" s="153" t="s">
        <v>365</v>
      </c>
      <c r="D1759" s="154">
        <v>1090.8</v>
      </c>
      <c r="E1759" s="231">
        <v>44851</v>
      </c>
      <c r="F1759" s="154">
        <v>1090.8</v>
      </c>
      <c r="G1759" s="197">
        <f>Tabla111[[#This Row],[Importe]]-Tabla111[[#This Row],[Pagado]]</f>
        <v>0</v>
      </c>
      <c r="H1759" s="153" t="s">
        <v>10</v>
      </c>
    </row>
    <row r="1760" spans="1:8" x14ac:dyDescent="0.25">
      <c r="A1760" s="73">
        <v>44851</v>
      </c>
      <c r="B1760" s="74" t="s">
        <v>33367</v>
      </c>
      <c r="C1760" s="75" t="s">
        <v>777</v>
      </c>
      <c r="D1760" s="81">
        <v>2385</v>
      </c>
      <c r="E1760" s="230">
        <v>44851</v>
      </c>
      <c r="F1760" s="81">
        <v>2385</v>
      </c>
      <c r="G1760" s="197">
        <f>Tabla111[[#This Row],[Importe]]-Tabla111[[#This Row],[Pagado]]</f>
        <v>0</v>
      </c>
      <c r="H1760" s="75" t="s">
        <v>10</v>
      </c>
    </row>
    <row r="1761" spans="1:8" x14ac:dyDescent="0.25">
      <c r="A1761" s="148">
        <v>44851</v>
      </c>
      <c r="B1761" s="149" t="s">
        <v>33368</v>
      </c>
      <c r="C1761" s="153" t="s">
        <v>357</v>
      </c>
      <c r="D1761" s="154">
        <v>1118.2</v>
      </c>
      <c r="E1761" s="231">
        <v>44851</v>
      </c>
      <c r="F1761" s="154">
        <v>1118.2</v>
      </c>
      <c r="G1761" s="197">
        <f>Tabla111[[#This Row],[Importe]]-Tabla111[[#This Row],[Pagado]]</f>
        <v>0</v>
      </c>
      <c r="H1761" s="153" t="s">
        <v>10</v>
      </c>
    </row>
    <row r="1762" spans="1:8" x14ac:dyDescent="0.25">
      <c r="A1762" s="73">
        <v>44851</v>
      </c>
      <c r="B1762" s="74" t="s">
        <v>33369</v>
      </c>
      <c r="C1762" s="75" t="s">
        <v>140</v>
      </c>
      <c r="D1762" s="81">
        <v>2491.6</v>
      </c>
      <c r="E1762" s="230">
        <v>44851</v>
      </c>
      <c r="F1762" s="81">
        <v>2491.6</v>
      </c>
      <c r="G1762" s="197">
        <f>Tabla111[[#This Row],[Importe]]-Tabla111[[#This Row],[Pagado]]</f>
        <v>0</v>
      </c>
      <c r="H1762" s="75" t="s">
        <v>10</v>
      </c>
    </row>
    <row r="1763" spans="1:8" x14ac:dyDescent="0.25">
      <c r="A1763" s="148">
        <v>44851</v>
      </c>
      <c r="B1763" s="149" t="s">
        <v>33370</v>
      </c>
      <c r="C1763" s="153" t="s">
        <v>58</v>
      </c>
      <c r="D1763" s="154">
        <v>1464</v>
      </c>
      <c r="E1763" s="231">
        <v>44851</v>
      </c>
      <c r="F1763" s="154">
        <v>1464</v>
      </c>
      <c r="G1763" s="197">
        <f>Tabla111[[#This Row],[Importe]]-Tabla111[[#This Row],[Pagado]]</f>
        <v>0</v>
      </c>
      <c r="H1763" s="153" t="s">
        <v>10</v>
      </c>
    </row>
    <row r="1764" spans="1:8" x14ac:dyDescent="0.25">
      <c r="A1764" s="73">
        <v>44851</v>
      </c>
      <c r="B1764" s="74" t="s">
        <v>33371</v>
      </c>
      <c r="C1764" s="75" t="s">
        <v>339</v>
      </c>
      <c r="D1764" s="81">
        <v>980.7</v>
      </c>
      <c r="E1764" s="230">
        <v>44851</v>
      </c>
      <c r="F1764" s="81">
        <v>980.7</v>
      </c>
      <c r="G1764" s="197">
        <f>Tabla111[[#This Row],[Importe]]-Tabla111[[#This Row],[Pagado]]</f>
        <v>0</v>
      </c>
      <c r="H1764" s="75" t="s">
        <v>10</v>
      </c>
    </row>
    <row r="1765" spans="1:8" x14ac:dyDescent="0.25">
      <c r="A1765" s="148">
        <v>44851</v>
      </c>
      <c r="B1765" s="149" t="s">
        <v>33372</v>
      </c>
      <c r="C1765" s="153" t="s">
        <v>127</v>
      </c>
      <c r="D1765" s="154">
        <v>7151</v>
      </c>
      <c r="E1765" s="231">
        <v>44851</v>
      </c>
      <c r="F1765" s="154">
        <v>7151</v>
      </c>
      <c r="G1765" s="197">
        <f>Tabla111[[#This Row],[Importe]]-Tabla111[[#This Row],[Pagado]]</f>
        <v>0</v>
      </c>
      <c r="H1765" s="153" t="s">
        <v>10</v>
      </c>
    </row>
    <row r="1766" spans="1:8" x14ac:dyDescent="0.25">
      <c r="A1766" s="73">
        <v>44851</v>
      </c>
      <c r="B1766" s="74" t="s">
        <v>33373</v>
      </c>
      <c r="C1766" s="75" t="s">
        <v>131</v>
      </c>
      <c r="D1766" s="81">
        <v>5035.8</v>
      </c>
      <c r="E1766" s="230">
        <v>44851</v>
      </c>
      <c r="F1766" s="81">
        <v>5035.8</v>
      </c>
      <c r="G1766" s="197">
        <f>Tabla111[[#This Row],[Importe]]-Tabla111[[#This Row],[Pagado]]</f>
        <v>0</v>
      </c>
      <c r="H1766" s="75" t="s">
        <v>10</v>
      </c>
    </row>
    <row r="1767" spans="1:8" x14ac:dyDescent="0.25">
      <c r="A1767" s="148">
        <v>44851</v>
      </c>
      <c r="B1767" s="149" t="s">
        <v>33374</v>
      </c>
      <c r="C1767" s="153" t="s">
        <v>37</v>
      </c>
      <c r="D1767" s="154">
        <v>3389.1</v>
      </c>
      <c r="E1767" s="231">
        <v>44851</v>
      </c>
      <c r="F1767" s="154">
        <v>3389.1</v>
      </c>
      <c r="G1767" s="197">
        <f>Tabla111[[#This Row],[Importe]]-Tabla111[[#This Row],[Pagado]]</f>
        <v>0</v>
      </c>
      <c r="H1767" s="153" t="s">
        <v>10</v>
      </c>
    </row>
    <row r="1768" spans="1:8" x14ac:dyDescent="0.25">
      <c r="A1768" s="73">
        <v>44851</v>
      </c>
      <c r="B1768" s="74" t="s">
        <v>33375</v>
      </c>
      <c r="C1768" s="75" t="s">
        <v>79</v>
      </c>
      <c r="D1768" s="81">
        <v>20068.599999999999</v>
      </c>
      <c r="E1768" s="230">
        <v>44851</v>
      </c>
      <c r="F1768" s="81">
        <v>20068.599999999999</v>
      </c>
      <c r="G1768" s="197">
        <f>Tabla111[[#This Row],[Importe]]-Tabla111[[#This Row],[Pagado]]</f>
        <v>0</v>
      </c>
      <c r="H1768" s="75" t="s">
        <v>10</v>
      </c>
    </row>
    <row r="1769" spans="1:8" x14ac:dyDescent="0.25">
      <c r="A1769" s="148">
        <v>44851</v>
      </c>
      <c r="B1769" s="149" t="s">
        <v>33376</v>
      </c>
      <c r="C1769" s="153" t="s">
        <v>149</v>
      </c>
      <c r="D1769" s="154">
        <v>1156.5</v>
      </c>
      <c r="E1769" s="231">
        <v>44851</v>
      </c>
      <c r="F1769" s="154">
        <v>1156.5</v>
      </c>
      <c r="G1769" s="197">
        <f>Tabla111[[#This Row],[Importe]]-Tabla111[[#This Row],[Pagado]]</f>
        <v>0</v>
      </c>
      <c r="H1769" s="153" t="s">
        <v>10</v>
      </c>
    </row>
    <row r="1770" spans="1:8" x14ac:dyDescent="0.25">
      <c r="A1770" s="73">
        <v>44851</v>
      </c>
      <c r="B1770" s="74" t="s">
        <v>33377</v>
      </c>
      <c r="C1770" s="75" t="s">
        <v>45</v>
      </c>
      <c r="D1770" s="81">
        <v>11688.6</v>
      </c>
      <c r="E1770" s="230">
        <v>44851</v>
      </c>
      <c r="F1770" s="81">
        <v>11688.6</v>
      </c>
      <c r="G1770" s="197">
        <f>Tabla111[[#This Row],[Importe]]-Tabla111[[#This Row],[Pagado]]</f>
        <v>0</v>
      </c>
      <c r="H1770" s="75" t="s">
        <v>10</v>
      </c>
    </row>
    <row r="1771" spans="1:8" x14ac:dyDescent="0.25">
      <c r="A1771" s="148">
        <v>44851</v>
      </c>
      <c r="B1771" s="149" t="s">
        <v>33378</v>
      </c>
      <c r="C1771" s="153" t="s">
        <v>204</v>
      </c>
      <c r="D1771" s="154">
        <v>2557.8000000000002</v>
      </c>
      <c r="E1771" s="231">
        <v>44851</v>
      </c>
      <c r="F1771" s="154">
        <v>2557.8000000000002</v>
      </c>
      <c r="G1771" s="197">
        <f>Tabla111[[#This Row],[Importe]]-Tabla111[[#This Row],[Pagado]]</f>
        <v>0</v>
      </c>
      <c r="H1771" s="153" t="s">
        <v>10</v>
      </c>
    </row>
    <row r="1772" spans="1:8" x14ac:dyDescent="0.25">
      <c r="A1772" s="73">
        <v>44851</v>
      </c>
      <c r="B1772" s="74" t="s">
        <v>33379</v>
      </c>
      <c r="C1772" s="75" t="s">
        <v>135</v>
      </c>
      <c r="D1772" s="81">
        <v>1450.44</v>
      </c>
      <c r="E1772" s="230">
        <v>44851</v>
      </c>
      <c r="F1772" s="81">
        <v>1450.44</v>
      </c>
      <c r="G1772" s="197">
        <f>Tabla111[[#This Row],[Importe]]-Tabla111[[#This Row],[Pagado]]</f>
        <v>0</v>
      </c>
      <c r="H1772" s="75" t="s">
        <v>10</v>
      </c>
    </row>
    <row r="1773" spans="1:8" x14ac:dyDescent="0.25">
      <c r="A1773" s="148">
        <v>44851</v>
      </c>
      <c r="B1773" s="149" t="s">
        <v>33380</v>
      </c>
      <c r="C1773" s="153" t="s">
        <v>348</v>
      </c>
      <c r="D1773" s="154">
        <v>7039.4</v>
      </c>
      <c r="E1773" s="231">
        <v>44851</v>
      </c>
      <c r="F1773" s="154">
        <v>7039.4</v>
      </c>
      <c r="G1773" s="197">
        <f>Tabla111[[#This Row],[Importe]]-Tabla111[[#This Row],[Pagado]]</f>
        <v>0</v>
      </c>
      <c r="H1773" s="153" t="s">
        <v>10</v>
      </c>
    </row>
    <row r="1774" spans="1:8" x14ac:dyDescent="0.25">
      <c r="A1774" s="73">
        <v>44851</v>
      </c>
      <c r="B1774" s="74" t="s">
        <v>33381</v>
      </c>
      <c r="C1774" s="75" t="s">
        <v>670</v>
      </c>
      <c r="D1774" s="81">
        <v>4522.5</v>
      </c>
      <c r="E1774" s="230">
        <v>44851</v>
      </c>
      <c r="F1774" s="81">
        <v>4522.5</v>
      </c>
      <c r="G1774" s="197">
        <f>Tabla111[[#This Row],[Importe]]-Tabla111[[#This Row],[Pagado]]</f>
        <v>0</v>
      </c>
      <c r="H1774" s="75" t="s">
        <v>10</v>
      </c>
    </row>
    <row r="1775" spans="1:8" x14ac:dyDescent="0.25">
      <c r="A1775" s="148">
        <v>44851</v>
      </c>
      <c r="B1775" s="149" t="s">
        <v>33382</v>
      </c>
      <c r="C1775" s="153" t="s">
        <v>392</v>
      </c>
      <c r="D1775" s="154">
        <v>29086</v>
      </c>
      <c r="E1775" s="231">
        <v>44858</v>
      </c>
      <c r="F1775" s="154">
        <v>29086</v>
      </c>
      <c r="G1775" s="197">
        <f>Tabla111[[#This Row],[Importe]]-Tabla111[[#This Row],[Pagado]]</f>
        <v>0</v>
      </c>
      <c r="H1775" s="153" t="s">
        <v>10</v>
      </c>
    </row>
    <row r="1776" spans="1:8" x14ac:dyDescent="0.25">
      <c r="A1776" s="73">
        <v>44851</v>
      </c>
      <c r="B1776" s="74" t="s">
        <v>33383</v>
      </c>
      <c r="C1776" s="75" t="s">
        <v>3971</v>
      </c>
      <c r="D1776" s="81">
        <v>4092.2</v>
      </c>
      <c r="E1776" s="230">
        <v>44851</v>
      </c>
      <c r="F1776" s="81">
        <v>4092.2</v>
      </c>
      <c r="G1776" s="197">
        <f>Tabla111[[#This Row],[Importe]]-Tabla111[[#This Row],[Pagado]]</f>
        <v>0</v>
      </c>
      <c r="H1776" s="75" t="s">
        <v>10</v>
      </c>
    </row>
    <row r="1777" spans="1:8" x14ac:dyDescent="0.25">
      <c r="A1777" s="148">
        <v>44851</v>
      </c>
      <c r="B1777" s="149" t="s">
        <v>33384</v>
      </c>
      <c r="C1777" s="153" t="s">
        <v>214</v>
      </c>
      <c r="D1777" s="154">
        <v>1478.4</v>
      </c>
      <c r="E1777" s="231">
        <v>44851</v>
      </c>
      <c r="F1777" s="154">
        <v>1478.4</v>
      </c>
      <c r="G1777" s="197">
        <f>Tabla111[[#This Row],[Importe]]-Tabla111[[#This Row],[Pagado]]</f>
        <v>0</v>
      </c>
      <c r="H1777" s="153" t="s">
        <v>10</v>
      </c>
    </row>
    <row r="1778" spans="1:8" x14ac:dyDescent="0.25">
      <c r="A1778" s="73">
        <v>44851</v>
      </c>
      <c r="B1778" s="74" t="s">
        <v>33385</v>
      </c>
      <c r="C1778" s="75" t="s">
        <v>3971</v>
      </c>
      <c r="D1778" s="81">
        <v>568.4</v>
      </c>
      <c r="E1778" s="230">
        <v>44851</v>
      </c>
      <c r="F1778" s="81">
        <v>568.4</v>
      </c>
      <c r="G1778" s="197">
        <f>Tabla111[[#This Row],[Importe]]-Tabla111[[#This Row],[Pagado]]</f>
        <v>0</v>
      </c>
      <c r="H1778" s="75" t="s">
        <v>10</v>
      </c>
    </row>
    <row r="1779" spans="1:8" x14ac:dyDescent="0.25">
      <c r="A1779" s="148">
        <v>44851</v>
      </c>
      <c r="B1779" s="149" t="s">
        <v>33386</v>
      </c>
      <c r="C1779" s="153" t="s">
        <v>230</v>
      </c>
      <c r="D1779" s="154">
        <v>5168</v>
      </c>
      <c r="E1779" s="231">
        <v>44851</v>
      </c>
      <c r="F1779" s="154">
        <v>5168</v>
      </c>
      <c r="G1779" s="197">
        <f>Tabla111[[#This Row],[Importe]]-Tabla111[[#This Row],[Pagado]]</f>
        <v>0</v>
      </c>
      <c r="H1779" s="153" t="s">
        <v>10</v>
      </c>
    </row>
    <row r="1780" spans="1:8" x14ac:dyDescent="0.25">
      <c r="A1780" s="73">
        <v>44851</v>
      </c>
      <c r="B1780" s="74" t="s">
        <v>33387</v>
      </c>
      <c r="C1780" s="75" t="s">
        <v>296</v>
      </c>
      <c r="D1780" s="81">
        <v>703.1</v>
      </c>
      <c r="E1780" s="230">
        <v>44851</v>
      </c>
      <c r="F1780" s="81">
        <v>703.1</v>
      </c>
      <c r="G1780" s="197">
        <f>Tabla111[[#This Row],[Importe]]-Tabla111[[#This Row],[Pagado]]</f>
        <v>0</v>
      </c>
      <c r="H1780" s="75" t="s">
        <v>10</v>
      </c>
    </row>
    <row r="1781" spans="1:8" x14ac:dyDescent="0.25">
      <c r="A1781" s="148">
        <v>44851</v>
      </c>
      <c r="B1781" s="149" t="s">
        <v>33388</v>
      </c>
      <c r="C1781" s="153" t="s">
        <v>24</v>
      </c>
      <c r="D1781" s="154">
        <v>3751.1</v>
      </c>
      <c r="E1781" s="231">
        <v>44851</v>
      </c>
      <c r="F1781" s="154">
        <v>3751.1</v>
      </c>
      <c r="G1781" s="197">
        <f>Tabla111[[#This Row],[Importe]]-Tabla111[[#This Row],[Pagado]]</f>
        <v>0</v>
      </c>
      <c r="H1781" s="153" t="s">
        <v>10</v>
      </c>
    </row>
    <row r="1782" spans="1:8" x14ac:dyDescent="0.25">
      <c r="A1782" s="73">
        <v>44851</v>
      </c>
      <c r="B1782" s="74" t="s">
        <v>33389</v>
      </c>
      <c r="C1782" s="75" t="s">
        <v>222</v>
      </c>
      <c r="D1782" s="81">
        <v>12161.2</v>
      </c>
      <c r="E1782" s="230">
        <v>44851</v>
      </c>
      <c r="F1782" s="81">
        <v>12161.2</v>
      </c>
      <c r="G1782" s="197">
        <f>Tabla111[[#This Row],[Importe]]-Tabla111[[#This Row],[Pagado]]</f>
        <v>0</v>
      </c>
      <c r="H1782" s="75" t="s">
        <v>10</v>
      </c>
    </row>
    <row r="1783" spans="1:8" x14ac:dyDescent="0.25">
      <c r="A1783" s="148">
        <v>44851</v>
      </c>
      <c r="B1783" s="149" t="s">
        <v>33390</v>
      </c>
      <c r="C1783" s="153" t="s">
        <v>1003</v>
      </c>
      <c r="D1783" s="154">
        <v>6388.2</v>
      </c>
      <c r="E1783" s="231">
        <v>44852</v>
      </c>
      <c r="F1783" s="154">
        <v>6388.2</v>
      </c>
      <c r="G1783" s="197">
        <f>Tabla111[[#This Row],[Importe]]-Tabla111[[#This Row],[Pagado]]</f>
        <v>0</v>
      </c>
      <c r="H1783" s="153" t="s">
        <v>10</v>
      </c>
    </row>
    <row r="1784" spans="1:8" x14ac:dyDescent="0.25">
      <c r="A1784" s="73">
        <v>44851</v>
      </c>
      <c r="B1784" s="74" t="s">
        <v>33391</v>
      </c>
      <c r="C1784" s="75" t="s">
        <v>414</v>
      </c>
      <c r="D1784" s="81">
        <v>24008.6</v>
      </c>
      <c r="E1784" s="230">
        <v>44852</v>
      </c>
      <c r="F1784" s="81">
        <v>24008.6</v>
      </c>
      <c r="G1784" s="197">
        <f>Tabla111[[#This Row],[Importe]]-Tabla111[[#This Row],[Pagado]]</f>
        <v>0</v>
      </c>
      <c r="H1784" s="75" t="s">
        <v>10</v>
      </c>
    </row>
    <row r="1785" spans="1:8" x14ac:dyDescent="0.25">
      <c r="A1785" s="148">
        <v>44851</v>
      </c>
      <c r="B1785" s="149" t="s">
        <v>33392</v>
      </c>
      <c r="C1785" s="153" t="s">
        <v>31324</v>
      </c>
      <c r="D1785" s="154">
        <v>3908</v>
      </c>
      <c r="E1785" s="231">
        <v>44851</v>
      </c>
      <c r="F1785" s="154">
        <v>3908</v>
      </c>
      <c r="G1785" s="197">
        <f>Tabla111[[#This Row],[Importe]]-Tabla111[[#This Row],[Pagado]]</f>
        <v>0</v>
      </c>
      <c r="H1785" s="153" t="s">
        <v>10</v>
      </c>
    </row>
    <row r="1786" spans="1:8" x14ac:dyDescent="0.25">
      <c r="A1786" s="73">
        <v>44851</v>
      </c>
      <c r="B1786" s="74" t="s">
        <v>33393</v>
      </c>
      <c r="C1786" s="75" t="s">
        <v>216</v>
      </c>
      <c r="D1786" s="81">
        <v>3395.7</v>
      </c>
      <c r="E1786" s="230">
        <v>44851</v>
      </c>
      <c r="F1786" s="81">
        <v>3395.7</v>
      </c>
      <c r="G1786" s="197">
        <f>Tabla111[[#This Row],[Importe]]-Tabla111[[#This Row],[Pagado]]</f>
        <v>0</v>
      </c>
      <c r="H1786" s="75" t="s">
        <v>10</v>
      </c>
    </row>
    <row r="1787" spans="1:8" x14ac:dyDescent="0.25">
      <c r="A1787" s="148">
        <v>44851</v>
      </c>
      <c r="B1787" s="149" t="s">
        <v>33394</v>
      </c>
      <c r="C1787" s="153" t="s">
        <v>35</v>
      </c>
      <c r="D1787" s="154">
        <v>2437.1999999999998</v>
      </c>
      <c r="E1787" s="231">
        <v>44851</v>
      </c>
      <c r="F1787" s="154">
        <v>2437.1999999999998</v>
      </c>
      <c r="G1787" s="197">
        <f>Tabla111[[#This Row],[Importe]]-Tabla111[[#This Row],[Pagado]]</f>
        <v>0</v>
      </c>
      <c r="H1787" s="153" t="s">
        <v>10</v>
      </c>
    </row>
    <row r="1788" spans="1:8" x14ac:dyDescent="0.25">
      <c r="A1788" s="73">
        <v>44851</v>
      </c>
      <c r="B1788" s="74" t="s">
        <v>33395</v>
      </c>
      <c r="C1788" s="75" t="s">
        <v>240</v>
      </c>
      <c r="D1788" s="81">
        <v>12506.6</v>
      </c>
      <c r="E1788" s="230">
        <v>44851</v>
      </c>
      <c r="F1788" s="81">
        <v>12506.6</v>
      </c>
      <c r="G1788" s="197">
        <f>Tabla111[[#This Row],[Importe]]-Tabla111[[#This Row],[Pagado]]</f>
        <v>0</v>
      </c>
      <c r="H1788" s="75" t="s">
        <v>10</v>
      </c>
    </row>
    <row r="1789" spans="1:8" x14ac:dyDescent="0.25">
      <c r="A1789" s="148">
        <v>44851</v>
      </c>
      <c r="B1789" s="149" t="s">
        <v>33396</v>
      </c>
      <c r="C1789" s="153" t="s">
        <v>240</v>
      </c>
      <c r="D1789" s="154">
        <v>877.81</v>
      </c>
      <c r="E1789" s="231">
        <v>44851</v>
      </c>
      <c r="F1789" s="154">
        <v>877.81</v>
      </c>
      <c r="G1789" s="197">
        <f>Tabla111[[#This Row],[Importe]]-Tabla111[[#This Row],[Pagado]]</f>
        <v>0</v>
      </c>
      <c r="H1789" s="153" t="s">
        <v>10</v>
      </c>
    </row>
    <row r="1790" spans="1:8" x14ac:dyDescent="0.25">
      <c r="A1790" s="73">
        <v>44851</v>
      </c>
      <c r="B1790" s="74" t="s">
        <v>33397</v>
      </c>
      <c r="C1790" s="75" t="s">
        <v>698</v>
      </c>
      <c r="D1790" s="81">
        <v>11890.4</v>
      </c>
      <c r="E1790" s="230">
        <v>44851</v>
      </c>
      <c r="F1790" s="81">
        <v>11890.4</v>
      </c>
      <c r="G1790" s="197">
        <f>Tabla111[[#This Row],[Importe]]-Tabla111[[#This Row],[Pagado]]</f>
        <v>0</v>
      </c>
      <c r="H1790" s="75" t="s">
        <v>10</v>
      </c>
    </row>
    <row r="1791" spans="1:8" x14ac:dyDescent="0.25">
      <c r="A1791" s="148">
        <v>44851</v>
      </c>
      <c r="B1791" s="149" t="s">
        <v>33398</v>
      </c>
      <c r="C1791" s="153" t="s">
        <v>28087</v>
      </c>
      <c r="D1791" s="154">
        <v>2366.19</v>
      </c>
      <c r="E1791" s="231">
        <v>44851</v>
      </c>
      <c r="F1791" s="154">
        <v>2366.19</v>
      </c>
      <c r="G1791" s="197">
        <f>Tabla111[[#This Row],[Importe]]-Tabla111[[#This Row],[Pagado]]</f>
        <v>0</v>
      </c>
      <c r="H1791" s="153" t="s">
        <v>10</v>
      </c>
    </row>
    <row r="1792" spans="1:8" x14ac:dyDescent="0.25">
      <c r="A1792" s="73">
        <v>44851</v>
      </c>
      <c r="B1792" s="74" t="s">
        <v>33399</v>
      </c>
      <c r="C1792" s="75" t="s">
        <v>206</v>
      </c>
      <c r="D1792" s="81">
        <v>20672.400000000001</v>
      </c>
      <c r="E1792" s="230">
        <v>44854</v>
      </c>
      <c r="F1792" s="81">
        <v>20672.400000000001</v>
      </c>
      <c r="G1792" s="197">
        <f>Tabla111[[#This Row],[Importe]]-Tabla111[[#This Row],[Pagado]]</f>
        <v>0</v>
      </c>
      <c r="H1792" s="75" t="s">
        <v>10</v>
      </c>
    </row>
    <row r="1793" spans="1:8" x14ac:dyDescent="0.25">
      <c r="A1793" s="148">
        <v>44851</v>
      </c>
      <c r="B1793" s="149" t="s">
        <v>33400</v>
      </c>
      <c r="C1793" s="153" t="s">
        <v>212</v>
      </c>
      <c r="D1793" s="154">
        <v>50175.3</v>
      </c>
      <c r="E1793" s="231">
        <v>44854</v>
      </c>
      <c r="F1793" s="154">
        <v>50175.3</v>
      </c>
      <c r="G1793" s="197">
        <f>Tabla111[[#This Row],[Importe]]-Tabla111[[#This Row],[Pagado]]</f>
        <v>0</v>
      </c>
      <c r="H1793" s="153" t="s">
        <v>10</v>
      </c>
    </row>
    <row r="1794" spans="1:8" x14ac:dyDescent="0.25">
      <c r="A1794" s="73">
        <v>44851</v>
      </c>
      <c r="B1794" s="74" t="s">
        <v>33401</v>
      </c>
      <c r="C1794" s="75" t="s">
        <v>154</v>
      </c>
      <c r="D1794" s="81">
        <v>34752</v>
      </c>
      <c r="E1794" s="230">
        <v>44856</v>
      </c>
      <c r="F1794" s="81">
        <v>34752</v>
      </c>
      <c r="G1794" s="197">
        <f>Tabla111[[#This Row],[Importe]]-Tabla111[[#This Row],[Pagado]]</f>
        <v>0</v>
      </c>
      <c r="H1794" s="75" t="s">
        <v>10</v>
      </c>
    </row>
    <row r="1795" spans="1:8" x14ac:dyDescent="0.25">
      <c r="A1795" s="148">
        <v>44851</v>
      </c>
      <c r="B1795" s="149" t="s">
        <v>33402</v>
      </c>
      <c r="C1795" s="153" t="s">
        <v>218</v>
      </c>
      <c r="D1795" s="154">
        <v>11331.3</v>
      </c>
      <c r="E1795" s="231">
        <v>44854</v>
      </c>
      <c r="F1795" s="154">
        <v>11331.3</v>
      </c>
      <c r="G1795" s="197">
        <f>Tabla111[[#This Row],[Importe]]-Tabla111[[#This Row],[Pagado]]</f>
        <v>0</v>
      </c>
      <c r="H1795" s="153" t="s">
        <v>10</v>
      </c>
    </row>
    <row r="1796" spans="1:8" x14ac:dyDescent="0.25">
      <c r="A1796" s="73">
        <v>44851</v>
      </c>
      <c r="B1796" s="74" t="s">
        <v>33403</v>
      </c>
      <c r="C1796" s="75" t="s">
        <v>208</v>
      </c>
      <c r="D1796" s="81">
        <v>21381</v>
      </c>
      <c r="E1796" s="230">
        <v>44852</v>
      </c>
      <c r="F1796" s="81">
        <v>21381</v>
      </c>
      <c r="G1796" s="197">
        <f>Tabla111[[#This Row],[Importe]]-Tabla111[[#This Row],[Pagado]]</f>
        <v>0</v>
      </c>
      <c r="H1796" s="75" t="s">
        <v>10</v>
      </c>
    </row>
    <row r="1797" spans="1:8" x14ac:dyDescent="0.25">
      <c r="A1797" s="148">
        <v>44851</v>
      </c>
      <c r="B1797" s="149" t="s">
        <v>33404</v>
      </c>
      <c r="C1797" s="153" t="s">
        <v>31</v>
      </c>
      <c r="D1797" s="154">
        <v>6650</v>
      </c>
      <c r="E1797" s="231">
        <v>44851</v>
      </c>
      <c r="F1797" s="154">
        <v>6650</v>
      </c>
      <c r="G1797" s="197">
        <f>Tabla111[[#This Row],[Importe]]-Tabla111[[#This Row],[Pagado]]</f>
        <v>0</v>
      </c>
      <c r="H1797" s="153" t="s">
        <v>10</v>
      </c>
    </row>
    <row r="1798" spans="1:8" x14ac:dyDescent="0.25">
      <c r="A1798" s="73">
        <v>44851</v>
      </c>
      <c r="B1798" s="74" t="s">
        <v>33405</v>
      </c>
      <c r="C1798" s="75" t="s">
        <v>233</v>
      </c>
      <c r="D1798" s="81">
        <v>5830.2</v>
      </c>
      <c r="E1798" s="230">
        <v>44851</v>
      </c>
      <c r="F1798" s="81">
        <v>5830.2</v>
      </c>
      <c r="G1798" s="197">
        <f>Tabla111[[#This Row],[Importe]]-Tabla111[[#This Row],[Pagado]]</f>
        <v>0</v>
      </c>
      <c r="H1798" s="75" t="s">
        <v>10</v>
      </c>
    </row>
    <row r="1799" spans="1:8" x14ac:dyDescent="0.25">
      <c r="A1799" s="148">
        <v>44851</v>
      </c>
      <c r="B1799" s="149" t="s">
        <v>33406</v>
      </c>
      <c r="C1799" s="153" t="s">
        <v>56</v>
      </c>
      <c r="D1799" s="154">
        <v>5296.6</v>
      </c>
      <c r="E1799" s="231">
        <v>44851</v>
      </c>
      <c r="F1799" s="154">
        <v>5296.6</v>
      </c>
      <c r="G1799" s="197">
        <f>Tabla111[[#This Row],[Importe]]-Tabla111[[#This Row],[Pagado]]</f>
        <v>0</v>
      </c>
      <c r="H1799" s="153" t="s">
        <v>10</v>
      </c>
    </row>
    <row r="1800" spans="1:8" x14ac:dyDescent="0.25">
      <c r="A1800" s="73">
        <v>44851</v>
      </c>
      <c r="B1800" s="74" t="s">
        <v>33407</v>
      </c>
      <c r="C1800" s="75" t="s">
        <v>1644</v>
      </c>
      <c r="D1800" s="81">
        <v>18915.599999999999</v>
      </c>
      <c r="E1800" s="230">
        <v>44852</v>
      </c>
      <c r="F1800" s="81">
        <v>18915.599999999999</v>
      </c>
      <c r="G1800" s="197">
        <f>Tabla111[[#This Row],[Importe]]-Tabla111[[#This Row],[Pagado]]</f>
        <v>0</v>
      </c>
      <c r="H1800" s="75" t="s">
        <v>10</v>
      </c>
    </row>
    <row r="1801" spans="1:8" x14ac:dyDescent="0.25">
      <c r="A1801" s="148">
        <v>44851</v>
      </c>
      <c r="B1801" s="149" t="s">
        <v>33408</v>
      </c>
      <c r="C1801" s="153" t="s">
        <v>173</v>
      </c>
      <c r="D1801" s="154">
        <v>52108.6</v>
      </c>
      <c r="E1801" s="231">
        <v>44852</v>
      </c>
      <c r="F1801" s="154">
        <v>52108.6</v>
      </c>
      <c r="G1801" s="197">
        <f>Tabla111[[#This Row],[Importe]]-Tabla111[[#This Row],[Pagado]]</f>
        <v>0</v>
      </c>
      <c r="H1801" s="153" t="s">
        <v>10</v>
      </c>
    </row>
    <row r="1802" spans="1:8" x14ac:dyDescent="0.25">
      <c r="A1802" s="73">
        <v>44851</v>
      </c>
      <c r="B1802" s="74" t="s">
        <v>33409</v>
      </c>
      <c r="C1802" s="75" t="s">
        <v>426</v>
      </c>
      <c r="D1802" s="81">
        <v>7402.8</v>
      </c>
      <c r="E1802" s="230">
        <v>44851</v>
      </c>
      <c r="F1802" s="81">
        <v>7402.8</v>
      </c>
      <c r="G1802" s="197">
        <f>Tabla111[[#This Row],[Importe]]-Tabla111[[#This Row],[Pagado]]</f>
        <v>0</v>
      </c>
      <c r="H1802" s="75" t="s">
        <v>10</v>
      </c>
    </row>
    <row r="1803" spans="1:8" x14ac:dyDescent="0.25">
      <c r="A1803" s="148">
        <v>44851</v>
      </c>
      <c r="B1803" s="149" t="s">
        <v>33410</v>
      </c>
      <c r="C1803" s="153" t="s">
        <v>175</v>
      </c>
      <c r="D1803" s="154">
        <v>17361.5</v>
      </c>
      <c r="E1803" s="231">
        <v>44851</v>
      </c>
      <c r="F1803" s="154">
        <v>17361.5</v>
      </c>
      <c r="G1803" s="197">
        <f>Tabla111[[#This Row],[Importe]]-Tabla111[[#This Row],[Pagado]]</f>
        <v>0</v>
      </c>
      <c r="H1803" s="153" t="s">
        <v>10</v>
      </c>
    </row>
    <row r="1804" spans="1:8" x14ac:dyDescent="0.25">
      <c r="A1804" s="73">
        <v>44851</v>
      </c>
      <c r="B1804" s="74" t="s">
        <v>33411</v>
      </c>
      <c r="C1804" s="75" t="s">
        <v>33</v>
      </c>
      <c r="D1804" s="81">
        <v>28217.8</v>
      </c>
      <c r="E1804" s="230">
        <v>44851</v>
      </c>
      <c r="F1804" s="81">
        <v>28217.8</v>
      </c>
      <c r="G1804" s="197">
        <f>Tabla111[[#This Row],[Importe]]-Tabla111[[#This Row],[Pagado]]</f>
        <v>0</v>
      </c>
      <c r="H1804" s="75" t="s">
        <v>10</v>
      </c>
    </row>
    <row r="1805" spans="1:8" x14ac:dyDescent="0.25">
      <c r="A1805" s="148">
        <v>44851</v>
      </c>
      <c r="B1805" s="149" t="s">
        <v>33412</v>
      </c>
      <c r="C1805" s="153" t="s">
        <v>67</v>
      </c>
      <c r="D1805" s="154">
        <v>3235.9</v>
      </c>
      <c r="E1805" s="231">
        <v>44851</v>
      </c>
      <c r="F1805" s="154">
        <v>3235.9</v>
      </c>
      <c r="G1805" s="197">
        <f>Tabla111[[#This Row],[Importe]]-Tabla111[[#This Row],[Pagado]]</f>
        <v>0</v>
      </c>
      <c r="H1805" s="153" t="s">
        <v>10</v>
      </c>
    </row>
    <row r="1806" spans="1:8" x14ac:dyDescent="0.25">
      <c r="A1806" s="73">
        <v>44851</v>
      </c>
      <c r="B1806" s="74" t="s">
        <v>33413</v>
      </c>
      <c r="C1806" s="75" t="s">
        <v>133</v>
      </c>
      <c r="D1806" s="81">
        <v>23415.599999999999</v>
      </c>
      <c r="E1806" s="230">
        <v>44852</v>
      </c>
      <c r="F1806" s="81">
        <v>23415.599999999999</v>
      </c>
      <c r="G1806" s="197">
        <f>Tabla111[[#This Row],[Importe]]-Tabla111[[#This Row],[Pagado]]</f>
        <v>0</v>
      </c>
      <c r="H1806" s="75" t="s">
        <v>10</v>
      </c>
    </row>
    <row r="1807" spans="1:8" x14ac:dyDescent="0.25">
      <c r="A1807" s="148">
        <v>44851</v>
      </c>
      <c r="B1807" s="149" t="s">
        <v>33414</v>
      </c>
      <c r="C1807" s="153" t="s">
        <v>181</v>
      </c>
      <c r="D1807" s="154">
        <v>13833.2</v>
      </c>
      <c r="E1807" s="231">
        <v>44851</v>
      </c>
      <c r="F1807" s="154">
        <v>13833.2</v>
      </c>
      <c r="G1807" s="197">
        <f>Tabla111[[#This Row],[Importe]]-Tabla111[[#This Row],[Pagado]]</f>
        <v>0</v>
      </c>
      <c r="H1807" s="153" t="s">
        <v>10</v>
      </c>
    </row>
    <row r="1808" spans="1:8" x14ac:dyDescent="0.25">
      <c r="A1808" s="73">
        <v>44851</v>
      </c>
      <c r="B1808" s="74" t="s">
        <v>33415</v>
      </c>
      <c r="C1808" s="75" t="s">
        <v>541</v>
      </c>
      <c r="D1808" s="81">
        <v>14608.8</v>
      </c>
      <c r="E1808" s="230">
        <v>44852</v>
      </c>
      <c r="F1808" s="81">
        <v>14608.8</v>
      </c>
      <c r="G1808" s="197">
        <f>Tabla111[[#This Row],[Importe]]-Tabla111[[#This Row],[Pagado]]</f>
        <v>0</v>
      </c>
      <c r="H1808" s="75" t="s">
        <v>10</v>
      </c>
    </row>
    <row r="1809" spans="1:8" x14ac:dyDescent="0.25">
      <c r="A1809" s="148">
        <v>44851</v>
      </c>
      <c r="B1809" s="149" t="s">
        <v>33416</v>
      </c>
      <c r="C1809" s="153" t="s">
        <v>146</v>
      </c>
      <c r="D1809" s="154">
        <v>4280.3999999999996</v>
      </c>
      <c r="E1809" s="231">
        <v>44851</v>
      </c>
      <c r="F1809" s="154">
        <v>4280.3999999999996</v>
      </c>
      <c r="G1809" s="197">
        <f>Tabla111[[#This Row],[Importe]]-Tabla111[[#This Row],[Pagado]]</f>
        <v>0</v>
      </c>
      <c r="H1809" s="153" t="s">
        <v>10</v>
      </c>
    </row>
    <row r="1810" spans="1:8" x14ac:dyDescent="0.25">
      <c r="A1810" s="73">
        <v>44851</v>
      </c>
      <c r="B1810" s="74" t="s">
        <v>33417</v>
      </c>
      <c r="C1810" s="75" t="s">
        <v>419</v>
      </c>
      <c r="D1810" s="81">
        <v>7439.7</v>
      </c>
      <c r="E1810" s="230">
        <v>44851</v>
      </c>
      <c r="F1810" s="81">
        <v>7439.7</v>
      </c>
      <c r="G1810" s="197">
        <f>Tabla111[[#This Row],[Importe]]-Tabla111[[#This Row],[Pagado]]</f>
        <v>0</v>
      </c>
      <c r="H1810" s="75" t="s">
        <v>10</v>
      </c>
    </row>
    <row r="1811" spans="1:8" x14ac:dyDescent="0.25">
      <c r="A1811" s="148">
        <v>44851</v>
      </c>
      <c r="B1811" s="149" t="s">
        <v>33418</v>
      </c>
      <c r="C1811" s="153" t="s">
        <v>31</v>
      </c>
      <c r="D1811" s="154">
        <v>588</v>
      </c>
      <c r="E1811" s="231">
        <v>44851</v>
      </c>
      <c r="F1811" s="154">
        <v>588</v>
      </c>
      <c r="G1811" s="197">
        <f>Tabla111[[#This Row],[Importe]]-Tabla111[[#This Row],[Pagado]]</f>
        <v>0</v>
      </c>
      <c r="H1811" s="153" t="s">
        <v>10</v>
      </c>
    </row>
    <row r="1812" spans="1:8" x14ac:dyDescent="0.25">
      <c r="A1812" s="73">
        <v>44851</v>
      </c>
      <c r="B1812" s="74" t="s">
        <v>33419</v>
      </c>
      <c r="C1812" s="75" t="s">
        <v>1362</v>
      </c>
      <c r="D1812" s="81">
        <v>4929.6000000000004</v>
      </c>
      <c r="E1812" s="230">
        <v>44851</v>
      </c>
      <c r="F1812" s="81">
        <v>4929.6000000000004</v>
      </c>
      <c r="G1812" s="197">
        <f>Tabla111[[#This Row],[Importe]]-Tabla111[[#This Row],[Pagado]]</f>
        <v>0</v>
      </c>
      <c r="H1812" s="75" t="s">
        <v>10</v>
      </c>
    </row>
    <row r="1813" spans="1:8" x14ac:dyDescent="0.25">
      <c r="A1813" s="148">
        <v>44851</v>
      </c>
      <c r="B1813" s="149" t="s">
        <v>33420</v>
      </c>
      <c r="C1813" s="153" t="s">
        <v>1362</v>
      </c>
      <c r="D1813" s="154">
        <v>1602.1</v>
      </c>
      <c r="E1813" s="231">
        <v>44851</v>
      </c>
      <c r="F1813" s="154">
        <v>1602.1</v>
      </c>
      <c r="G1813" s="197">
        <f>Tabla111[[#This Row],[Importe]]-Tabla111[[#This Row],[Pagado]]</f>
        <v>0</v>
      </c>
      <c r="H1813" s="153" t="s">
        <v>10</v>
      </c>
    </row>
    <row r="1814" spans="1:8" x14ac:dyDescent="0.25">
      <c r="A1814" s="73">
        <v>44851</v>
      </c>
      <c r="B1814" s="74" t="s">
        <v>33421</v>
      </c>
      <c r="C1814" s="75" t="s">
        <v>541</v>
      </c>
      <c r="D1814" s="81">
        <v>8316</v>
      </c>
      <c r="E1814" s="230">
        <v>44852</v>
      </c>
      <c r="F1814" s="81">
        <v>8316</v>
      </c>
      <c r="G1814" s="197">
        <f>Tabla111[[#This Row],[Importe]]-Tabla111[[#This Row],[Pagado]]</f>
        <v>0</v>
      </c>
      <c r="H1814" s="75" t="s">
        <v>10</v>
      </c>
    </row>
    <row r="1815" spans="1:8" x14ac:dyDescent="0.25">
      <c r="A1815" s="148">
        <v>44851</v>
      </c>
      <c r="B1815" s="149" t="s">
        <v>33422</v>
      </c>
      <c r="C1815" s="153" t="s">
        <v>28285</v>
      </c>
      <c r="D1815" s="154">
        <v>0</v>
      </c>
      <c r="E1815" s="233" t="s">
        <v>189</v>
      </c>
      <c r="F1815" s="154">
        <v>0</v>
      </c>
      <c r="G1815" s="197">
        <f>Tabla111[[#This Row],[Importe]]-Tabla111[[#This Row],[Pagado]]</f>
        <v>0</v>
      </c>
      <c r="H1815" s="153" t="s">
        <v>189</v>
      </c>
    </row>
    <row r="1816" spans="1:8" x14ac:dyDescent="0.25">
      <c r="A1816" s="73">
        <v>44851</v>
      </c>
      <c r="B1816" s="74" t="s">
        <v>33423</v>
      </c>
      <c r="C1816" s="75" t="s">
        <v>144</v>
      </c>
      <c r="D1816" s="81">
        <v>5029.2</v>
      </c>
      <c r="E1816" s="230">
        <v>44851</v>
      </c>
      <c r="F1816" s="81">
        <v>5029.2</v>
      </c>
      <c r="G1816" s="197">
        <f>Tabla111[[#This Row],[Importe]]-Tabla111[[#This Row],[Pagado]]</f>
        <v>0</v>
      </c>
      <c r="H1816" s="75" t="s">
        <v>10</v>
      </c>
    </row>
    <row r="1817" spans="1:8" x14ac:dyDescent="0.25">
      <c r="A1817" s="148">
        <v>44851</v>
      </c>
      <c r="B1817" s="149" t="s">
        <v>33424</v>
      </c>
      <c r="C1817" s="153" t="s">
        <v>214</v>
      </c>
      <c r="D1817" s="154">
        <v>4175</v>
      </c>
      <c r="E1817" s="231">
        <v>44851</v>
      </c>
      <c r="F1817" s="154">
        <v>4175</v>
      </c>
      <c r="G1817" s="197">
        <f>Tabla111[[#This Row],[Importe]]-Tabla111[[#This Row],[Pagado]]</f>
        <v>0</v>
      </c>
      <c r="H1817" s="153" t="s">
        <v>10</v>
      </c>
    </row>
    <row r="1818" spans="1:8" x14ac:dyDescent="0.25">
      <c r="A1818" s="73">
        <v>44851</v>
      </c>
      <c r="B1818" s="74" t="s">
        <v>33425</v>
      </c>
      <c r="C1818" s="75" t="s">
        <v>296</v>
      </c>
      <c r="D1818" s="81">
        <v>4573.8</v>
      </c>
      <c r="E1818" s="230">
        <v>44851</v>
      </c>
      <c r="F1818" s="81">
        <v>4573.8</v>
      </c>
      <c r="G1818" s="197">
        <f>Tabla111[[#This Row],[Importe]]-Tabla111[[#This Row],[Pagado]]</f>
        <v>0</v>
      </c>
      <c r="H1818" s="75" t="s">
        <v>10</v>
      </c>
    </row>
    <row r="1819" spans="1:8" x14ac:dyDescent="0.25">
      <c r="A1819" s="148">
        <v>44851</v>
      </c>
      <c r="B1819" s="149" t="s">
        <v>33426</v>
      </c>
      <c r="C1819" s="153" t="s">
        <v>107</v>
      </c>
      <c r="D1819" s="154">
        <v>11275.5</v>
      </c>
      <c r="E1819" s="231">
        <v>44851</v>
      </c>
      <c r="F1819" s="154">
        <v>11275.5</v>
      </c>
      <c r="G1819" s="197">
        <f>Tabla111[[#This Row],[Importe]]-Tabla111[[#This Row],[Pagado]]</f>
        <v>0</v>
      </c>
      <c r="H1819" s="153" t="s">
        <v>10</v>
      </c>
    </row>
    <row r="1820" spans="1:8" x14ac:dyDescent="0.25">
      <c r="A1820" s="73">
        <v>44851</v>
      </c>
      <c r="B1820" s="74" t="s">
        <v>33427</v>
      </c>
      <c r="C1820" s="75" t="s">
        <v>291</v>
      </c>
      <c r="D1820" s="81">
        <v>3620</v>
      </c>
      <c r="E1820" s="230">
        <v>44851</v>
      </c>
      <c r="F1820" s="81">
        <v>3620</v>
      </c>
      <c r="G1820" s="197">
        <f>Tabla111[[#This Row],[Importe]]-Tabla111[[#This Row],[Pagado]]</f>
        <v>0</v>
      </c>
      <c r="H1820" s="75" t="s">
        <v>10</v>
      </c>
    </row>
    <row r="1821" spans="1:8" x14ac:dyDescent="0.25">
      <c r="A1821" s="148">
        <v>44851</v>
      </c>
      <c r="B1821" s="149" t="s">
        <v>33428</v>
      </c>
      <c r="C1821" s="153" t="s">
        <v>14</v>
      </c>
      <c r="D1821" s="154">
        <v>26701.8</v>
      </c>
      <c r="E1821" s="231">
        <v>44851</v>
      </c>
      <c r="F1821" s="154">
        <v>26701.8</v>
      </c>
      <c r="G1821" s="197">
        <f>Tabla111[[#This Row],[Importe]]-Tabla111[[#This Row],[Pagado]]</f>
        <v>0</v>
      </c>
      <c r="H1821" s="153" t="s">
        <v>10</v>
      </c>
    </row>
    <row r="1822" spans="1:8" x14ac:dyDescent="0.25">
      <c r="A1822" s="73">
        <v>44851</v>
      </c>
      <c r="B1822" s="74" t="s">
        <v>33429</v>
      </c>
      <c r="C1822" s="75" t="s">
        <v>14</v>
      </c>
      <c r="D1822" s="81">
        <v>5085</v>
      </c>
      <c r="E1822" s="230">
        <v>44851</v>
      </c>
      <c r="F1822" s="81">
        <v>5085</v>
      </c>
      <c r="G1822" s="197">
        <f>Tabla111[[#This Row],[Importe]]-Tabla111[[#This Row],[Pagado]]</f>
        <v>0</v>
      </c>
      <c r="H1822" s="75" t="s">
        <v>10</v>
      </c>
    </row>
    <row r="1823" spans="1:8" x14ac:dyDescent="0.25">
      <c r="A1823" s="148">
        <v>44851</v>
      </c>
      <c r="B1823" s="149" t="s">
        <v>33430</v>
      </c>
      <c r="C1823" s="153" t="s">
        <v>31</v>
      </c>
      <c r="D1823" s="154">
        <v>1537.6</v>
      </c>
      <c r="E1823" s="231">
        <v>44851</v>
      </c>
      <c r="F1823" s="154">
        <v>1537.6</v>
      </c>
      <c r="G1823" s="197">
        <f>Tabla111[[#This Row],[Importe]]-Tabla111[[#This Row],[Pagado]]</f>
        <v>0</v>
      </c>
      <c r="H1823" s="153" t="s">
        <v>10</v>
      </c>
    </row>
    <row r="1824" spans="1:8" x14ac:dyDescent="0.25">
      <c r="A1824" s="73">
        <v>44851</v>
      </c>
      <c r="B1824" s="74" t="s">
        <v>33431</v>
      </c>
      <c r="C1824" s="75" t="s">
        <v>69</v>
      </c>
      <c r="D1824" s="81">
        <v>1516.9</v>
      </c>
      <c r="E1824" s="230">
        <v>44851</v>
      </c>
      <c r="F1824" s="81">
        <v>1516.9</v>
      </c>
      <c r="G1824" s="197">
        <f>Tabla111[[#This Row],[Importe]]-Tabla111[[#This Row],[Pagado]]</f>
        <v>0</v>
      </c>
      <c r="H1824" s="75" t="s">
        <v>10</v>
      </c>
    </row>
    <row r="1825" spans="1:8" x14ac:dyDescent="0.25">
      <c r="A1825" s="148">
        <v>44851</v>
      </c>
      <c r="B1825" s="149" t="s">
        <v>33432</v>
      </c>
      <c r="C1825" s="153" t="s">
        <v>9827</v>
      </c>
      <c r="D1825" s="154">
        <v>4666.2</v>
      </c>
      <c r="E1825" s="231">
        <v>44851</v>
      </c>
      <c r="F1825" s="154">
        <v>4666.2</v>
      </c>
      <c r="G1825" s="197">
        <f>Tabla111[[#This Row],[Importe]]-Tabla111[[#This Row],[Pagado]]</f>
        <v>0</v>
      </c>
      <c r="H1825" s="153" t="s">
        <v>10</v>
      </c>
    </row>
    <row r="1826" spans="1:8" x14ac:dyDescent="0.25">
      <c r="A1826" s="73">
        <v>44851</v>
      </c>
      <c r="B1826" s="74" t="s">
        <v>33433</v>
      </c>
      <c r="C1826" s="75" t="s">
        <v>450</v>
      </c>
      <c r="D1826" s="81">
        <v>9085.6</v>
      </c>
      <c r="E1826" s="230">
        <v>44851</v>
      </c>
      <c r="F1826" s="81">
        <v>9085.6</v>
      </c>
      <c r="G1826" s="197">
        <f>Tabla111[[#This Row],[Importe]]-Tabla111[[#This Row],[Pagado]]</f>
        <v>0</v>
      </c>
      <c r="H1826" s="75" t="s">
        <v>10</v>
      </c>
    </row>
    <row r="1827" spans="1:8" x14ac:dyDescent="0.25">
      <c r="A1827" s="148">
        <v>44851</v>
      </c>
      <c r="B1827" s="149" t="s">
        <v>33434</v>
      </c>
      <c r="C1827" s="153" t="s">
        <v>1008</v>
      </c>
      <c r="D1827" s="154">
        <v>4256</v>
      </c>
      <c r="E1827" s="231">
        <v>44851</v>
      </c>
      <c r="F1827" s="154">
        <v>4256</v>
      </c>
      <c r="G1827" s="197">
        <f>Tabla111[[#This Row],[Importe]]-Tabla111[[#This Row],[Pagado]]</f>
        <v>0</v>
      </c>
      <c r="H1827" s="153" t="s">
        <v>10</v>
      </c>
    </row>
    <row r="1828" spans="1:8" x14ac:dyDescent="0.25">
      <c r="A1828" s="73">
        <v>44851</v>
      </c>
      <c r="B1828" s="74" t="s">
        <v>33435</v>
      </c>
      <c r="C1828" s="75" t="s">
        <v>62</v>
      </c>
      <c r="D1828" s="81">
        <v>4202.8</v>
      </c>
      <c r="E1828" s="230">
        <v>44851</v>
      </c>
      <c r="F1828" s="81">
        <v>4202.8</v>
      </c>
      <c r="G1828" s="197">
        <f>Tabla111[[#This Row],[Importe]]-Tabla111[[#This Row],[Pagado]]</f>
        <v>0</v>
      </c>
      <c r="H1828" s="75" t="s">
        <v>10</v>
      </c>
    </row>
    <row r="1829" spans="1:8" x14ac:dyDescent="0.25">
      <c r="A1829" s="148">
        <v>44851</v>
      </c>
      <c r="B1829" s="149" t="s">
        <v>33436</v>
      </c>
      <c r="C1829" s="153" t="s">
        <v>431</v>
      </c>
      <c r="D1829" s="154">
        <v>1570.8</v>
      </c>
      <c r="E1829" s="231">
        <v>44851</v>
      </c>
      <c r="F1829" s="154">
        <v>1570.8</v>
      </c>
      <c r="G1829" s="197">
        <f>Tabla111[[#This Row],[Importe]]-Tabla111[[#This Row],[Pagado]]</f>
        <v>0</v>
      </c>
      <c r="H1829" s="153" t="s">
        <v>10</v>
      </c>
    </row>
    <row r="1830" spans="1:8" x14ac:dyDescent="0.25">
      <c r="A1830" s="73">
        <v>44851</v>
      </c>
      <c r="B1830" s="74" t="s">
        <v>33437</v>
      </c>
      <c r="C1830" s="75" t="s">
        <v>282</v>
      </c>
      <c r="D1830" s="81">
        <v>1201.2</v>
      </c>
      <c r="E1830" s="230">
        <v>44851</v>
      </c>
      <c r="F1830" s="81">
        <v>1201.2</v>
      </c>
      <c r="G1830" s="197">
        <f>Tabla111[[#This Row],[Importe]]-Tabla111[[#This Row],[Pagado]]</f>
        <v>0</v>
      </c>
      <c r="H1830" s="75" t="s">
        <v>10</v>
      </c>
    </row>
    <row r="1831" spans="1:8" x14ac:dyDescent="0.25">
      <c r="A1831" s="148">
        <v>44851</v>
      </c>
      <c r="B1831" s="149" t="s">
        <v>33438</v>
      </c>
      <c r="C1831" s="153" t="s">
        <v>284</v>
      </c>
      <c r="D1831" s="154">
        <v>8223.6</v>
      </c>
      <c r="E1831" s="231">
        <v>44851</v>
      </c>
      <c r="F1831" s="154">
        <v>8223.6</v>
      </c>
      <c r="G1831" s="197">
        <f>Tabla111[[#This Row],[Importe]]-Tabla111[[#This Row],[Pagado]]</f>
        <v>0</v>
      </c>
      <c r="H1831" s="153" t="s">
        <v>10</v>
      </c>
    </row>
    <row r="1832" spans="1:8" x14ac:dyDescent="0.25">
      <c r="A1832" s="73">
        <v>44851</v>
      </c>
      <c r="B1832" s="74" t="s">
        <v>33439</v>
      </c>
      <c r="C1832" s="75" t="s">
        <v>10819</v>
      </c>
      <c r="D1832" s="81">
        <v>1593.9</v>
      </c>
      <c r="E1832" s="230">
        <v>44851</v>
      </c>
      <c r="F1832" s="81">
        <v>1593.9</v>
      </c>
      <c r="G1832" s="197">
        <f>Tabla111[[#This Row],[Importe]]-Tabla111[[#This Row],[Pagado]]</f>
        <v>0</v>
      </c>
      <c r="H1832" s="75" t="s">
        <v>10</v>
      </c>
    </row>
    <row r="1833" spans="1:8" x14ac:dyDescent="0.25">
      <c r="A1833" s="148">
        <v>44851</v>
      </c>
      <c r="B1833" s="149" t="s">
        <v>33440</v>
      </c>
      <c r="C1833" s="153" t="s">
        <v>16</v>
      </c>
      <c r="D1833" s="154">
        <v>1581</v>
      </c>
      <c r="E1833" s="231">
        <v>44851</v>
      </c>
      <c r="F1833" s="154">
        <v>1581</v>
      </c>
      <c r="G1833" s="197">
        <f>Tabla111[[#This Row],[Importe]]-Tabla111[[#This Row],[Pagado]]</f>
        <v>0</v>
      </c>
      <c r="H1833" s="153" t="s">
        <v>10</v>
      </c>
    </row>
    <row r="1834" spans="1:8" x14ac:dyDescent="0.25">
      <c r="A1834" s="73">
        <v>44851</v>
      </c>
      <c r="B1834" s="74" t="s">
        <v>33441</v>
      </c>
      <c r="C1834" s="75" t="s">
        <v>1378</v>
      </c>
      <c r="D1834" s="81">
        <v>100852.8</v>
      </c>
      <c r="E1834" s="230">
        <v>44852</v>
      </c>
      <c r="F1834" s="81">
        <v>100852.8</v>
      </c>
      <c r="G1834" s="197">
        <f>Tabla111[[#This Row],[Importe]]-Tabla111[[#This Row],[Pagado]]</f>
        <v>0</v>
      </c>
      <c r="H1834" s="75" t="s">
        <v>10</v>
      </c>
    </row>
    <row r="1835" spans="1:8" x14ac:dyDescent="0.25">
      <c r="A1835" s="148">
        <v>44851</v>
      </c>
      <c r="B1835" s="149" t="s">
        <v>33442</v>
      </c>
      <c r="C1835" s="153" t="s">
        <v>450</v>
      </c>
      <c r="D1835" s="154">
        <v>1500.4</v>
      </c>
      <c r="E1835" s="231">
        <v>44851</v>
      </c>
      <c r="F1835" s="154">
        <v>1500.4</v>
      </c>
      <c r="G1835" s="197">
        <f>Tabla111[[#This Row],[Importe]]-Tabla111[[#This Row],[Pagado]]</f>
        <v>0</v>
      </c>
      <c r="H1835" s="153" t="s">
        <v>10</v>
      </c>
    </row>
    <row r="1836" spans="1:8" x14ac:dyDescent="0.25">
      <c r="A1836" s="73">
        <v>44851</v>
      </c>
      <c r="B1836" s="74" t="s">
        <v>33443</v>
      </c>
      <c r="C1836" s="75" t="s">
        <v>19271</v>
      </c>
      <c r="D1836" s="81">
        <v>56442</v>
      </c>
      <c r="E1836" s="230">
        <v>44851</v>
      </c>
      <c r="F1836" s="81">
        <v>56442</v>
      </c>
      <c r="G1836" s="197">
        <f>Tabla111[[#This Row],[Importe]]-Tabla111[[#This Row],[Pagado]]</f>
        <v>0</v>
      </c>
      <c r="H1836" s="75" t="s">
        <v>10</v>
      </c>
    </row>
    <row r="1837" spans="1:8" x14ac:dyDescent="0.25">
      <c r="A1837" s="148">
        <v>44851</v>
      </c>
      <c r="B1837" s="149" t="s">
        <v>33444</v>
      </c>
      <c r="C1837" s="153" t="s">
        <v>53</v>
      </c>
      <c r="D1837" s="154">
        <v>1919.7</v>
      </c>
      <c r="E1837" s="231">
        <v>44851</v>
      </c>
      <c r="F1837" s="154">
        <v>1919.7</v>
      </c>
      <c r="G1837" s="197">
        <f>Tabla111[[#This Row],[Importe]]-Tabla111[[#This Row],[Pagado]]</f>
        <v>0</v>
      </c>
      <c r="H1837" s="153" t="s">
        <v>10</v>
      </c>
    </row>
    <row r="1838" spans="1:8" x14ac:dyDescent="0.25">
      <c r="A1838" s="73">
        <v>44851</v>
      </c>
      <c r="B1838" s="74" t="s">
        <v>33445</v>
      </c>
      <c r="C1838" s="75" t="s">
        <v>421</v>
      </c>
      <c r="D1838" s="81">
        <v>13128.6</v>
      </c>
      <c r="E1838" s="230">
        <v>44856</v>
      </c>
      <c r="F1838" s="81">
        <v>13128.6</v>
      </c>
      <c r="G1838" s="197">
        <f>Tabla111[[#This Row],[Importe]]-Tabla111[[#This Row],[Pagado]]</f>
        <v>0</v>
      </c>
      <c r="H1838" s="75" t="s">
        <v>10</v>
      </c>
    </row>
    <row r="1839" spans="1:8" x14ac:dyDescent="0.25">
      <c r="A1839" s="148">
        <v>44851</v>
      </c>
      <c r="B1839" s="149" t="s">
        <v>33446</v>
      </c>
      <c r="C1839" s="153" t="s">
        <v>31</v>
      </c>
      <c r="D1839" s="154">
        <v>315</v>
      </c>
      <c r="E1839" s="231">
        <v>44851</v>
      </c>
      <c r="F1839" s="154">
        <v>315</v>
      </c>
      <c r="G1839" s="197">
        <f>Tabla111[[#This Row],[Importe]]-Tabla111[[#This Row],[Pagado]]</f>
        <v>0</v>
      </c>
      <c r="H1839" s="153" t="s">
        <v>10</v>
      </c>
    </row>
    <row r="1840" spans="1:8" x14ac:dyDescent="0.25">
      <c r="A1840" s="73">
        <v>44851</v>
      </c>
      <c r="B1840" s="74" t="s">
        <v>33447</v>
      </c>
      <c r="C1840" s="75" t="s">
        <v>31</v>
      </c>
      <c r="D1840" s="81">
        <v>486</v>
      </c>
      <c r="E1840" s="230">
        <v>44851</v>
      </c>
      <c r="F1840" s="81">
        <v>486</v>
      </c>
      <c r="G1840" s="197">
        <f>Tabla111[[#This Row],[Importe]]-Tabla111[[#This Row],[Pagado]]</f>
        <v>0</v>
      </c>
      <c r="H1840" s="75" t="s">
        <v>10</v>
      </c>
    </row>
    <row r="1841" spans="1:8" x14ac:dyDescent="0.25">
      <c r="A1841" s="148">
        <v>44851</v>
      </c>
      <c r="B1841" s="149" t="s">
        <v>33448</v>
      </c>
      <c r="C1841" s="153" t="s">
        <v>440</v>
      </c>
      <c r="D1841" s="154">
        <v>13107.72</v>
      </c>
      <c r="E1841" s="231">
        <v>44862</v>
      </c>
      <c r="F1841" s="154">
        <v>13107.72</v>
      </c>
      <c r="G1841" s="197">
        <f>Tabla111[[#This Row],[Importe]]-Tabla111[[#This Row],[Pagado]]</f>
        <v>0</v>
      </c>
      <c r="H1841" s="153" t="s">
        <v>10</v>
      </c>
    </row>
    <row r="1842" spans="1:8" x14ac:dyDescent="0.25">
      <c r="A1842" s="73">
        <v>44851</v>
      </c>
      <c r="B1842" s="74" t="s">
        <v>33449</v>
      </c>
      <c r="C1842" s="75" t="s">
        <v>31</v>
      </c>
      <c r="D1842" s="81">
        <v>11454</v>
      </c>
      <c r="E1842" s="230">
        <v>44851</v>
      </c>
      <c r="F1842" s="81">
        <v>11454</v>
      </c>
      <c r="G1842" s="197">
        <f>Tabla111[[#This Row],[Importe]]-Tabla111[[#This Row],[Pagado]]</f>
        <v>0</v>
      </c>
      <c r="H1842" s="75" t="s">
        <v>10</v>
      </c>
    </row>
    <row r="1843" spans="1:8" x14ac:dyDescent="0.25">
      <c r="A1843" s="148">
        <v>44851</v>
      </c>
      <c r="B1843" s="149" t="s">
        <v>33450</v>
      </c>
      <c r="C1843" s="153" t="s">
        <v>10678</v>
      </c>
      <c r="D1843" s="154">
        <v>5236.8</v>
      </c>
      <c r="E1843" s="231">
        <v>44851</v>
      </c>
      <c r="F1843" s="154">
        <v>5236.8</v>
      </c>
      <c r="G1843" s="197">
        <f>Tabla111[[#This Row],[Importe]]-Tabla111[[#This Row],[Pagado]]</f>
        <v>0</v>
      </c>
      <c r="H1843" s="153" t="s">
        <v>10</v>
      </c>
    </row>
    <row r="1844" spans="1:8" x14ac:dyDescent="0.25">
      <c r="A1844" s="73">
        <v>44851</v>
      </c>
      <c r="B1844" s="74" t="s">
        <v>33451</v>
      </c>
      <c r="C1844" s="75" t="s">
        <v>5694</v>
      </c>
      <c r="D1844" s="81">
        <v>4407</v>
      </c>
      <c r="E1844" s="230">
        <v>44851</v>
      </c>
      <c r="F1844" s="81">
        <v>4407</v>
      </c>
      <c r="G1844" s="197">
        <f>Tabla111[[#This Row],[Importe]]-Tabla111[[#This Row],[Pagado]]</f>
        <v>0</v>
      </c>
      <c r="H1844" s="75" t="s">
        <v>10</v>
      </c>
    </row>
    <row r="1845" spans="1:8" x14ac:dyDescent="0.25">
      <c r="A1845" s="148">
        <v>44851</v>
      </c>
      <c r="B1845" s="149" t="s">
        <v>33452</v>
      </c>
      <c r="C1845" s="153" t="s">
        <v>1064</v>
      </c>
      <c r="D1845" s="154">
        <v>1428.8</v>
      </c>
      <c r="E1845" s="231">
        <v>44851</v>
      </c>
      <c r="F1845" s="154">
        <v>1428.8</v>
      </c>
      <c r="G1845" s="197">
        <f>Tabla111[[#This Row],[Importe]]-Tabla111[[#This Row],[Pagado]]</f>
        <v>0</v>
      </c>
      <c r="H1845" s="153" t="s">
        <v>10</v>
      </c>
    </row>
    <row r="1846" spans="1:8" x14ac:dyDescent="0.25">
      <c r="A1846" s="73">
        <v>44851</v>
      </c>
      <c r="B1846" s="74" t="s">
        <v>33453</v>
      </c>
      <c r="C1846" s="75" t="s">
        <v>296</v>
      </c>
      <c r="D1846" s="81">
        <v>3970.7</v>
      </c>
      <c r="E1846" s="230">
        <v>44851</v>
      </c>
      <c r="F1846" s="81">
        <v>3970.7</v>
      </c>
      <c r="G1846" s="197">
        <f>Tabla111[[#This Row],[Importe]]-Tabla111[[#This Row],[Pagado]]</f>
        <v>0</v>
      </c>
      <c r="H1846" s="75" t="s">
        <v>10</v>
      </c>
    </row>
    <row r="1847" spans="1:8" x14ac:dyDescent="0.25">
      <c r="A1847" s="148">
        <v>44851</v>
      </c>
      <c r="B1847" s="149" t="s">
        <v>33454</v>
      </c>
      <c r="C1847" s="153" t="s">
        <v>1064</v>
      </c>
      <c r="D1847" s="154">
        <v>664.2</v>
      </c>
      <c r="E1847" s="231">
        <v>44851</v>
      </c>
      <c r="F1847" s="154">
        <v>664.2</v>
      </c>
      <c r="G1847" s="197">
        <f>Tabla111[[#This Row],[Importe]]-Tabla111[[#This Row],[Pagado]]</f>
        <v>0</v>
      </c>
      <c r="H1847" s="153" t="s">
        <v>10</v>
      </c>
    </row>
    <row r="1848" spans="1:8" x14ac:dyDescent="0.25">
      <c r="A1848" s="73">
        <v>44851</v>
      </c>
      <c r="B1848" s="74" t="s">
        <v>33455</v>
      </c>
      <c r="C1848" s="75" t="s">
        <v>31</v>
      </c>
      <c r="D1848" s="81">
        <v>61776.800000000003</v>
      </c>
      <c r="E1848" s="230">
        <v>44851</v>
      </c>
      <c r="F1848" s="81">
        <v>61776.800000000003</v>
      </c>
      <c r="G1848" s="197">
        <f>Tabla111[[#This Row],[Importe]]-Tabla111[[#This Row],[Pagado]]</f>
        <v>0</v>
      </c>
      <c r="H1848" s="75" t="s">
        <v>10</v>
      </c>
    </row>
    <row r="1849" spans="1:8" x14ac:dyDescent="0.25">
      <c r="A1849" s="148">
        <v>44851</v>
      </c>
      <c r="B1849" s="149" t="s">
        <v>33456</v>
      </c>
      <c r="C1849" s="153" t="s">
        <v>414</v>
      </c>
      <c r="D1849" s="154">
        <v>48233.2</v>
      </c>
      <c r="E1849" s="231">
        <v>44860</v>
      </c>
      <c r="F1849" s="154">
        <v>48233.2</v>
      </c>
      <c r="G1849" s="197">
        <f>Tabla111[[#This Row],[Importe]]-Tabla111[[#This Row],[Pagado]]</f>
        <v>0</v>
      </c>
      <c r="H1849" s="153" t="s">
        <v>10</v>
      </c>
    </row>
    <row r="1850" spans="1:8" x14ac:dyDescent="0.25">
      <c r="A1850" s="73">
        <v>44851</v>
      </c>
      <c r="B1850" s="74" t="s">
        <v>33457</v>
      </c>
      <c r="C1850" s="75" t="s">
        <v>56</v>
      </c>
      <c r="D1850" s="81">
        <v>2919.2</v>
      </c>
      <c r="E1850" s="230">
        <v>44851</v>
      </c>
      <c r="F1850" s="81">
        <v>2919.2</v>
      </c>
      <c r="G1850" s="197">
        <f>Tabla111[[#This Row],[Importe]]-Tabla111[[#This Row],[Pagado]]</f>
        <v>0</v>
      </c>
      <c r="H1850" s="75" t="s">
        <v>10</v>
      </c>
    </row>
    <row r="1851" spans="1:8" x14ac:dyDescent="0.25">
      <c r="A1851" s="148">
        <v>44851</v>
      </c>
      <c r="B1851" s="149" t="s">
        <v>33458</v>
      </c>
      <c r="C1851" s="153" t="s">
        <v>196</v>
      </c>
      <c r="D1851" s="154">
        <v>14731.2</v>
      </c>
      <c r="E1851" s="231">
        <v>44855</v>
      </c>
      <c r="F1851" s="154">
        <v>14731.2</v>
      </c>
      <c r="G1851" s="197">
        <f>Tabla111[[#This Row],[Importe]]-Tabla111[[#This Row],[Pagado]]</f>
        <v>0</v>
      </c>
      <c r="H1851" s="153" t="s">
        <v>10</v>
      </c>
    </row>
    <row r="1852" spans="1:8" x14ac:dyDescent="0.25">
      <c r="A1852" s="73">
        <v>44851</v>
      </c>
      <c r="B1852" s="74" t="s">
        <v>33459</v>
      </c>
      <c r="C1852" s="75" t="s">
        <v>31</v>
      </c>
      <c r="D1852" s="81">
        <v>2745</v>
      </c>
      <c r="E1852" s="230">
        <v>44851</v>
      </c>
      <c r="F1852" s="81">
        <v>2745</v>
      </c>
      <c r="G1852" s="197">
        <f>Tabla111[[#This Row],[Importe]]-Tabla111[[#This Row],[Pagado]]</f>
        <v>0</v>
      </c>
      <c r="H1852" s="75" t="s">
        <v>10</v>
      </c>
    </row>
    <row r="1853" spans="1:8" x14ac:dyDescent="0.25">
      <c r="A1853" s="148">
        <v>44851</v>
      </c>
      <c r="B1853" s="149" t="s">
        <v>33460</v>
      </c>
      <c r="C1853" s="153" t="s">
        <v>10840</v>
      </c>
      <c r="D1853" s="154">
        <v>24366.400000000001</v>
      </c>
      <c r="E1853" s="231">
        <v>44860</v>
      </c>
      <c r="F1853" s="154">
        <v>24366.400000000001</v>
      </c>
      <c r="G1853" s="197">
        <f>Tabla111[[#This Row],[Importe]]-Tabla111[[#This Row],[Pagado]]</f>
        <v>0</v>
      </c>
      <c r="H1853" s="153" t="s">
        <v>10</v>
      </c>
    </row>
    <row r="1854" spans="1:8" x14ac:dyDescent="0.25">
      <c r="A1854" s="73">
        <v>44852</v>
      </c>
      <c r="B1854" s="74" t="s">
        <v>33461</v>
      </c>
      <c r="C1854" s="75" t="s">
        <v>887</v>
      </c>
      <c r="D1854" s="81">
        <v>15986.2</v>
      </c>
      <c r="E1854" s="230">
        <v>44853</v>
      </c>
      <c r="F1854" s="81">
        <v>15986.2</v>
      </c>
      <c r="G1854" s="197">
        <f>Tabla111[[#This Row],[Importe]]-Tabla111[[#This Row],[Pagado]]</f>
        <v>0</v>
      </c>
      <c r="H1854" s="75" t="s">
        <v>10</v>
      </c>
    </row>
    <row r="1855" spans="1:8" x14ac:dyDescent="0.25">
      <c r="A1855" s="148">
        <v>44852</v>
      </c>
      <c r="B1855" s="149" t="s">
        <v>33462</v>
      </c>
      <c r="C1855" s="153" t="s">
        <v>414</v>
      </c>
      <c r="D1855" s="154">
        <v>58824</v>
      </c>
      <c r="E1855" s="231">
        <v>44860</v>
      </c>
      <c r="F1855" s="154">
        <v>58824</v>
      </c>
      <c r="G1855" s="197">
        <f>Tabla111[[#This Row],[Importe]]-Tabla111[[#This Row],[Pagado]]</f>
        <v>0</v>
      </c>
      <c r="H1855" s="153" t="s">
        <v>10</v>
      </c>
    </row>
    <row r="1856" spans="1:8" x14ac:dyDescent="0.25">
      <c r="A1856" s="73">
        <v>44852</v>
      </c>
      <c r="B1856" s="74" t="s">
        <v>33463</v>
      </c>
      <c r="C1856" s="75" t="s">
        <v>887</v>
      </c>
      <c r="D1856" s="81">
        <v>5199.2</v>
      </c>
      <c r="E1856" s="230">
        <v>44853</v>
      </c>
      <c r="F1856" s="81">
        <v>5199.2</v>
      </c>
      <c r="G1856" s="197">
        <f>Tabla111[[#This Row],[Importe]]-Tabla111[[#This Row],[Pagado]]</f>
        <v>0</v>
      </c>
      <c r="H1856" s="75" t="s">
        <v>10</v>
      </c>
    </row>
    <row r="1857" spans="1:8" x14ac:dyDescent="0.25">
      <c r="A1857" s="148">
        <v>44852</v>
      </c>
      <c r="B1857" s="149" t="s">
        <v>33464</v>
      </c>
      <c r="C1857" s="153" t="s">
        <v>12</v>
      </c>
      <c r="D1857" s="154">
        <v>27932.15</v>
      </c>
      <c r="E1857" s="231">
        <v>44852</v>
      </c>
      <c r="F1857" s="154">
        <v>27932.15</v>
      </c>
      <c r="G1857" s="197">
        <f>Tabla111[[#This Row],[Importe]]-Tabla111[[#This Row],[Pagado]]</f>
        <v>0</v>
      </c>
      <c r="H1857" s="153" t="s">
        <v>10</v>
      </c>
    </row>
    <row r="1858" spans="1:8" x14ac:dyDescent="0.25">
      <c r="A1858" s="73">
        <v>44852</v>
      </c>
      <c r="B1858" s="74" t="s">
        <v>33465</v>
      </c>
      <c r="C1858" s="75" t="s">
        <v>18</v>
      </c>
      <c r="D1858" s="81">
        <v>1895.4</v>
      </c>
      <c r="E1858" s="230">
        <v>44852</v>
      </c>
      <c r="F1858" s="81">
        <v>1895.4</v>
      </c>
      <c r="G1858" s="197">
        <f>Tabla111[[#This Row],[Importe]]-Tabla111[[#This Row],[Pagado]]</f>
        <v>0</v>
      </c>
      <c r="H1858" s="75" t="s">
        <v>10</v>
      </c>
    </row>
    <row r="1859" spans="1:8" x14ac:dyDescent="0.25">
      <c r="A1859" s="148">
        <v>44852</v>
      </c>
      <c r="B1859" s="149" t="s">
        <v>33466</v>
      </c>
      <c r="C1859" s="153" t="s">
        <v>75</v>
      </c>
      <c r="D1859" s="154">
        <v>7984.9</v>
      </c>
      <c r="E1859" s="231">
        <v>44852</v>
      </c>
      <c r="F1859" s="154">
        <v>7984.9</v>
      </c>
      <c r="G1859" s="197">
        <f>Tabla111[[#This Row],[Importe]]-Tabla111[[#This Row],[Pagado]]</f>
        <v>0</v>
      </c>
      <c r="H1859" s="153" t="s">
        <v>10</v>
      </c>
    </row>
    <row r="1860" spans="1:8" x14ac:dyDescent="0.25">
      <c r="A1860" s="73">
        <v>44852</v>
      </c>
      <c r="B1860" s="74" t="s">
        <v>33467</v>
      </c>
      <c r="C1860" s="75" t="s">
        <v>24768</v>
      </c>
      <c r="D1860" s="81">
        <v>4624</v>
      </c>
      <c r="E1860" s="230">
        <v>44852</v>
      </c>
      <c r="F1860" s="81">
        <v>4624</v>
      </c>
      <c r="G1860" s="197">
        <f>Tabla111[[#This Row],[Importe]]-Tabla111[[#This Row],[Pagado]]</f>
        <v>0</v>
      </c>
      <c r="H1860" s="75" t="s">
        <v>10</v>
      </c>
    </row>
    <row r="1861" spans="1:8" x14ac:dyDescent="0.25">
      <c r="A1861" s="148">
        <v>44852</v>
      </c>
      <c r="B1861" s="149" t="s">
        <v>33468</v>
      </c>
      <c r="C1861" s="153" t="s">
        <v>95</v>
      </c>
      <c r="D1861" s="154">
        <v>25887.8</v>
      </c>
      <c r="E1861" s="231">
        <v>44852</v>
      </c>
      <c r="F1861" s="154">
        <v>25887.8</v>
      </c>
      <c r="G1861" s="197">
        <f>Tabla111[[#This Row],[Importe]]-Tabla111[[#This Row],[Pagado]]</f>
        <v>0</v>
      </c>
      <c r="H1861" s="153" t="s">
        <v>10</v>
      </c>
    </row>
    <row r="1862" spans="1:8" x14ac:dyDescent="0.25">
      <c r="A1862" s="73">
        <v>44852</v>
      </c>
      <c r="B1862" s="74" t="s">
        <v>33469</v>
      </c>
      <c r="C1862" s="75" t="s">
        <v>473</v>
      </c>
      <c r="D1862" s="81">
        <v>5478</v>
      </c>
      <c r="E1862" s="230">
        <v>44852</v>
      </c>
      <c r="F1862" s="81">
        <v>5478</v>
      </c>
      <c r="G1862" s="197">
        <f>Tabla111[[#This Row],[Importe]]-Tabla111[[#This Row],[Pagado]]</f>
        <v>0</v>
      </c>
      <c r="H1862" s="75" t="s">
        <v>10</v>
      </c>
    </row>
    <row r="1863" spans="1:8" x14ac:dyDescent="0.25">
      <c r="A1863" s="148">
        <v>44852</v>
      </c>
      <c r="B1863" s="149" t="s">
        <v>33470</v>
      </c>
      <c r="C1863" s="153" t="s">
        <v>27426</v>
      </c>
      <c r="D1863" s="154">
        <v>5998.5</v>
      </c>
      <c r="E1863" s="231">
        <v>44852</v>
      </c>
      <c r="F1863" s="154">
        <v>5998.5</v>
      </c>
      <c r="G1863" s="197">
        <f>Tabla111[[#This Row],[Importe]]-Tabla111[[#This Row],[Pagado]]</f>
        <v>0</v>
      </c>
      <c r="H1863" s="153" t="s">
        <v>10</v>
      </c>
    </row>
    <row r="1864" spans="1:8" x14ac:dyDescent="0.25">
      <c r="A1864" s="73">
        <v>44852</v>
      </c>
      <c r="B1864" s="74" t="s">
        <v>33471</v>
      </c>
      <c r="C1864" s="75" t="s">
        <v>31</v>
      </c>
      <c r="D1864" s="81">
        <v>4209.8</v>
      </c>
      <c r="E1864" s="230">
        <v>44852</v>
      </c>
      <c r="F1864" s="81">
        <v>4209.8</v>
      </c>
      <c r="G1864" s="197">
        <f>Tabla111[[#This Row],[Importe]]-Tabla111[[#This Row],[Pagado]]</f>
        <v>0</v>
      </c>
      <c r="H1864" s="75" t="s">
        <v>10</v>
      </c>
    </row>
    <row r="1865" spans="1:8" x14ac:dyDescent="0.25">
      <c r="A1865" s="148">
        <v>44852</v>
      </c>
      <c r="B1865" s="149" t="s">
        <v>33472</v>
      </c>
      <c r="C1865" s="153" t="s">
        <v>9</v>
      </c>
      <c r="D1865" s="154">
        <v>8830.2000000000007</v>
      </c>
      <c r="E1865" s="231">
        <v>44852</v>
      </c>
      <c r="F1865" s="154">
        <v>8830.2000000000007</v>
      </c>
      <c r="G1865" s="197">
        <f>Tabla111[[#This Row],[Importe]]-Tabla111[[#This Row],[Pagado]]</f>
        <v>0</v>
      </c>
      <c r="H1865" s="153" t="s">
        <v>10</v>
      </c>
    </row>
    <row r="1866" spans="1:8" x14ac:dyDescent="0.25">
      <c r="A1866" s="73">
        <v>44852</v>
      </c>
      <c r="B1866" s="74" t="s">
        <v>33473</v>
      </c>
      <c r="C1866" s="75" t="s">
        <v>93</v>
      </c>
      <c r="D1866" s="81">
        <v>8792.1</v>
      </c>
      <c r="E1866" s="230" t="s">
        <v>33474</v>
      </c>
      <c r="F1866" s="81">
        <f>3000+5792.1</f>
        <v>8792.1</v>
      </c>
      <c r="G1866" s="197">
        <f>Tabla111[[#This Row],[Importe]]-Tabla111[[#This Row],[Pagado]]</f>
        <v>0</v>
      </c>
      <c r="H1866" s="75" t="s">
        <v>10</v>
      </c>
    </row>
    <row r="1867" spans="1:8" x14ac:dyDescent="0.25">
      <c r="A1867" s="148">
        <v>44852</v>
      </c>
      <c r="B1867" s="149" t="s">
        <v>33475</v>
      </c>
      <c r="C1867" s="153" t="s">
        <v>97</v>
      </c>
      <c r="D1867" s="154">
        <v>7126.8</v>
      </c>
      <c r="E1867" s="231">
        <v>44853</v>
      </c>
      <c r="F1867" s="154">
        <v>7126.8</v>
      </c>
      <c r="G1867" s="197">
        <f>Tabla111[[#This Row],[Importe]]-Tabla111[[#This Row],[Pagado]]</f>
        <v>0</v>
      </c>
      <c r="H1867" s="153" t="s">
        <v>10</v>
      </c>
    </row>
    <row r="1868" spans="1:8" x14ac:dyDescent="0.25">
      <c r="A1868" s="73">
        <v>44852</v>
      </c>
      <c r="B1868" s="74" t="s">
        <v>33476</v>
      </c>
      <c r="C1868" s="75" t="s">
        <v>2563</v>
      </c>
      <c r="D1868" s="81">
        <v>5400.2</v>
      </c>
      <c r="E1868" s="230">
        <v>44853</v>
      </c>
      <c r="F1868" s="81">
        <v>5400.2</v>
      </c>
      <c r="G1868" s="197">
        <f>Tabla111[[#This Row],[Importe]]-Tabla111[[#This Row],[Pagado]]</f>
        <v>0</v>
      </c>
      <c r="H1868" s="75" t="s">
        <v>10</v>
      </c>
    </row>
    <row r="1869" spans="1:8" x14ac:dyDescent="0.25">
      <c r="A1869" s="148">
        <v>44852</v>
      </c>
      <c r="B1869" s="149" t="s">
        <v>33477</v>
      </c>
      <c r="C1869" s="153" t="s">
        <v>114</v>
      </c>
      <c r="D1869" s="154">
        <v>5141.5</v>
      </c>
      <c r="E1869" s="231">
        <v>44853</v>
      </c>
      <c r="F1869" s="154">
        <v>5141.5</v>
      </c>
      <c r="G1869" s="197">
        <f>Tabla111[[#This Row],[Importe]]-Tabla111[[#This Row],[Pagado]]</f>
        <v>0</v>
      </c>
      <c r="H1869" s="153" t="s">
        <v>10</v>
      </c>
    </row>
    <row r="1870" spans="1:8" x14ac:dyDescent="0.25">
      <c r="A1870" s="73">
        <v>44852</v>
      </c>
      <c r="B1870" s="74" t="s">
        <v>33478</v>
      </c>
      <c r="C1870" s="75" t="s">
        <v>64</v>
      </c>
      <c r="D1870" s="81">
        <v>4797</v>
      </c>
      <c r="E1870" s="230">
        <v>44853</v>
      </c>
      <c r="F1870" s="81">
        <v>4797</v>
      </c>
      <c r="G1870" s="197">
        <f>Tabla111[[#This Row],[Importe]]-Tabla111[[#This Row],[Pagado]]</f>
        <v>0</v>
      </c>
      <c r="H1870" s="75" t="s">
        <v>10</v>
      </c>
    </row>
    <row r="1871" spans="1:8" x14ac:dyDescent="0.25">
      <c r="A1871" s="148">
        <v>44852</v>
      </c>
      <c r="B1871" s="149" t="s">
        <v>33479</v>
      </c>
      <c r="C1871" s="153" t="s">
        <v>326</v>
      </c>
      <c r="D1871" s="154">
        <v>11316.3</v>
      </c>
      <c r="E1871" s="231">
        <v>44854</v>
      </c>
      <c r="F1871" s="154">
        <v>11316.3</v>
      </c>
      <c r="G1871" s="197">
        <f>Tabla111[[#This Row],[Importe]]-Tabla111[[#This Row],[Pagado]]</f>
        <v>0</v>
      </c>
      <c r="H1871" s="153" t="s">
        <v>10</v>
      </c>
    </row>
    <row r="1872" spans="1:8" x14ac:dyDescent="0.25">
      <c r="A1872" s="73">
        <v>44852</v>
      </c>
      <c r="B1872" s="74" t="s">
        <v>33480</v>
      </c>
      <c r="C1872" s="75" t="s">
        <v>2151</v>
      </c>
      <c r="D1872" s="81">
        <v>28875</v>
      </c>
      <c r="E1872" s="230">
        <v>44852</v>
      </c>
      <c r="F1872" s="81">
        <v>28875</v>
      </c>
      <c r="G1872" s="197">
        <f>Tabla111[[#This Row],[Importe]]-Tabla111[[#This Row],[Pagado]]</f>
        <v>0</v>
      </c>
      <c r="H1872" s="75" t="s">
        <v>10</v>
      </c>
    </row>
    <row r="1873" spans="1:8" x14ac:dyDescent="0.25">
      <c r="A1873" s="148">
        <v>44852</v>
      </c>
      <c r="B1873" s="149" t="s">
        <v>33481</v>
      </c>
      <c r="C1873" s="153" t="s">
        <v>22</v>
      </c>
      <c r="D1873" s="154">
        <v>58145.3</v>
      </c>
      <c r="E1873" s="231">
        <v>44853</v>
      </c>
      <c r="F1873" s="154">
        <v>58145.3</v>
      </c>
      <c r="G1873" s="197">
        <f>Tabla111[[#This Row],[Importe]]-Tabla111[[#This Row],[Pagado]]</f>
        <v>0</v>
      </c>
      <c r="H1873" s="153" t="s">
        <v>10</v>
      </c>
    </row>
    <row r="1874" spans="1:8" x14ac:dyDescent="0.25">
      <c r="A1874" s="73">
        <v>44852</v>
      </c>
      <c r="B1874" s="74" t="s">
        <v>33482</v>
      </c>
      <c r="C1874" s="75" t="s">
        <v>105</v>
      </c>
      <c r="D1874" s="81">
        <v>8470.1</v>
      </c>
      <c r="E1874" s="230">
        <v>44853</v>
      </c>
      <c r="F1874" s="81">
        <v>8470.1</v>
      </c>
      <c r="G1874" s="197">
        <f>Tabla111[[#This Row],[Importe]]-Tabla111[[#This Row],[Pagado]]</f>
        <v>0</v>
      </c>
      <c r="H1874" s="75" t="s">
        <v>10</v>
      </c>
    </row>
    <row r="1875" spans="1:8" x14ac:dyDescent="0.25">
      <c r="A1875" s="148">
        <v>44852</v>
      </c>
      <c r="B1875" s="149" t="s">
        <v>33483</v>
      </c>
      <c r="C1875" s="153" t="s">
        <v>109</v>
      </c>
      <c r="D1875" s="154">
        <v>5427.5</v>
      </c>
      <c r="E1875" s="231">
        <v>44853</v>
      </c>
      <c r="F1875" s="154">
        <v>5427.5</v>
      </c>
      <c r="G1875" s="197">
        <f>Tabla111[[#This Row],[Importe]]-Tabla111[[#This Row],[Pagado]]</f>
        <v>0</v>
      </c>
      <c r="H1875" s="153" t="s">
        <v>10</v>
      </c>
    </row>
    <row r="1876" spans="1:8" x14ac:dyDescent="0.25">
      <c r="A1876" s="73">
        <v>44852</v>
      </c>
      <c r="B1876" s="74" t="s">
        <v>33484</v>
      </c>
      <c r="C1876" s="75" t="s">
        <v>89</v>
      </c>
      <c r="D1876" s="81">
        <v>12383</v>
      </c>
      <c r="E1876" s="230">
        <v>44853</v>
      </c>
      <c r="F1876" s="81">
        <v>12383</v>
      </c>
      <c r="G1876" s="197">
        <f>Tabla111[[#This Row],[Importe]]-Tabla111[[#This Row],[Pagado]]</f>
        <v>0</v>
      </c>
      <c r="H1876" s="75" t="s">
        <v>10</v>
      </c>
    </row>
    <row r="1877" spans="1:8" x14ac:dyDescent="0.25">
      <c r="A1877" s="148">
        <v>44852</v>
      </c>
      <c r="B1877" s="149" t="s">
        <v>33485</v>
      </c>
      <c r="C1877" s="153" t="s">
        <v>345</v>
      </c>
      <c r="D1877" s="154">
        <v>464</v>
      </c>
      <c r="E1877" s="231">
        <v>44852</v>
      </c>
      <c r="F1877" s="154">
        <v>464</v>
      </c>
      <c r="G1877" s="197">
        <f>Tabla111[[#This Row],[Importe]]-Tabla111[[#This Row],[Pagado]]</f>
        <v>0</v>
      </c>
      <c r="H1877" s="153" t="s">
        <v>10</v>
      </c>
    </row>
    <row r="1878" spans="1:8" x14ac:dyDescent="0.25">
      <c r="A1878" s="73">
        <v>44852</v>
      </c>
      <c r="B1878" s="74" t="s">
        <v>33486</v>
      </c>
      <c r="C1878" s="75" t="s">
        <v>348</v>
      </c>
      <c r="D1878" s="81">
        <v>3216</v>
      </c>
      <c r="E1878" s="230">
        <v>44852</v>
      </c>
      <c r="F1878" s="81">
        <v>3216</v>
      </c>
      <c r="G1878" s="197">
        <f>Tabla111[[#This Row],[Importe]]-Tabla111[[#This Row],[Pagado]]</f>
        <v>0</v>
      </c>
      <c r="H1878" s="75" t="s">
        <v>10</v>
      </c>
    </row>
    <row r="1879" spans="1:8" x14ac:dyDescent="0.25">
      <c r="A1879" s="148">
        <v>44852</v>
      </c>
      <c r="B1879" s="149" t="s">
        <v>33487</v>
      </c>
      <c r="C1879" s="153" t="s">
        <v>31</v>
      </c>
      <c r="D1879" s="154">
        <v>387</v>
      </c>
      <c r="E1879" s="231">
        <v>44852</v>
      </c>
      <c r="F1879" s="154">
        <v>387</v>
      </c>
      <c r="G1879" s="197">
        <f>Tabla111[[#This Row],[Importe]]-Tabla111[[#This Row],[Pagado]]</f>
        <v>0</v>
      </c>
      <c r="H1879" s="153" t="s">
        <v>10</v>
      </c>
    </row>
    <row r="1880" spans="1:8" x14ac:dyDescent="0.25">
      <c r="A1880" s="73">
        <v>44852</v>
      </c>
      <c r="B1880" s="74" t="s">
        <v>33488</v>
      </c>
      <c r="C1880" s="75" t="s">
        <v>31</v>
      </c>
      <c r="D1880" s="81">
        <v>6177</v>
      </c>
      <c r="E1880" s="230">
        <v>44852</v>
      </c>
      <c r="F1880" s="81">
        <v>6177</v>
      </c>
      <c r="G1880" s="197">
        <f>Tabla111[[#This Row],[Importe]]-Tabla111[[#This Row],[Pagado]]</f>
        <v>0</v>
      </c>
      <c r="H1880" s="75" t="s">
        <v>10</v>
      </c>
    </row>
    <row r="1881" spans="1:8" x14ac:dyDescent="0.25">
      <c r="A1881" s="148">
        <v>44852</v>
      </c>
      <c r="B1881" s="149" t="s">
        <v>33489</v>
      </c>
      <c r="C1881" s="153" t="s">
        <v>450</v>
      </c>
      <c r="D1881" s="154">
        <v>6768.3</v>
      </c>
      <c r="E1881" s="231">
        <v>44852</v>
      </c>
      <c r="F1881" s="154">
        <v>6768.3</v>
      </c>
      <c r="G1881" s="197">
        <f>Tabla111[[#This Row],[Importe]]-Tabla111[[#This Row],[Pagado]]</f>
        <v>0</v>
      </c>
      <c r="H1881" s="153" t="s">
        <v>10</v>
      </c>
    </row>
    <row r="1882" spans="1:8" x14ac:dyDescent="0.25">
      <c r="A1882" s="73">
        <v>44852</v>
      </c>
      <c r="B1882" s="74" t="s">
        <v>33490</v>
      </c>
      <c r="C1882" s="75" t="s">
        <v>28087</v>
      </c>
      <c r="D1882" s="81">
        <v>30000</v>
      </c>
      <c r="E1882" s="230">
        <v>44854</v>
      </c>
      <c r="F1882" s="81">
        <v>30000</v>
      </c>
      <c r="G1882" s="197">
        <f>Tabla111[[#This Row],[Importe]]-Tabla111[[#This Row],[Pagado]]</f>
        <v>0</v>
      </c>
      <c r="H1882" s="75" t="s">
        <v>10</v>
      </c>
    </row>
    <row r="1883" spans="1:8" x14ac:dyDescent="0.25">
      <c r="A1883" s="148">
        <v>44852</v>
      </c>
      <c r="B1883" s="149" t="s">
        <v>33491</v>
      </c>
      <c r="C1883" s="153" t="s">
        <v>9415</v>
      </c>
      <c r="D1883" s="154">
        <v>29630.799999999999</v>
      </c>
      <c r="E1883" s="231">
        <v>44856</v>
      </c>
      <c r="F1883" s="154">
        <v>29630.799999999999</v>
      </c>
      <c r="G1883" s="197">
        <f>Tabla111[[#This Row],[Importe]]-Tabla111[[#This Row],[Pagado]]</f>
        <v>0</v>
      </c>
      <c r="H1883" s="153" t="s">
        <v>10</v>
      </c>
    </row>
    <row r="1884" spans="1:8" x14ac:dyDescent="0.25">
      <c r="A1884" s="73">
        <v>44852</v>
      </c>
      <c r="B1884" s="74" t="s">
        <v>33492</v>
      </c>
      <c r="C1884" s="75" t="s">
        <v>142</v>
      </c>
      <c r="D1884" s="81">
        <v>70298.16</v>
      </c>
      <c r="E1884" s="230" t="s">
        <v>4813</v>
      </c>
      <c r="F1884" s="81">
        <v>0</v>
      </c>
      <c r="G1884" s="197">
        <f>Tabla111[[#This Row],[Importe]]-Tabla111[[#This Row],[Pagado]]</f>
        <v>70298.16</v>
      </c>
      <c r="H1884" s="75" t="s">
        <v>4814</v>
      </c>
    </row>
    <row r="1885" spans="1:8" x14ac:dyDescent="0.25">
      <c r="A1885" s="148">
        <v>44852</v>
      </c>
      <c r="B1885" s="149" t="s">
        <v>33493</v>
      </c>
      <c r="C1885" s="153" t="s">
        <v>151</v>
      </c>
      <c r="D1885" s="154">
        <v>21927.759999999998</v>
      </c>
      <c r="E1885" s="231">
        <v>44852</v>
      </c>
      <c r="F1885" s="154">
        <v>21927.759999999998</v>
      </c>
      <c r="G1885" s="197">
        <f>Tabla111[[#This Row],[Importe]]-Tabla111[[#This Row],[Pagado]]</f>
        <v>0</v>
      </c>
      <c r="H1885" s="153" t="s">
        <v>10</v>
      </c>
    </row>
    <row r="1886" spans="1:8" x14ac:dyDescent="0.25">
      <c r="A1886" s="73">
        <v>44852</v>
      </c>
      <c r="B1886" s="74" t="s">
        <v>33494</v>
      </c>
      <c r="C1886" s="75" t="s">
        <v>159</v>
      </c>
      <c r="D1886" s="81">
        <v>3486.5</v>
      </c>
      <c r="E1886" s="230">
        <v>44852</v>
      </c>
      <c r="F1886" s="81">
        <v>3486.5</v>
      </c>
      <c r="G1886" s="197">
        <f>Tabla111[[#This Row],[Importe]]-Tabla111[[#This Row],[Pagado]]</f>
        <v>0</v>
      </c>
      <c r="H1886" s="75" t="s">
        <v>10</v>
      </c>
    </row>
    <row r="1887" spans="1:8" x14ac:dyDescent="0.25">
      <c r="A1887" s="148">
        <v>44852</v>
      </c>
      <c r="B1887" s="149" t="s">
        <v>33495</v>
      </c>
      <c r="C1887" s="153" t="s">
        <v>87</v>
      </c>
      <c r="D1887" s="154">
        <v>3353.9</v>
      </c>
      <c r="E1887" s="231">
        <v>44853</v>
      </c>
      <c r="F1887" s="154">
        <v>3353.9</v>
      </c>
      <c r="G1887" s="197">
        <f>Tabla111[[#This Row],[Importe]]-Tabla111[[#This Row],[Pagado]]</f>
        <v>0</v>
      </c>
      <c r="H1887" s="153" t="s">
        <v>10</v>
      </c>
    </row>
    <row r="1888" spans="1:8" x14ac:dyDescent="0.25">
      <c r="A1888" s="73">
        <v>44852</v>
      </c>
      <c r="B1888" s="74" t="s">
        <v>33496</v>
      </c>
      <c r="C1888" s="75" t="s">
        <v>83</v>
      </c>
      <c r="D1888" s="81">
        <v>9842.4</v>
      </c>
      <c r="E1888" s="230">
        <v>44853</v>
      </c>
      <c r="F1888" s="81">
        <v>9842.4</v>
      </c>
      <c r="G1888" s="197">
        <f>Tabla111[[#This Row],[Importe]]-Tabla111[[#This Row],[Pagado]]</f>
        <v>0</v>
      </c>
      <c r="H1888" s="75" t="s">
        <v>10</v>
      </c>
    </row>
    <row r="1889" spans="1:8" x14ac:dyDescent="0.25">
      <c r="A1889" s="148">
        <v>44852</v>
      </c>
      <c r="B1889" s="149" t="s">
        <v>33497</v>
      </c>
      <c r="C1889" s="153" t="s">
        <v>966</v>
      </c>
      <c r="D1889" s="154">
        <v>4120.8999999999996</v>
      </c>
      <c r="E1889" s="231">
        <v>44852</v>
      </c>
      <c r="F1889" s="154">
        <v>4120.8999999999996</v>
      </c>
      <c r="G1889" s="197">
        <f>Tabla111[[#This Row],[Importe]]-Tabla111[[#This Row],[Pagado]]</f>
        <v>0</v>
      </c>
      <c r="H1889" s="153" t="s">
        <v>10</v>
      </c>
    </row>
    <row r="1890" spans="1:8" x14ac:dyDescent="0.25">
      <c r="A1890" s="73">
        <v>44852</v>
      </c>
      <c r="B1890" s="74" t="s">
        <v>33498</v>
      </c>
      <c r="C1890" s="75" t="s">
        <v>466</v>
      </c>
      <c r="D1890" s="81">
        <v>8996.4</v>
      </c>
      <c r="E1890" s="230">
        <v>44852</v>
      </c>
      <c r="F1890" s="81">
        <v>8996.4</v>
      </c>
      <c r="G1890" s="197">
        <f>Tabla111[[#This Row],[Importe]]-Tabla111[[#This Row],[Pagado]]</f>
        <v>0</v>
      </c>
      <c r="H1890" s="75" t="s">
        <v>10</v>
      </c>
    </row>
    <row r="1891" spans="1:8" x14ac:dyDescent="0.25">
      <c r="A1891" s="148">
        <v>44852</v>
      </c>
      <c r="B1891" s="149" t="s">
        <v>33499</v>
      </c>
      <c r="C1891" s="153" t="s">
        <v>10190</v>
      </c>
      <c r="D1891" s="154">
        <v>23716.2</v>
      </c>
      <c r="E1891" s="231">
        <v>44853</v>
      </c>
      <c r="F1891" s="154">
        <v>23716.2</v>
      </c>
      <c r="G1891" s="197">
        <f>Tabla111[[#This Row],[Importe]]-Tabla111[[#This Row],[Pagado]]</f>
        <v>0</v>
      </c>
      <c r="H1891" s="153" t="s">
        <v>10</v>
      </c>
    </row>
    <row r="1892" spans="1:8" x14ac:dyDescent="0.25">
      <c r="A1892" s="73">
        <v>44852</v>
      </c>
      <c r="B1892" s="74" t="s">
        <v>33500</v>
      </c>
      <c r="C1892" s="75" t="s">
        <v>4136</v>
      </c>
      <c r="D1892" s="81">
        <v>2393.6</v>
      </c>
      <c r="E1892" s="230">
        <v>44852</v>
      </c>
      <c r="F1892" s="81">
        <v>2393.6</v>
      </c>
      <c r="G1892" s="197">
        <f>Tabla111[[#This Row],[Importe]]-Tabla111[[#This Row],[Pagado]]</f>
        <v>0</v>
      </c>
      <c r="H1892" s="75" t="s">
        <v>10</v>
      </c>
    </row>
    <row r="1893" spans="1:8" x14ac:dyDescent="0.25">
      <c r="A1893" s="148">
        <v>44852</v>
      </c>
      <c r="B1893" s="149" t="s">
        <v>33501</v>
      </c>
      <c r="C1893" s="153" t="s">
        <v>520</v>
      </c>
      <c r="D1893" s="154">
        <v>8937</v>
      </c>
      <c r="E1893" s="231">
        <v>44852</v>
      </c>
      <c r="F1893" s="154">
        <v>8937</v>
      </c>
      <c r="G1893" s="197">
        <f>Tabla111[[#This Row],[Importe]]-Tabla111[[#This Row],[Pagado]]</f>
        <v>0</v>
      </c>
      <c r="H1893" s="153" t="s">
        <v>10</v>
      </c>
    </row>
    <row r="1894" spans="1:8" x14ac:dyDescent="0.25">
      <c r="A1894" s="73">
        <v>44852</v>
      </c>
      <c r="B1894" s="74" t="s">
        <v>33502</v>
      </c>
      <c r="C1894" s="75" t="s">
        <v>157</v>
      </c>
      <c r="D1894" s="81">
        <v>11019.5</v>
      </c>
      <c r="E1894" s="230">
        <v>44852</v>
      </c>
      <c r="F1894" s="81">
        <v>11019.5</v>
      </c>
      <c r="G1894" s="197">
        <f>Tabla111[[#This Row],[Importe]]-Tabla111[[#This Row],[Pagado]]</f>
        <v>0</v>
      </c>
      <c r="H1894" s="75" t="s">
        <v>10</v>
      </c>
    </row>
    <row r="1895" spans="1:8" x14ac:dyDescent="0.25">
      <c r="A1895" s="148">
        <v>44852</v>
      </c>
      <c r="B1895" s="149" t="s">
        <v>33503</v>
      </c>
      <c r="C1895" s="153" t="s">
        <v>314</v>
      </c>
      <c r="D1895" s="154">
        <v>2730</v>
      </c>
      <c r="E1895" s="231">
        <v>44853</v>
      </c>
      <c r="F1895" s="154">
        <v>2730</v>
      </c>
      <c r="G1895" s="197">
        <f>Tabla111[[#This Row],[Importe]]-Tabla111[[#This Row],[Pagado]]</f>
        <v>0</v>
      </c>
      <c r="H1895" s="153" t="s">
        <v>10</v>
      </c>
    </row>
    <row r="1896" spans="1:8" x14ac:dyDescent="0.25">
      <c r="A1896" s="73">
        <v>44852</v>
      </c>
      <c r="B1896" s="74" t="s">
        <v>33504</v>
      </c>
      <c r="C1896" s="75" t="s">
        <v>45</v>
      </c>
      <c r="D1896" s="81">
        <v>13704.1</v>
      </c>
      <c r="E1896" s="230">
        <v>44852</v>
      </c>
      <c r="F1896" s="81">
        <v>13704.1</v>
      </c>
      <c r="G1896" s="197">
        <f>Tabla111[[#This Row],[Importe]]-Tabla111[[#This Row],[Pagado]]</f>
        <v>0</v>
      </c>
      <c r="H1896" s="75" t="s">
        <v>10</v>
      </c>
    </row>
    <row r="1897" spans="1:8" x14ac:dyDescent="0.25">
      <c r="A1897" s="148">
        <v>44852</v>
      </c>
      <c r="B1897" s="149" t="s">
        <v>33505</v>
      </c>
      <c r="C1897" s="153" t="s">
        <v>49</v>
      </c>
      <c r="D1897" s="154">
        <v>3991</v>
      </c>
      <c r="E1897" s="231">
        <v>44852</v>
      </c>
      <c r="F1897" s="154">
        <v>3991</v>
      </c>
      <c r="G1897" s="197">
        <f>Tabla111[[#This Row],[Importe]]-Tabla111[[#This Row],[Pagado]]</f>
        <v>0</v>
      </c>
      <c r="H1897" s="153" t="s">
        <v>10</v>
      </c>
    </row>
    <row r="1898" spans="1:8" x14ac:dyDescent="0.25">
      <c r="A1898" s="73">
        <v>44852</v>
      </c>
      <c r="B1898" s="74" t="s">
        <v>33506</v>
      </c>
      <c r="C1898" s="75" t="s">
        <v>31</v>
      </c>
      <c r="D1898" s="81">
        <v>1970</v>
      </c>
      <c r="E1898" s="230">
        <v>44852</v>
      </c>
      <c r="F1898" s="81">
        <v>1970</v>
      </c>
      <c r="G1898" s="197">
        <f>Tabla111[[#This Row],[Importe]]-Tabla111[[#This Row],[Pagado]]</f>
        <v>0</v>
      </c>
      <c r="H1898" s="75" t="s">
        <v>10</v>
      </c>
    </row>
    <row r="1899" spans="1:8" x14ac:dyDescent="0.25">
      <c r="A1899" s="148">
        <v>44852</v>
      </c>
      <c r="B1899" s="149" t="s">
        <v>33507</v>
      </c>
      <c r="C1899" s="153" t="s">
        <v>58</v>
      </c>
      <c r="D1899" s="154">
        <v>2257</v>
      </c>
      <c r="E1899" s="231">
        <v>44852</v>
      </c>
      <c r="F1899" s="154">
        <v>2257</v>
      </c>
      <c r="G1899" s="197">
        <f>Tabla111[[#This Row],[Importe]]-Tabla111[[#This Row],[Pagado]]</f>
        <v>0</v>
      </c>
      <c r="H1899" s="153" t="s">
        <v>10</v>
      </c>
    </row>
    <row r="1900" spans="1:8" x14ac:dyDescent="0.25">
      <c r="A1900" s="73">
        <v>44852</v>
      </c>
      <c r="B1900" s="74" t="s">
        <v>33508</v>
      </c>
      <c r="C1900" s="75" t="s">
        <v>17556</v>
      </c>
      <c r="D1900" s="81">
        <v>3865.4</v>
      </c>
      <c r="E1900" s="230">
        <v>44852</v>
      </c>
      <c r="F1900" s="81">
        <v>3865.4</v>
      </c>
      <c r="G1900" s="197">
        <f>Tabla111[[#This Row],[Importe]]-Tabla111[[#This Row],[Pagado]]</f>
        <v>0</v>
      </c>
      <c r="H1900" s="75" t="s">
        <v>10</v>
      </c>
    </row>
    <row r="1901" spans="1:8" x14ac:dyDescent="0.25">
      <c r="A1901" s="148">
        <v>44852</v>
      </c>
      <c r="B1901" s="149" t="s">
        <v>33509</v>
      </c>
      <c r="C1901" s="153" t="s">
        <v>79</v>
      </c>
      <c r="D1901" s="154">
        <v>6598.8</v>
      </c>
      <c r="E1901" s="231">
        <v>44852</v>
      </c>
      <c r="F1901" s="154">
        <v>6598.8</v>
      </c>
      <c r="G1901" s="197">
        <f>Tabla111[[#This Row],[Importe]]-Tabla111[[#This Row],[Pagado]]</f>
        <v>0</v>
      </c>
      <c r="H1901" s="153" t="s">
        <v>10</v>
      </c>
    </row>
    <row r="1902" spans="1:8" x14ac:dyDescent="0.25">
      <c r="A1902" s="73">
        <v>44852</v>
      </c>
      <c r="B1902" s="74" t="s">
        <v>33510</v>
      </c>
      <c r="C1902" s="75" t="s">
        <v>214</v>
      </c>
      <c r="D1902" s="81">
        <v>5542.5</v>
      </c>
      <c r="E1902" s="230">
        <v>44853</v>
      </c>
      <c r="F1902" s="81">
        <v>5542.5</v>
      </c>
      <c r="G1902" s="197">
        <f>Tabla111[[#This Row],[Importe]]-Tabla111[[#This Row],[Pagado]]</f>
        <v>0</v>
      </c>
      <c r="H1902" s="75" t="s">
        <v>10</v>
      </c>
    </row>
    <row r="1903" spans="1:8" x14ac:dyDescent="0.25">
      <c r="A1903" s="148">
        <v>44852</v>
      </c>
      <c r="B1903" s="149" t="s">
        <v>33511</v>
      </c>
      <c r="C1903" s="153" t="s">
        <v>319</v>
      </c>
      <c r="D1903" s="154">
        <v>13370.2</v>
      </c>
      <c r="E1903" s="231">
        <v>44852</v>
      </c>
      <c r="F1903" s="154">
        <v>13370.2</v>
      </c>
      <c r="G1903" s="197">
        <f>Tabla111[[#This Row],[Importe]]-Tabla111[[#This Row],[Pagado]]</f>
        <v>0</v>
      </c>
      <c r="H1903" s="153" t="s">
        <v>10</v>
      </c>
    </row>
    <row r="1904" spans="1:8" x14ac:dyDescent="0.25">
      <c r="A1904" s="73">
        <v>44852</v>
      </c>
      <c r="B1904" s="74" t="s">
        <v>33512</v>
      </c>
      <c r="C1904" s="75" t="s">
        <v>934</v>
      </c>
      <c r="D1904" s="81">
        <v>5008.4799999999996</v>
      </c>
      <c r="E1904" s="230">
        <v>44852</v>
      </c>
      <c r="F1904" s="81">
        <v>5008.4799999999996</v>
      </c>
      <c r="G1904" s="197">
        <f>Tabla111[[#This Row],[Importe]]-Tabla111[[#This Row],[Pagado]]</f>
        <v>0</v>
      </c>
      <c r="H1904" s="75" t="s">
        <v>10</v>
      </c>
    </row>
    <row r="1905" spans="1:8" x14ac:dyDescent="0.25">
      <c r="A1905" s="148">
        <v>44852</v>
      </c>
      <c r="B1905" s="149" t="s">
        <v>33513</v>
      </c>
      <c r="C1905" s="153" t="s">
        <v>518</v>
      </c>
      <c r="D1905" s="154">
        <v>1521.8</v>
      </c>
      <c r="E1905" s="231">
        <v>44852</v>
      </c>
      <c r="F1905" s="154">
        <v>1521.8</v>
      </c>
      <c r="G1905" s="197">
        <f>Tabla111[[#This Row],[Importe]]-Tabla111[[#This Row],[Pagado]]</f>
        <v>0</v>
      </c>
      <c r="H1905" s="153" t="s">
        <v>10</v>
      </c>
    </row>
    <row r="1906" spans="1:8" x14ac:dyDescent="0.25">
      <c r="A1906" s="73">
        <v>44852</v>
      </c>
      <c r="B1906" s="74" t="s">
        <v>33514</v>
      </c>
      <c r="C1906" s="75" t="s">
        <v>31324</v>
      </c>
      <c r="D1906" s="81">
        <v>5152</v>
      </c>
      <c r="E1906" s="230">
        <v>44852</v>
      </c>
      <c r="F1906" s="81">
        <v>5152</v>
      </c>
      <c r="G1906" s="197">
        <f>Tabla111[[#This Row],[Importe]]-Tabla111[[#This Row],[Pagado]]</f>
        <v>0</v>
      </c>
      <c r="H1906" s="75" t="s">
        <v>10</v>
      </c>
    </row>
    <row r="1907" spans="1:8" x14ac:dyDescent="0.25">
      <c r="A1907" s="148">
        <v>44852</v>
      </c>
      <c r="B1907" s="149" t="s">
        <v>33515</v>
      </c>
      <c r="C1907" s="153" t="s">
        <v>33516</v>
      </c>
      <c r="D1907" s="154">
        <v>0</v>
      </c>
      <c r="E1907" s="233" t="s">
        <v>189</v>
      </c>
      <c r="F1907" s="154">
        <v>0</v>
      </c>
      <c r="G1907" s="197">
        <f>Tabla111[[#This Row],[Importe]]-Tabla111[[#This Row],[Pagado]]</f>
        <v>0</v>
      </c>
      <c r="H1907" s="159" t="s">
        <v>33517</v>
      </c>
    </row>
    <row r="1908" spans="1:8" x14ac:dyDescent="0.25">
      <c r="A1908" s="73">
        <v>44852</v>
      </c>
      <c r="B1908" s="74" t="s">
        <v>33518</v>
      </c>
      <c r="C1908" s="75" t="s">
        <v>670</v>
      </c>
      <c r="D1908" s="81">
        <v>4905</v>
      </c>
      <c r="E1908" s="230">
        <v>44852</v>
      </c>
      <c r="F1908" s="81">
        <v>4905</v>
      </c>
      <c r="G1908" s="197">
        <f>Tabla111[[#This Row],[Importe]]-Tabla111[[#This Row],[Pagado]]</f>
        <v>0</v>
      </c>
      <c r="H1908" s="75" t="s">
        <v>10</v>
      </c>
    </row>
    <row r="1909" spans="1:8" x14ac:dyDescent="0.25">
      <c r="A1909" s="148">
        <v>44852</v>
      </c>
      <c r="B1909" s="149" t="s">
        <v>33519</v>
      </c>
      <c r="C1909" s="153" t="s">
        <v>681</v>
      </c>
      <c r="D1909" s="154">
        <v>2.62</v>
      </c>
      <c r="E1909" s="231">
        <v>44852</v>
      </c>
      <c r="F1909" s="154">
        <v>2.62</v>
      </c>
      <c r="G1909" s="197">
        <f>Tabla111[[#This Row],[Importe]]-Tabla111[[#This Row],[Pagado]]</f>
        <v>0</v>
      </c>
      <c r="H1909" s="153" t="s">
        <v>10</v>
      </c>
    </row>
    <row r="1910" spans="1:8" x14ac:dyDescent="0.25">
      <c r="A1910" s="73">
        <v>44852</v>
      </c>
      <c r="B1910" s="74" t="s">
        <v>33520</v>
      </c>
      <c r="C1910" s="75" t="s">
        <v>312</v>
      </c>
      <c r="D1910" s="81">
        <v>6522.8</v>
      </c>
      <c r="E1910" s="230">
        <v>44852</v>
      </c>
      <c r="F1910" s="81">
        <v>6522.8</v>
      </c>
      <c r="G1910" s="197">
        <f>Tabla111[[#This Row],[Importe]]-Tabla111[[#This Row],[Pagado]]</f>
        <v>0</v>
      </c>
      <c r="H1910" s="75" t="s">
        <v>10</v>
      </c>
    </row>
    <row r="1911" spans="1:8" x14ac:dyDescent="0.25">
      <c r="A1911" s="148">
        <v>44852</v>
      </c>
      <c r="B1911" s="149" t="s">
        <v>33521</v>
      </c>
      <c r="C1911" s="153" t="s">
        <v>53</v>
      </c>
      <c r="D1911" s="154">
        <v>3152.1</v>
      </c>
      <c r="E1911" s="231">
        <v>44852</v>
      </c>
      <c r="F1911" s="154">
        <v>3152.1</v>
      </c>
      <c r="G1911" s="197">
        <f>Tabla111[[#This Row],[Importe]]-Tabla111[[#This Row],[Pagado]]</f>
        <v>0</v>
      </c>
      <c r="H1911" s="153" t="s">
        <v>10</v>
      </c>
    </row>
    <row r="1912" spans="1:8" x14ac:dyDescent="0.25">
      <c r="A1912" s="73">
        <v>44852</v>
      </c>
      <c r="B1912" s="74" t="s">
        <v>33522</v>
      </c>
      <c r="C1912" s="75" t="s">
        <v>146</v>
      </c>
      <c r="D1912" s="81">
        <v>3978</v>
      </c>
      <c r="E1912" s="230">
        <v>44853</v>
      </c>
      <c r="F1912" s="81">
        <v>3978</v>
      </c>
      <c r="G1912" s="197">
        <f>Tabla111[[#This Row],[Importe]]-Tabla111[[#This Row],[Pagado]]</f>
        <v>0</v>
      </c>
      <c r="H1912" s="75" t="s">
        <v>10</v>
      </c>
    </row>
    <row r="1913" spans="1:8" x14ac:dyDescent="0.25">
      <c r="A1913" s="148">
        <v>44852</v>
      </c>
      <c r="B1913" s="149" t="s">
        <v>33523</v>
      </c>
      <c r="C1913" s="153" t="s">
        <v>107</v>
      </c>
      <c r="D1913" s="154">
        <v>16670.2</v>
      </c>
      <c r="E1913" s="231">
        <v>44853</v>
      </c>
      <c r="F1913" s="154">
        <v>16670.2</v>
      </c>
      <c r="G1913" s="197">
        <f>Tabla111[[#This Row],[Importe]]-Tabla111[[#This Row],[Pagado]]</f>
        <v>0</v>
      </c>
      <c r="H1913" s="153" t="s">
        <v>10</v>
      </c>
    </row>
    <row r="1914" spans="1:8" x14ac:dyDescent="0.25">
      <c r="A1914" s="73">
        <v>44852</v>
      </c>
      <c r="B1914" s="74" t="s">
        <v>33524</v>
      </c>
      <c r="C1914" s="75" t="s">
        <v>127</v>
      </c>
      <c r="D1914" s="81">
        <v>1415.3</v>
      </c>
      <c r="E1914" s="230">
        <v>44853</v>
      </c>
      <c r="F1914" s="81">
        <v>1415.3</v>
      </c>
      <c r="G1914" s="197">
        <f>Tabla111[[#This Row],[Importe]]-Tabla111[[#This Row],[Pagado]]</f>
        <v>0</v>
      </c>
      <c r="H1914" s="75" t="s">
        <v>10</v>
      </c>
    </row>
    <row r="1915" spans="1:8" x14ac:dyDescent="0.25">
      <c r="A1915" s="148">
        <v>44852</v>
      </c>
      <c r="B1915" s="149" t="s">
        <v>33525</v>
      </c>
      <c r="C1915" s="153" t="s">
        <v>357</v>
      </c>
      <c r="D1915" s="154">
        <v>4909.6000000000004</v>
      </c>
      <c r="E1915" s="231">
        <v>44853</v>
      </c>
      <c r="F1915" s="154">
        <v>4909.6000000000004</v>
      </c>
      <c r="G1915" s="197">
        <f>Tabla111[[#This Row],[Importe]]-Tabla111[[#This Row],[Pagado]]</f>
        <v>0</v>
      </c>
      <c r="H1915" s="153" t="s">
        <v>10</v>
      </c>
    </row>
    <row r="1916" spans="1:8" x14ac:dyDescent="0.25">
      <c r="A1916" s="73">
        <v>44852</v>
      </c>
      <c r="B1916" s="74" t="s">
        <v>33526</v>
      </c>
      <c r="C1916" s="75" t="s">
        <v>129</v>
      </c>
      <c r="D1916" s="81">
        <v>2132</v>
      </c>
      <c r="E1916" s="230">
        <v>44853</v>
      </c>
      <c r="F1916" s="81">
        <v>2132</v>
      </c>
      <c r="G1916" s="197">
        <f>Tabla111[[#This Row],[Importe]]-Tabla111[[#This Row],[Pagado]]</f>
        <v>0</v>
      </c>
      <c r="H1916" s="75" t="s">
        <v>10</v>
      </c>
    </row>
    <row r="1917" spans="1:8" x14ac:dyDescent="0.25">
      <c r="A1917" s="148">
        <v>44852</v>
      </c>
      <c r="B1917" s="149" t="s">
        <v>33527</v>
      </c>
      <c r="C1917" s="153" t="s">
        <v>339</v>
      </c>
      <c r="D1917" s="154">
        <v>624.1</v>
      </c>
      <c r="E1917" s="231">
        <v>44853</v>
      </c>
      <c r="F1917" s="154">
        <v>624.1</v>
      </c>
      <c r="G1917" s="197">
        <f>Tabla111[[#This Row],[Importe]]-Tabla111[[#This Row],[Pagado]]</f>
        <v>0</v>
      </c>
      <c r="H1917" s="153" t="s">
        <v>10</v>
      </c>
    </row>
    <row r="1918" spans="1:8" x14ac:dyDescent="0.25">
      <c r="A1918" s="73">
        <v>44852</v>
      </c>
      <c r="B1918" s="74" t="s">
        <v>33528</v>
      </c>
      <c r="C1918" s="75" t="s">
        <v>1362</v>
      </c>
      <c r="D1918" s="81">
        <v>6505</v>
      </c>
      <c r="E1918" s="230">
        <v>44853</v>
      </c>
      <c r="F1918" s="81">
        <v>6505</v>
      </c>
      <c r="G1918" s="197">
        <f>Tabla111[[#This Row],[Importe]]-Tabla111[[#This Row],[Pagado]]</f>
        <v>0</v>
      </c>
      <c r="H1918" s="75" t="s">
        <v>10</v>
      </c>
    </row>
    <row r="1919" spans="1:8" x14ac:dyDescent="0.25">
      <c r="A1919" s="148">
        <v>44852</v>
      </c>
      <c r="B1919" s="149" t="s">
        <v>33529</v>
      </c>
      <c r="C1919" s="153" t="s">
        <v>296</v>
      </c>
      <c r="D1919" s="154">
        <v>6232.8</v>
      </c>
      <c r="E1919" s="231">
        <v>44852</v>
      </c>
      <c r="F1919" s="154">
        <v>6232.8</v>
      </c>
      <c r="G1919" s="197">
        <f>Tabla111[[#This Row],[Importe]]-Tabla111[[#This Row],[Pagado]]</f>
        <v>0</v>
      </c>
      <c r="H1919" s="153" t="s">
        <v>10</v>
      </c>
    </row>
    <row r="1920" spans="1:8" x14ac:dyDescent="0.25">
      <c r="A1920" s="73">
        <v>44852</v>
      </c>
      <c r="B1920" s="74" t="s">
        <v>33530</v>
      </c>
      <c r="C1920" s="75" t="s">
        <v>28087</v>
      </c>
      <c r="D1920" s="81">
        <v>4651.46</v>
      </c>
      <c r="E1920" s="230">
        <v>44854</v>
      </c>
      <c r="F1920" s="81">
        <v>4651.46</v>
      </c>
      <c r="G1920" s="197">
        <f>Tabla111[[#This Row],[Importe]]-Tabla111[[#This Row],[Pagado]]</f>
        <v>0</v>
      </c>
      <c r="H1920" s="75" t="s">
        <v>10</v>
      </c>
    </row>
    <row r="1921" spans="1:8" x14ac:dyDescent="0.25">
      <c r="A1921" s="148">
        <v>44852</v>
      </c>
      <c r="B1921" s="149" t="s">
        <v>33531</v>
      </c>
      <c r="C1921" s="153" t="s">
        <v>135</v>
      </c>
      <c r="D1921" s="154">
        <v>1500</v>
      </c>
      <c r="E1921" s="231">
        <v>44852</v>
      </c>
      <c r="F1921" s="154">
        <v>1500</v>
      </c>
      <c r="G1921" s="197">
        <f>Tabla111[[#This Row],[Importe]]-Tabla111[[#This Row],[Pagado]]</f>
        <v>0</v>
      </c>
      <c r="H1921" s="153" t="s">
        <v>10</v>
      </c>
    </row>
    <row r="1922" spans="1:8" x14ac:dyDescent="0.25">
      <c r="A1922" s="73">
        <v>44852</v>
      </c>
      <c r="B1922" s="74" t="s">
        <v>33532</v>
      </c>
      <c r="C1922" s="75" t="s">
        <v>56</v>
      </c>
      <c r="D1922" s="81">
        <v>9364.7000000000007</v>
      </c>
      <c r="E1922" s="230">
        <v>44852</v>
      </c>
      <c r="F1922" s="81">
        <v>9364.7000000000007</v>
      </c>
      <c r="G1922" s="197">
        <f>Tabla111[[#This Row],[Importe]]-Tabla111[[#This Row],[Pagado]]</f>
        <v>0</v>
      </c>
      <c r="H1922" s="75" t="s">
        <v>10</v>
      </c>
    </row>
    <row r="1923" spans="1:8" x14ac:dyDescent="0.25">
      <c r="A1923" s="148">
        <v>44852</v>
      </c>
      <c r="B1923" s="149" t="s">
        <v>33533</v>
      </c>
      <c r="C1923" s="153" t="s">
        <v>31</v>
      </c>
      <c r="D1923" s="154">
        <v>733.2</v>
      </c>
      <c r="E1923" s="231">
        <v>44852</v>
      </c>
      <c r="F1923" s="154">
        <v>733.2</v>
      </c>
      <c r="G1923" s="197">
        <f>Tabla111[[#This Row],[Importe]]-Tabla111[[#This Row],[Pagado]]</f>
        <v>0</v>
      </c>
      <c r="H1923" s="153" t="s">
        <v>10</v>
      </c>
    </row>
    <row r="1924" spans="1:8" x14ac:dyDescent="0.25">
      <c r="A1924" s="73">
        <v>44852</v>
      </c>
      <c r="B1924" s="74" t="s">
        <v>33534</v>
      </c>
      <c r="C1924" s="75" t="s">
        <v>31169</v>
      </c>
      <c r="D1924" s="81">
        <v>2743.2</v>
      </c>
      <c r="E1924" s="230">
        <v>44852</v>
      </c>
      <c r="F1924" s="81">
        <v>2743.2</v>
      </c>
      <c r="G1924" s="197">
        <f>Tabla111[[#This Row],[Importe]]-Tabla111[[#This Row],[Pagado]]</f>
        <v>0</v>
      </c>
      <c r="H1924" s="75" t="s">
        <v>10</v>
      </c>
    </row>
    <row r="1925" spans="1:8" x14ac:dyDescent="0.25">
      <c r="A1925" s="148">
        <v>44852</v>
      </c>
      <c r="B1925" s="149" t="s">
        <v>33535</v>
      </c>
      <c r="C1925" s="153" t="s">
        <v>698</v>
      </c>
      <c r="D1925" s="154">
        <v>9333.6</v>
      </c>
      <c r="E1925" s="231">
        <v>44852</v>
      </c>
      <c r="F1925" s="154">
        <v>9333.6</v>
      </c>
      <c r="G1925" s="197">
        <f>Tabla111[[#This Row],[Importe]]-Tabla111[[#This Row],[Pagado]]</f>
        <v>0</v>
      </c>
      <c r="H1925" s="153" t="s">
        <v>10</v>
      </c>
    </row>
    <row r="1926" spans="1:8" x14ac:dyDescent="0.25">
      <c r="A1926" s="73">
        <v>44852</v>
      </c>
      <c r="B1926" s="74" t="s">
        <v>33536</v>
      </c>
      <c r="C1926" s="75" t="s">
        <v>230</v>
      </c>
      <c r="D1926" s="81">
        <v>4310.3999999999996</v>
      </c>
      <c r="E1926" s="230">
        <v>44852</v>
      </c>
      <c r="F1926" s="81">
        <v>4310.3999999999996</v>
      </c>
      <c r="G1926" s="197">
        <f>Tabla111[[#This Row],[Importe]]-Tabla111[[#This Row],[Pagado]]</f>
        <v>0</v>
      </c>
      <c r="H1926" s="75" t="s">
        <v>10</v>
      </c>
    </row>
    <row r="1927" spans="1:8" x14ac:dyDescent="0.25">
      <c r="A1927" s="148">
        <v>44852</v>
      </c>
      <c r="B1927" s="149" t="s">
        <v>33537</v>
      </c>
      <c r="C1927" s="153" t="s">
        <v>9827</v>
      </c>
      <c r="D1927" s="154">
        <v>772.2</v>
      </c>
      <c r="E1927" s="231">
        <v>44852</v>
      </c>
      <c r="F1927" s="154">
        <v>772.2</v>
      </c>
      <c r="G1927" s="197">
        <f>Tabla111[[#This Row],[Importe]]-Tabla111[[#This Row],[Pagado]]</f>
        <v>0</v>
      </c>
      <c r="H1927" s="153" t="s">
        <v>10</v>
      </c>
    </row>
    <row r="1928" spans="1:8" x14ac:dyDescent="0.25">
      <c r="A1928" s="73">
        <v>44852</v>
      </c>
      <c r="B1928" s="74" t="s">
        <v>33538</v>
      </c>
      <c r="C1928" s="75" t="s">
        <v>1003</v>
      </c>
      <c r="D1928" s="81">
        <v>6012.6</v>
      </c>
      <c r="E1928" s="230">
        <v>44854</v>
      </c>
      <c r="F1928" s="81">
        <v>6012.6</v>
      </c>
      <c r="G1928" s="197">
        <f>Tabla111[[#This Row],[Importe]]-Tabla111[[#This Row],[Pagado]]</f>
        <v>0</v>
      </c>
      <c r="H1928" s="75" t="s">
        <v>10</v>
      </c>
    </row>
    <row r="1929" spans="1:8" x14ac:dyDescent="0.25">
      <c r="A1929" s="148">
        <v>44852</v>
      </c>
      <c r="B1929" s="149" t="s">
        <v>33539</v>
      </c>
      <c r="C1929" s="153" t="s">
        <v>24</v>
      </c>
      <c r="D1929" s="154">
        <v>3719.1</v>
      </c>
      <c r="E1929" s="231">
        <v>44852</v>
      </c>
      <c r="F1929" s="154">
        <v>3719.1</v>
      </c>
      <c r="G1929" s="197">
        <f>Tabla111[[#This Row],[Importe]]-Tabla111[[#This Row],[Pagado]]</f>
        <v>0</v>
      </c>
      <c r="H1929" s="153" t="s">
        <v>10</v>
      </c>
    </row>
    <row r="1930" spans="1:8" x14ac:dyDescent="0.25">
      <c r="A1930" s="73">
        <v>44852</v>
      </c>
      <c r="B1930" s="74" t="s">
        <v>33540</v>
      </c>
      <c r="C1930" s="75" t="s">
        <v>246</v>
      </c>
      <c r="D1930" s="81">
        <v>90072.960000000006</v>
      </c>
      <c r="E1930" s="230">
        <v>44852</v>
      </c>
      <c r="F1930" s="81">
        <v>90072.960000000006</v>
      </c>
      <c r="G1930" s="197">
        <f>Tabla111[[#This Row],[Importe]]-Tabla111[[#This Row],[Pagado]]</f>
        <v>0</v>
      </c>
      <c r="H1930" s="75" t="s">
        <v>10</v>
      </c>
    </row>
    <row r="1931" spans="1:8" x14ac:dyDescent="0.25">
      <c r="A1931" s="148">
        <v>44852</v>
      </c>
      <c r="B1931" s="149" t="s">
        <v>33541</v>
      </c>
      <c r="C1931" s="153" t="s">
        <v>24284</v>
      </c>
      <c r="D1931" s="154">
        <v>522.6</v>
      </c>
      <c r="E1931" s="231">
        <v>44852</v>
      </c>
      <c r="F1931" s="154">
        <v>522.6</v>
      </c>
      <c r="G1931" s="197">
        <f>Tabla111[[#This Row],[Importe]]-Tabla111[[#This Row],[Pagado]]</f>
        <v>0</v>
      </c>
      <c r="H1931" s="153" t="s">
        <v>10</v>
      </c>
    </row>
    <row r="1932" spans="1:8" x14ac:dyDescent="0.25">
      <c r="A1932" s="73">
        <v>44852</v>
      </c>
      <c r="B1932" s="74" t="s">
        <v>33542</v>
      </c>
      <c r="C1932" s="75" t="s">
        <v>214</v>
      </c>
      <c r="D1932" s="81">
        <v>1497.6</v>
      </c>
      <c r="E1932" s="230">
        <v>44852</v>
      </c>
      <c r="F1932" s="81">
        <v>1497.6</v>
      </c>
      <c r="G1932" s="197">
        <f>Tabla111[[#This Row],[Importe]]-Tabla111[[#This Row],[Pagado]]</f>
        <v>0</v>
      </c>
      <c r="H1932" s="75" t="s">
        <v>10</v>
      </c>
    </row>
    <row r="1933" spans="1:8" x14ac:dyDescent="0.25">
      <c r="A1933" s="148">
        <v>44852</v>
      </c>
      <c r="B1933" s="149" t="s">
        <v>33543</v>
      </c>
      <c r="C1933" s="153" t="s">
        <v>31</v>
      </c>
      <c r="D1933" s="154">
        <v>565.29999999999995</v>
      </c>
      <c r="E1933" s="231">
        <v>44852</v>
      </c>
      <c r="F1933" s="154">
        <v>565.29999999999995</v>
      </c>
      <c r="G1933" s="197">
        <f>Tabla111[[#This Row],[Importe]]-Tabla111[[#This Row],[Pagado]]</f>
        <v>0</v>
      </c>
      <c r="H1933" s="153" t="s">
        <v>10</v>
      </c>
    </row>
    <row r="1934" spans="1:8" x14ac:dyDescent="0.25">
      <c r="A1934" s="73">
        <v>44852</v>
      </c>
      <c r="B1934" s="74" t="s">
        <v>33544</v>
      </c>
      <c r="C1934" s="75" t="s">
        <v>7801</v>
      </c>
      <c r="D1934" s="81">
        <v>12920</v>
      </c>
      <c r="E1934" s="230">
        <v>44852</v>
      </c>
      <c r="F1934" s="81">
        <v>12920</v>
      </c>
      <c r="G1934" s="197">
        <f>Tabla111[[#This Row],[Importe]]-Tabla111[[#This Row],[Pagado]]</f>
        <v>0</v>
      </c>
      <c r="H1934" s="75" t="s">
        <v>10</v>
      </c>
    </row>
    <row r="1935" spans="1:8" x14ac:dyDescent="0.25">
      <c r="A1935" s="148">
        <v>44852</v>
      </c>
      <c r="B1935" s="149" t="s">
        <v>33545</v>
      </c>
      <c r="C1935" s="153" t="s">
        <v>67</v>
      </c>
      <c r="D1935" s="154">
        <v>1803.6</v>
      </c>
      <c r="E1935" s="231">
        <v>44852</v>
      </c>
      <c r="F1935" s="154">
        <v>1803.6</v>
      </c>
      <c r="G1935" s="197">
        <f>Tabla111[[#This Row],[Importe]]-Tabla111[[#This Row],[Pagado]]</f>
        <v>0</v>
      </c>
      <c r="H1935" s="153" t="s">
        <v>10</v>
      </c>
    </row>
    <row r="1936" spans="1:8" x14ac:dyDescent="0.25">
      <c r="A1936" s="73">
        <v>44852</v>
      </c>
      <c r="B1936" s="74" t="s">
        <v>33546</v>
      </c>
      <c r="C1936" s="75" t="s">
        <v>419</v>
      </c>
      <c r="D1936" s="81">
        <v>6908.5</v>
      </c>
      <c r="E1936" s="230">
        <v>44852</v>
      </c>
      <c r="F1936" s="81">
        <v>6908.5</v>
      </c>
      <c r="G1936" s="197">
        <f>Tabla111[[#This Row],[Importe]]-Tabla111[[#This Row],[Pagado]]</f>
        <v>0</v>
      </c>
      <c r="H1936" s="75" t="s">
        <v>10</v>
      </c>
    </row>
    <row r="1937" spans="1:8" x14ac:dyDescent="0.25">
      <c r="A1937" s="148">
        <v>44852</v>
      </c>
      <c r="B1937" s="149" t="s">
        <v>33547</v>
      </c>
      <c r="C1937" s="153" t="s">
        <v>32680</v>
      </c>
      <c r="D1937" s="154">
        <v>0</v>
      </c>
      <c r="E1937" s="233" t="s">
        <v>189</v>
      </c>
      <c r="F1937" s="154">
        <v>0</v>
      </c>
      <c r="G1937" s="197">
        <f>Tabla111[[#This Row],[Importe]]-Tabla111[[#This Row],[Pagado]]</f>
        <v>0</v>
      </c>
      <c r="H1937" s="159" t="s">
        <v>33548</v>
      </c>
    </row>
    <row r="1938" spans="1:8" x14ac:dyDescent="0.25">
      <c r="A1938" s="73">
        <v>44852</v>
      </c>
      <c r="B1938" s="74" t="s">
        <v>33549</v>
      </c>
      <c r="C1938" s="75" t="s">
        <v>10678</v>
      </c>
      <c r="D1938" s="81">
        <v>3169.9</v>
      </c>
      <c r="E1938" s="230">
        <v>44852</v>
      </c>
      <c r="F1938" s="81">
        <v>3169.9</v>
      </c>
      <c r="G1938" s="197">
        <f>Tabla111[[#This Row],[Importe]]-Tabla111[[#This Row],[Pagado]]</f>
        <v>0</v>
      </c>
      <c r="H1938" s="75" t="s">
        <v>10</v>
      </c>
    </row>
    <row r="1939" spans="1:8" x14ac:dyDescent="0.25">
      <c r="A1939" s="148">
        <v>44852</v>
      </c>
      <c r="B1939" s="149" t="s">
        <v>33550</v>
      </c>
      <c r="C1939" s="153" t="s">
        <v>9577</v>
      </c>
      <c r="D1939" s="154">
        <v>28423.7</v>
      </c>
      <c r="E1939" s="231">
        <v>44852</v>
      </c>
      <c r="F1939" s="154">
        <v>28423.7</v>
      </c>
      <c r="G1939" s="197">
        <f>Tabla111[[#This Row],[Importe]]-Tabla111[[#This Row],[Pagado]]</f>
        <v>0</v>
      </c>
      <c r="H1939" s="153" t="s">
        <v>10</v>
      </c>
    </row>
    <row r="1940" spans="1:8" x14ac:dyDescent="0.25">
      <c r="A1940" s="73">
        <v>44852</v>
      </c>
      <c r="B1940" s="74" t="s">
        <v>33551</v>
      </c>
      <c r="C1940" s="75" t="s">
        <v>9993</v>
      </c>
      <c r="D1940" s="81">
        <v>45030.2</v>
      </c>
      <c r="E1940" s="230">
        <v>44852</v>
      </c>
      <c r="F1940" s="81">
        <v>45030.2</v>
      </c>
      <c r="G1940" s="197">
        <f>Tabla111[[#This Row],[Importe]]-Tabla111[[#This Row],[Pagado]]</f>
        <v>0</v>
      </c>
      <c r="H1940" s="75" t="s">
        <v>10</v>
      </c>
    </row>
    <row r="1941" spans="1:8" x14ac:dyDescent="0.25">
      <c r="A1941" s="148">
        <v>44852</v>
      </c>
      <c r="B1941" s="149" t="s">
        <v>33552</v>
      </c>
      <c r="C1941" s="153" t="s">
        <v>612</v>
      </c>
      <c r="D1941" s="154">
        <v>1317</v>
      </c>
      <c r="E1941" s="231">
        <v>44852</v>
      </c>
      <c r="F1941" s="154">
        <v>1317</v>
      </c>
      <c r="G1941" s="197">
        <f>Tabla111[[#This Row],[Importe]]-Tabla111[[#This Row],[Pagado]]</f>
        <v>0</v>
      </c>
      <c r="H1941" s="153" t="s">
        <v>10</v>
      </c>
    </row>
    <row r="1942" spans="1:8" x14ac:dyDescent="0.25">
      <c r="A1942" s="73">
        <v>44852</v>
      </c>
      <c r="B1942" s="74" t="s">
        <v>33553</v>
      </c>
      <c r="C1942" s="75" t="s">
        <v>994</v>
      </c>
      <c r="D1942" s="81">
        <v>3088.8</v>
      </c>
      <c r="E1942" s="230">
        <v>44852</v>
      </c>
      <c r="F1942" s="81">
        <v>3088.8</v>
      </c>
      <c r="G1942" s="197">
        <f>Tabla111[[#This Row],[Importe]]-Tabla111[[#This Row],[Pagado]]</f>
        <v>0</v>
      </c>
      <c r="H1942" s="75" t="s">
        <v>10</v>
      </c>
    </row>
    <row r="1943" spans="1:8" x14ac:dyDescent="0.25">
      <c r="A1943" s="148">
        <v>44852</v>
      </c>
      <c r="B1943" s="149" t="s">
        <v>33554</v>
      </c>
      <c r="C1943" s="153" t="s">
        <v>1265</v>
      </c>
      <c r="D1943" s="154">
        <v>574.20000000000005</v>
      </c>
      <c r="E1943" s="231">
        <v>44852</v>
      </c>
      <c r="F1943" s="154">
        <v>574.20000000000005</v>
      </c>
      <c r="G1943" s="197">
        <f>Tabla111[[#This Row],[Importe]]-Tabla111[[#This Row],[Pagado]]</f>
        <v>0</v>
      </c>
      <c r="H1943" s="153" t="s">
        <v>10</v>
      </c>
    </row>
    <row r="1944" spans="1:8" x14ac:dyDescent="0.25">
      <c r="A1944" s="73">
        <v>44852</v>
      </c>
      <c r="B1944" s="74" t="s">
        <v>33555</v>
      </c>
      <c r="C1944" s="75" t="s">
        <v>433</v>
      </c>
      <c r="D1944" s="81">
        <v>22500</v>
      </c>
      <c r="E1944" s="230">
        <v>44852</v>
      </c>
      <c r="F1944" s="81">
        <v>22500</v>
      </c>
      <c r="G1944" s="197">
        <f>Tabla111[[#This Row],[Importe]]-Tabla111[[#This Row],[Pagado]]</f>
        <v>0</v>
      </c>
      <c r="H1944" s="75" t="s">
        <v>10</v>
      </c>
    </row>
    <row r="1945" spans="1:8" x14ac:dyDescent="0.25">
      <c r="A1945" s="148">
        <v>44852</v>
      </c>
      <c r="B1945" s="149" t="s">
        <v>33556</v>
      </c>
      <c r="C1945" s="153" t="s">
        <v>296</v>
      </c>
      <c r="D1945" s="154">
        <v>1460.2</v>
      </c>
      <c r="E1945" s="231">
        <v>44852</v>
      </c>
      <c r="F1945" s="154">
        <v>1460.2</v>
      </c>
      <c r="G1945" s="197">
        <f>Tabla111[[#This Row],[Importe]]-Tabla111[[#This Row],[Pagado]]</f>
        <v>0</v>
      </c>
      <c r="H1945" s="153" t="s">
        <v>10</v>
      </c>
    </row>
    <row r="1946" spans="1:8" x14ac:dyDescent="0.25">
      <c r="A1946" s="73">
        <v>44852</v>
      </c>
      <c r="B1946" s="74" t="s">
        <v>33557</v>
      </c>
      <c r="C1946" s="75" t="s">
        <v>31</v>
      </c>
      <c r="D1946" s="81">
        <v>17136</v>
      </c>
      <c r="E1946" s="230">
        <v>44852</v>
      </c>
      <c r="F1946" s="81">
        <v>17136</v>
      </c>
      <c r="G1946" s="197">
        <f>Tabla111[[#This Row],[Importe]]-Tabla111[[#This Row],[Pagado]]</f>
        <v>0</v>
      </c>
      <c r="H1946" s="75" t="s">
        <v>10</v>
      </c>
    </row>
    <row r="1947" spans="1:8" x14ac:dyDescent="0.25">
      <c r="A1947" s="148">
        <v>44852</v>
      </c>
      <c r="B1947" s="149" t="s">
        <v>33558</v>
      </c>
      <c r="C1947" s="153" t="s">
        <v>10157</v>
      </c>
      <c r="D1947" s="154">
        <v>5239.8</v>
      </c>
      <c r="E1947" s="231">
        <v>44852</v>
      </c>
      <c r="F1947" s="154">
        <v>5239.8</v>
      </c>
      <c r="G1947" s="197">
        <f>Tabla111[[#This Row],[Importe]]-Tabla111[[#This Row],[Pagado]]</f>
        <v>0</v>
      </c>
      <c r="H1947" s="153" t="s">
        <v>10</v>
      </c>
    </row>
    <row r="1948" spans="1:8" x14ac:dyDescent="0.25">
      <c r="A1948" s="73">
        <v>44852</v>
      </c>
      <c r="B1948" s="74" t="s">
        <v>33559</v>
      </c>
      <c r="C1948" s="75" t="s">
        <v>2377</v>
      </c>
      <c r="D1948" s="81">
        <v>63200</v>
      </c>
      <c r="E1948" s="230">
        <v>44852</v>
      </c>
      <c r="F1948" s="81">
        <v>63200</v>
      </c>
      <c r="G1948" s="197">
        <f>Tabla111[[#This Row],[Importe]]-Tabla111[[#This Row],[Pagado]]</f>
        <v>0</v>
      </c>
      <c r="H1948" s="75" t="s">
        <v>10</v>
      </c>
    </row>
    <row r="1949" spans="1:8" x14ac:dyDescent="0.25">
      <c r="A1949" s="148">
        <v>44852</v>
      </c>
      <c r="B1949" s="149" t="s">
        <v>33560</v>
      </c>
      <c r="C1949" s="153" t="s">
        <v>193</v>
      </c>
      <c r="D1949" s="154">
        <v>19425.599999999999</v>
      </c>
      <c r="E1949" s="231">
        <v>44852</v>
      </c>
      <c r="F1949" s="154">
        <v>19425.599999999999</v>
      </c>
      <c r="G1949" s="197">
        <f>Tabla111[[#This Row],[Importe]]-Tabla111[[#This Row],[Pagado]]</f>
        <v>0</v>
      </c>
      <c r="H1949" s="153" t="s">
        <v>10</v>
      </c>
    </row>
    <row r="1950" spans="1:8" x14ac:dyDescent="0.25">
      <c r="A1950" s="73">
        <v>44852</v>
      </c>
      <c r="B1950" s="74" t="s">
        <v>33561</v>
      </c>
      <c r="C1950" s="75" t="s">
        <v>3747</v>
      </c>
      <c r="D1950" s="81">
        <v>17000</v>
      </c>
      <c r="E1950" s="230">
        <v>44852</v>
      </c>
      <c r="F1950" s="81">
        <v>17000</v>
      </c>
      <c r="G1950" s="197">
        <f>Tabla111[[#This Row],[Importe]]-Tabla111[[#This Row],[Pagado]]</f>
        <v>0</v>
      </c>
      <c r="H1950" s="75" t="s">
        <v>10</v>
      </c>
    </row>
    <row r="1951" spans="1:8" x14ac:dyDescent="0.25">
      <c r="A1951" s="148">
        <v>44852</v>
      </c>
      <c r="B1951" s="149" t="s">
        <v>33562</v>
      </c>
      <c r="C1951" s="153" t="s">
        <v>284</v>
      </c>
      <c r="D1951" s="154">
        <v>7948.2</v>
      </c>
      <c r="E1951" s="231">
        <v>44853</v>
      </c>
      <c r="F1951" s="154">
        <v>7948.2</v>
      </c>
      <c r="G1951" s="197">
        <f>Tabla111[[#This Row],[Importe]]-Tabla111[[#This Row],[Pagado]]</f>
        <v>0</v>
      </c>
      <c r="H1951" s="153" t="s">
        <v>10</v>
      </c>
    </row>
    <row r="1952" spans="1:8" x14ac:dyDescent="0.25">
      <c r="A1952" s="73">
        <v>44852</v>
      </c>
      <c r="B1952" s="74" t="s">
        <v>33563</v>
      </c>
      <c r="C1952" s="75" t="s">
        <v>5345</v>
      </c>
      <c r="D1952" s="81">
        <v>1505.4</v>
      </c>
      <c r="E1952" s="230">
        <v>44853</v>
      </c>
      <c r="F1952" s="81">
        <v>1505.4</v>
      </c>
      <c r="G1952" s="197">
        <f>Tabla111[[#This Row],[Importe]]-Tabla111[[#This Row],[Pagado]]</f>
        <v>0</v>
      </c>
      <c r="H1952" s="75" t="s">
        <v>10</v>
      </c>
    </row>
    <row r="1953" spans="1:8" x14ac:dyDescent="0.25">
      <c r="A1953" s="148">
        <v>44852</v>
      </c>
      <c r="B1953" s="149" t="s">
        <v>33564</v>
      </c>
      <c r="C1953" s="153" t="s">
        <v>280</v>
      </c>
      <c r="D1953" s="154">
        <v>787.8</v>
      </c>
      <c r="E1953" s="231">
        <v>44853</v>
      </c>
      <c r="F1953" s="154">
        <v>787.8</v>
      </c>
      <c r="G1953" s="197">
        <f>Tabla111[[#This Row],[Importe]]-Tabla111[[#This Row],[Pagado]]</f>
        <v>0</v>
      </c>
      <c r="H1953" s="153" t="s">
        <v>10</v>
      </c>
    </row>
    <row r="1954" spans="1:8" x14ac:dyDescent="0.25">
      <c r="A1954" s="73">
        <v>44852</v>
      </c>
      <c r="B1954" s="74" t="s">
        <v>33565</v>
      </c>
      <c r="C1954" s="75" t="s">
        <v>10819</v>
      </c>
      <c r="D1954" s="81">
        <v>1996.8</v>
      </c>
      <c r="E1954" s="230">
        <v>44853</v>
      </c>
      <c r="F1954" s="81">
        <v>1996.8</v>
      </c>
      <c r="G1954" s="197">
        <f>Tabla111[[#This Row],[Importe]]-Tabla111[[#This Row],[Pagado]]</f>
        <v>0</v>
      </c>
      <c r="H1954" s="75" t="s">
        <v>10</v>
      </c>
    </row>
    <row r="1955" spans="1:8" x14ac:dyDescent="0.25">
      <c r="A1955" s="148">
        <v>44852</v>
      </c>
      <c r="B1955" s="149" t="s">
        <v>33566</v>
      </c>
      <c r="C1955" s="153" t="s">
        <v>12</v>
      </c>
      <c r="D1955" s="154">
        <v>4136.6000000000004</v>
      </c>
      <c r="E1955" s="231">
        <v>44853</v>
      </c>
      <c r="F1955" s="154">
        <v>4136.6000000000004</v>
      </c>
      <c r="G1955" s="197">
        <f>Tabla111[[#This Row],[Importe]]-Tabla111[[#This Row],[Pagado]]</f>
        <v>0</v>
      </c>
      <c r="H1955" s="153" t="s">
        <v>10</v>
      </c>
    </row>
    <row r="1956" spans="1:8" x14ac:dyDescent="0.25">
      <c r="A1956" s="73">
        <v>44852</v>
      </c>
      <c r="B1956" s="74" t="s">
        <v>33567</v>
      </c>
      <c r="C1956" s="75" t="s">
        <v>69</v>
      </c>
      <c r="D1956" s="81">
        <v>2020.2</v>
      </c>
      <c r="E1956" s="230">
        <v>44852</v>
      </c>
      <c r="F1956" s="81">
        <v>2020.2</v>
      </c>
      <c r="G1956" s="197">
        <f>Tabla111[[#This Row],[Importe]]-Tabla111[[#This Row],[Pagado]]</f>
        <v>0</v>
      </c>
      <c r="H1956" s="75" t="s">
        <v>10</v>
      </c>
    </row>
    <row r="1957" spans="1:8" x14ac:dyDescent="0.25">
      <c r="A1957" s="148">
        <v>44852</v>
      </c>
      <c r="B1957" s="149" t="s">
        <v>33568</v>
      </c>
      <c r="C1957" s="153" t="s">
        <v>31</v>
      </c>
      <c r="D1957" s="154">
        <v>1246</v>
      </c>
      <c r="E1957" s="231">
        <v>44852</v>
      </c>
      <c r="F1957" s="154">
        <v>1246</v>
      </c>
      <c r="G1957" s="197">
        <f>Tabla111[[#This Row],[Importe]]-Tabla111[[#This Row],[Pagado]]</f>
        <v>0</v>
      </c>
      <c r="H1957" s="153" t="s">
        <v>10</v>
      </c>
    </row>
    <row r="1958" spans="1:8" x14ac:dyDescent="0.25">
      <c r="A1958" s="73">
        <v>44852</v>
      </c>
      <c r="B1958" s="74" t="s">
        <v>33569</v>
      </c>
      <c r="C1958" s="75" t="s">
        <v>9</v>
      </c>
      <c r="D1958" s="81">
        <v>4848.8</v>
      </c>
      <c r="E1958" s="230">
        <v>44853</v>
      </c>
      <c r="F1958" s="81">
        <v>4848.8</v>
      </c>
      <c r="G1958" s="197">
        <f>Tabla111[[#This Row],[Importe]]-Tabla111[[#This Row],[Pagado]]</f>
        <v>0</v>
      </c>
      <c r="H1958" s="75" t="s">
        <v>10</v>
      </c>
    </row>
    <row r="1959" spans="1:8" x14ac:dyDescent="0.25">
      <c r="A1959" s="148">
        <v>44852</v>
      </c>
      <c r="B1959" s="149" t="s">
        <v>33570</v>
      </c>
      <c r="C1959" s="153" t="s">
        <v>31</v>
      </c>
      <c r="D1959" s="154">
        <v>16500</v>
      </c>
      <c r="E1959" s="231">
        <v>44853</v>
      </c>
      <c r="F1959" s="154">
        <v>16500</v>
      </c>
      <c r="G1959" s="197">
        <f>Tabla111[[#This Row],[Importe]]-Tabla111[[#This Row],[Pagado]]</f>
        <v>0</v>
      </c>
      <c r="H1959" s="153" t="s">
        <v>10</v>
      </c>
    </row>
    <row r="1960" spans="1:8" x14ac:dyDescent="0.25">
      <c r="A1960" s="73">
        <v>44852</v>
      </c>
      <c r="B1960" s="74" t="s">
        <v>33571</v>
      </c>
      <c r="C1960" s="75" t="s">
        <v>31</v>
      </c>
      <c r="D1960" s="81">
        <v>5198.3999999999996</v>
      </c>
      <c r="E1960" s="230">
        <v>44853</v>
      </c>
      <c r="F1960" s="81">
        <v>5198.3999999999996</v>
      </c>
      <c r="G1960" s="197">
        <f>Tabla111[[#This Row],[Importe]]-Tabla111[[#This Row],[Pagado]]</f>
        <v>0</v>
      </c>
      <c r="H1960" s="75" t="s">
        <v>10</v>
      </c>
    </row>
    <row r="1961" spans="1:8" x14ac:dyDescent="0.25">
      <c r="A1961" s="148">
        <v>44853</v>
      </c>
      <c r="B1961" s="149" t="s">
        <v>33572</v>
      </c>
      <c r="C1961" s="153" t="s">
        <v>887</v>
      </c>
      <c r="D1961" s="154">
        <v>17790.8</v>
      </c>
      <c r="E1961" s="231">
        <v>44855</v>
      </c>
      <c r="F1961" s="154">
        <v>17790.8</v>
      </c>
      <c r="G1961" s="197">
        <f>Tabla111[[#This Row],[Importe]]-Tabla111[[#This Row],[Pagado]]</f>
        <v>0</v>
      </c>
      <c r="H1961" s="153" t="s">
        <v>10</v>
      </c>
    </row>
    <row r="1962" spans="1:8" x14ac:dyDescent="0.25">
      <c r="A1962" s="73">
        <v>44853</v>
      </c>
      <c r="B1962" s="74" t="s">
        <v>33573</v>
      </c>
      <c r="C1962" s="75" t="s">
        <v>475</v>
      </c>
      <c r="D1962" s="81">
        <v>86188.9</v>
      </c>
      <c r="E1962" s="230" t="s">
        <v>33574</v>
      </c>
      <c r="F1962" s="81">
        <f>60000+26188.9</f>
        <v>86188.9</v>
      </c>
      <c r="G1962" s="197">
        <f>Tabla111[[#This Row],[Importe]]-Tabla111[[#This Row],[Pagado]]</f>
        <v>0</v>
      </c>
      <c r="H1962" s="75" t="s">
        <v>10</v>
      </c>
    </row>
    <row r="1963" spans="1:8" x14ac:dyDescent="0.25">
      <c r="A1963" s="148">
        <v>44853</v>
      </c>
      <c r="B1963" s="149" t="s">
        <v>33575</v>
      </c>
      <c r="C1963" s="153" t="s">
        <v>12</v>
      </c>
      <c r="D1963" s="154">
        <v>18388.95</v>
      </c>
      <c r="E1963" s="231">
        <v>44853</v>
      </c>
      <c r="F1963" s="154">
        <v>18388.95</v>
      </c>
      <c r="G1963" s="197">
        <f>Tabla111[[#This Row],[Importe]]-Tabla111[[#This Row],[Pagado]]</f>
        <v>0</v>
      </c>
      <c r="H1963" s="153" t="s">
        <v>10</v>
      </c>
    </row>
    <row r="1964" spans="1:8" x14ac:dyDescent="0.25">
      <c r="A1964" s="73">
        <v>44853</v>
      </c>
      <c r="B1964" s="74" t="s">
        <v>33576</v>
      </c>
      <c r="C1964" s="75" t="s">
        <v>1187</v>
      </c>
      <c r="D1964" s="81">
        <v>2731.8</v>
      </c>
      <c r="E1964" s="230">
        <v>45218</v>
      </c>
      <c r="F1964" s="81">
        <v>2731.8</v>
      </c>
      <c r="G1964" s="197">
        <f>Tabla111[[#This Row],[Importe]]-Tabla111[[#This Row],[Pagado]]</f>
        <v>0</v>
      </c>
      <c r="H1964" s="75" t="s">
        <v>10</v>
      </c>
    </row>
    <row r="1965" spans="1:8" x14ac:dyDescent="0.25">
      <c r="A1965" s="148">
        <v>44853</v>
      </c>
      <c r="B1965" s="149" t="s">
        <v>33577</v>
      </c>
      <c r="C1965" s="153" t="s">
        <v>83</v>
      </c>
      <c r="D1965" s="154">
        <v>6253.36</v>
      </c>
      <c r="E1965" s="231">
        <v>45584</v>
      </c>
      <c r="F1965" s="154">
        <v>6253.36</v>
      </c>
      <c r="G1965" s="197">
        <f>Tabla111[[#This Row],[Importe]]-Tabla111[[#This Row],[Pagado]]</f>
        <v>0</v>
      </c>
      <c r="H1965" s="153" t="s">
        <v>10</v>
      </c>
    </row>
    <row r="1966" spans="1:8" x14ac:dyDescent="0.25">
      <c r="A1966" s="73">
        <v>44853</v>
      </c>
      <c r="B1966" s="74" t="s">
        <v>33578</v>
      </c>
      <c r="C1966" s="75" t="s">
        <v>18</v>
      </c>
      <c r="D1966" s="81">
        <v>1957.8</v>
      </c>
      <c r="E1966" s="230">
        <v>45949</v>
      </c>
      <c r="F1966" s="81">
        <v>1957.8</v>
      </c>
      <c r="G1966" s="197">
        <f>Tabla111[[#This Row],[Importe]]-Tabla111[[#This Row],[Pagado]]</f>
        <v>0</v>
      </c>
      <c r="H1966" s="75" t="s">
        <v>10</v>
      </c>
    </row>
    <row r="1967" spans="1:8" x14ac:dyDescent="0.25">
      <c r="A1967" s="148">
        <v>44853</v>
      </c>
      <c r="B1967" s="149" t="s">
        <v>33579</v>
      </c>
      <c r="C1967" s="153" t="s">
        <v>87</v>
      </c>
      <c r="D1967" s="154">
        <v>2961.9</v>
      </c>
      <c r="E1967" s="231">
        <v>46314</v>
      </c>
      <c r="F1967" s="154">
        <v>2961.9</v>
      </c>
      <c r="G1967" s="197">
        <f>Tabla111[[#This Row],[Importe]]-Tabla111[[#This Row],[Pagado]]</f>
        <v>0</v>
      </c>
      <c r="H1967" s="153" t="s">
        <v>10</v>
      </c>
    </row>
    <row r="1968" spans="1:8" x14ac:dyDescent="0.25">
      <c r="A1968" s="73">
        <v>44853</v>
      </c>
      <c r="B1968" s="74" t="s">
        <v>33580</v>
      </c>
      <c r="C1968" s="75" t="s">
        <v>75</v>
      </c>
      <c r="D1968" s="81">
        <v>3681.6</v>
      </c>
      <c r="E1968" s="230">
        <v>46679</v>
      </c>
      <c r="F1968" s="81">
        <v>3681.6</v>
      </c>
      <c r="G1968" s="197">
        <f>Tabla111[[#This Row],[Importe]]-Tabla111[[#This Row],[Pagado]]</f>
        <v>0</v>
      </c>
      <c r="H1968" s="75" t="s">
        <v>10</v>
      </c>
    </row>
    <row r="1969" spans="1:8" x14ac:dyDescent="0.25">
      <c r="A1969" s="148">
        <v>44853</v>
      </c>
      <c r="B1969" s="149" t="s">
        <v>33581</v>
      </c>
      <c r="C1969" s="153" t="s">
        <v>473</v>
      </c>
      <c r="D1969" s="154">
        <v>4794.3</v>
      </c>
      <c r="E1969" s="231">
        <v>47045</v>
      </c>
      <c r="F1969" s="154">
        <v>4794.3</v>
      </c>
      <c r="G1969" s="197">
        <f>Tabla111[[#This Row],[Importe]]-Tabla111[[#This Row],[Pagado]]</f>
        <v>0</v>
      </c>
      <c r="H1969" s="153" t="s">
        <v>10</v>
      </c>
    </row>
    <row r="1970" spans="1:8" x14ac:dyDescent="0.25">
      <c r="A1970" s="73">
        <v>44853</v>
      </c>
      <c r="B1970" s="74" t="s">
        <v>33582</v>
      </c>
      <c r="C1970" s="75" t="s">
        <v>481</v>
      </c>
      <c r="D1970" s="81">
        <v>623.20000000000005</v>
      </c>
      <c r="E1970" s="230">
        <v>47410</v>
      </c>
      <c r="F1970" s="81">
        <v>623.20000000000005</v>
      </c>
      <c r="G1970" s="197">
        <f>Tabla111[[#This Row],[Importe]]-Tabla111[[#This Row],[Pagado]]</f>
        <v>0</v>
      </c>
      <c r="H1970" s="75" t="s">
        <v>10</v>
      </c>
    </row>
    <row r="1971" spans="1:8" x14ac:dyDescent="0.25">
      <c r="A1971" s="148">
        <v>44853</v>
      </c>
      <c r="B1971" s="149" t="s">
        <v>33583</v>
      </c>
      <c r="C1971" s="153" t="s">
        <v>60</v>
      </c>
      <c r="D1971" s="154">
        <v>5473</v>
      </c>
      <c r="E1971" s="231">
        <v>44855</v>
      </c>
      <c r="F1971" s="154">
        <v>5473</v>
      </c>
      <c r="G1971" s="197">
        <f>Tabla111[[#This Row],[Importe]]-Tabla111[[#This Row],[Pagado]]</f>
        <v>0</v>
      </c>
      <c r="H1971" s="153" t="s">
        <v>10</v>
      </c>
    </row>
    <row r="1972" spans="1:8" x14ac:dyDescent="0.25">
      <c r="A1972" s="73">
        <v>44853</v>
      </c>
      <c r="B1972" s="74" t="s">
        <v>33584</v>
      </c>
      <c r="C1972" s="75" t="s">
        <v>109</v>
      </c>
      <c r="D1972" s="81">
        <v>4797</v>
      </c>
      <c r="E1972" s="230">
        <v>44854</v>
      </c>
      <c r="F1972" s="81">
        <v>4797</v>
      </c>
      <c r="G1972" s="197">
        <f>Tabla111[[#This Row],[Importe]]-Tabla111[[#This Row],[Pagado]]</f>
        <v>0</v>
      </c>
      <c r="H1972" s="75" t="s">
        <v>10</v>
      </c>
    </row>
    <row r="1973" spans="1:8" x14ac:dyDescent="0.25">
      <c r="A1973" s="148">
        <v>44853</v>
      </c>
      <c r="B1973" s="149" t="s">
        <v>33585</v>
      </c>
      <c r="C1973" s="153" t="s">
        <v>212</v>
      </c>
      <c r="D1973" s="154">
        <v>32615.4</v>
      </c>
      <c r="E1973" s="231">
        <v>44856</v>
      </c>
      <c r="F1973" s="154">
        <v>32615.4</v>
      </c>
      <c r="G1973" s="197">
        <f>Tabla111[[#This Row],[Importe]]-Tabla111[[#This Row],[Pagado]]</f>
        <v>0</v>
      </c>
      <c r="H1973" s="153" t="s">
        <v>10</v>
      </c>
    </row>
    <row r="1974" spans="1:8" x14ac:dyDescent="0.25">
      <c r="A1974" s="73">
        <v>44853</v>
      </c>
      <c r="B1974" s="74" t="s">
        <v>33586</v>
      </c>
      <c r="C1974" s="75" t="s">
        <v>64</v>
      </c>
      <c r="D1974" s="81">
        <v>5323.5</v>
      </c>
      <c r="E1974" s="230">
        <v>44856</v>
      </c>
      <c r="F1974" s="81">
        <v>5323.5</v>
      </c>
      <c r="G1974" s="197">
        <f>Tabla111[[#This Row],[Importe]]-Tabla111[[#This Row],[Pagado]]</f>
        <v>0</v>
      </c>
      <c r="H1974" s="75" t="s">
        <v>10</v>
      </c>
    </row>
    <row r="1975" spans="1:8" x14ac:dyDescent="0.25">
      <c r="A1975" s="148">
        <v>44853</v>
      </c>
      <c r="B1975" s="149" t="s">
        <v>33587</v>
      </c>
      <c r="C1975" s="153" t="s">
        <v>111</v>
      </c>
      <c r="D1975" s="154">
        <v>5921.5</v>
      </c>
      <c r="E1975" s="231">
        <v>44855</v>
      </c>
      <c r="F1975" s="154">
        <v>5921.5</v>
      </c>
      <c r="G1975" s="197">
        <f>Tabla111[[#This Row],[Importe]]-Tabla111[[#This Row],[Pagado]]</f>
        <v>0</v>
      </c>
      <c r="H1975" s="153" t="s">
        <v>10</v>
      </c>
    </row>
    <row r="1976" spans="1:8" x14ac:dyDescent="0.25">
      <c r="A1976" s="73">
        <v>44853</v>
      </c>
      <c r="B1976" s="74" t="s">
        <v>33588</v>
      </c>
      <c r="C1976" s="75" t="s">
        <v>114</v>
      </c>
      <c r="D1976" s="81">
        <v>10952.5</v>
      </c>
      <c r="E1976" s="230">
        <v>44854</v>
      </c>
      <c r="F1976" s="81">
        <v>10952.5</v>
      </c>
      <c r="G1976" s="197">
        <f>Tabla111[[#This Row],[Importe]]-Tabla111[[#This Row],[Pagado]]</f>
        <v>0</v>
      </c>
      <c r="H1976" s="75" t="s">
        <v>10</v>
      </c>
    </row>
    <row r="1977" spans="1:8" x14ac:dyDescent="0.25">
      <c r="A1977" s="148">
        <v>44853</v>
      </c>
      <c r="B1977" s="149" t="s">
        <v>33589</v>
      </c>
      <c r="C1977" s="153" t="s">
        <v>16</v>
      </c>
      <c r="D1977" s="154">
        <v>3679.4</v>
      </c>
      <c r="E1977" s="231">
        <v>44853</v>
      </c>
      <c r="F1977" s="154">
        <v>3679.4</v>
      </c>
      <c r="G1977" s="197">
        <f>Tabla111[[#This Row],[Importe]]-Tabla111[[#This Row],[Pagado]]</f>
        <v>0</v>
      </c>
      <c r="H1977" s="153" t="s">
        <v>10</v>
      </c>
    </row>
    <row r="1978" spans="1:8" x14ac:dyDescent="0.25">
      <c r="A1978" s="73">
        <v>44853</v>
      </c>
      <c r="B1978" s="74" t="s">
        <v>33590</v>
      </c>
      <c r="C1978" s="75" t="s">
        <v>31</v>
      </c>
      <c r="D1978" s="81">
        <v>5166</v>
      </c>
      <c r="E1978" s="230">
        <v>45218</v>
      </c>
      <c r="F1978" s="81">
        <v>5166</v>
      </c>
      <c r="G1978" s="197">
        <f>Tabla111[[#This Row],[Importe]]-Tabla111[[#This Row],[Pagado]]</f>
        <v>0</v>
      </c>
      <c r="H1978" s="75" t="s">
        <v>10</v>
      </c>
    </row>
    <row r="1979" spans="1:8" x14ac:dyDescent="0.25">
      <c r="A1979" s="148">
        <v>44853</v>
      </c>
      <c r="B1979" s="149" t="s">
        <v>33591</v>
      </c>
      <c r="C1979" s="153" t="s">
        <v>97</v>
      </c>
      <c r="D1979" s="154">
        <v>7080.7</v>
      </c>
      <c r="E1979" s="231">
        <v>44854</v>
      </c>
      <c r="F1979" s="154">
        <v>7080.7</v>
      </c>
      <c r="G1979" s="197">
        <f>Tabla111[[#This Row],[Importe]]-Tabla111[[#This Row],[Pagado]]</f>
        <v>0</v>
      </c>
      <c r="H1979" s="153" t="s">
        <v>10</v>
      </c>
    </row>
    <row r="1980" spans="1:8" x14ac:dyDescent="0.25">
      <c r="A1980" s="73">
        <v>44853</v>
      </c>
      <c r="B1980" s="74" t="s">
        <v>33592</v>
      </c>
      <c r="C1980" s="75" t="s">
        <v>28087</v>
      </c>
      <c r="D1980" s="81">
        <v>54784.800000000003</v>
      </c>
      <c r="E1980" s="230" t="s">
        <v>33593</v>
      </c>
      <c r="F1980" s="81">
        <f>36161.25+18623.55</f>
        <v>54784.800000000003</v>
      </c>
      <c r="G1980" s="197">
        <f>Tabla111[[#This Row],[Importe]]-Tabla111[[#This Row],[Pagado]]</f>
        <v>0</v>
      </c>
      <c r="H1980" s="75" t="s">
        <v>10</v>
      </c>
    </row>
    <row r="1981" spans="1:8" x14ac:dyDescent="0.25">
      <c r="A1981" s="148">
        <v>44853</v>
      </c>
      <c r="B1981" s="149" t="s">
        <v>33594</v>
      </c>
      <c r="C1981" s="153" t="s">
        <v>22</v>
      </c>
      <c r="D1981" s="154">
        <v>66644.2</v>
      </c>
      <c r="E1981" s="231" t="s">
        <v>33593</v>
      </c>
      <c r="F1981" s="154">
        <f>50000+16644.2</f>
        <v>66644.2</v>
      </c>
      <c r="G1981" s="197">
        <f>Tabla111[[#This Row],[Importe]]-Tabla111[[#This Row],[Pagado]]</f>
        <v>0</v>
      </c>
      <c r="H1981" s="153" t="s">
        <v>10</v>
      </c>
    </row>
    <row r="1982" spans="1:8" x14ac:dyDescent="0.25">
      <c r="A1982" s="73">
        <v>44853</v>
      </c>
      <c r="B1982" s="74" t="s">
        <v>33595</v>
      </c>
      <c r="C1982" s="75" t="s">
        <v>206</v>
      </c>
      <c r="D1982" s="81">
        <v>21930.1</v>
      </c>
      <c r="E1982" s="230">
        <v>44856</v>
      </c>
      <c r="F1982" s="81">
        <v>21930.1</v>
      </c>
      <c r="G1982" s="197">
        <f>Tabla111[[#This Row],[Importe]]-Tabla111[[#This Row],[Pagado]]</f>
        <v>0</v>
      </c>
      <c r="H1982" s="75" t="s">
        <v>10</v>
      </c>
    </row>
    <row r="1983" spans="1:8" x14ac:dyDescent="0.25">
      <c r="A1983" s="148">
        <v>44853</v>
      </c>
      <c r="B1983" s="149" t="s">
        <v>33596</v>
      </c>
      <c r="C1983" s="153" t="s">
        <v>105</v>
      </c>
      <c r="D1983" s="154">
        <v>13428.6</v>
      </c>
      <c r="E1983" s="231" t="s">
        <v>33597</v>
      </c>
      <c r="F1983" s="154">
        <f>6000+7428.6</f>
        <v>13428.6</v>
      </c>
      <c r="G1983" s="197">
        <f>Tabla111[[#This Row],[Importe]]-Tabla111[[#This Row],[Pagado]]</f>
        <v>0</v>
      </c>
      <c r="H1983" s="153" t="s">
        <v>10</v>
      </c>
    </row>
    <row r="1984" spans="1:8" x14ac:dyDescent="0.25">
      <c r="A1984" s="73">
        <v>44853</v>
      </c>
      <c r="B1984" s="74" t="s">
        <v>33598</v>
      </c>
      <c r="C1984" s="75" t="s">
        <v>348</v>
      </c>
      <c r="D1984" s="81">
        <v>2095.6</v>
      </c>
      <c r="E1984" s="230">
        <v>45218</v>
      </c>
      <c r="F1984" s="81">
        <v>2095.6</v>
      </c>
      <c r="G1984" s="197">
        <f>Tabla111[[#This Row],[Importe]]-Tabla111[[#This Row],[Pagado]]</f>
        <v>0</v>
      </c>
      <c r="H1984" s="75" t="s">
        <v>10</v>
      </c>
    </row>
    <row r="1985" spans="1:8" x14ac:dyDescent="0.25">
      <c r="A1985" s="148">
        <v>44853</v>
      </c>
      <c r="B1985" s="149" t="s">
        <v>33599</v>
      </c>
      <c r="C1985" s="153" t="s">
        <v>173</v>
      </c>
      <c r="D1985" s="154">
        <v>19905.599999999999</v>
      </c>
      <c r="E1985" s="231">
        <v>44854</v>
      </c>
      <c r="F1985" s="154">
        <v>19905.599999999999</v>
      </c>
      <c r="G1985" s="197">
        <f>Tabla111[[#This Row],[Importe]]-Tabla111[[#This Row],[Pagado]]</f>
        <v>0</v>
      </c>
      <c r="H1985" s="153" t="s">
        <v>10</v>
      </c>
    </row>
    <row r="1986" spans="1:8" x14ac:dyDescent="0.25">
      <c r="A1986" s="73">
        <v>44853</v>
      </c>
      <c r="B1986" s="74" t="s">
        <v>33600</v>
      </c>
      <c r="C1986" s="75" t="s">
        <v>9</v>
      </c>
      <c r="D1986" s="81">
        <v>8339.4</v>
      </c>
      <c r="E1986" s="230">
        <v>45218</v>
      </c>
      <c r="F1986" s="81">
        <v>8339.4</v>
      </c>
      <c r="G1986" s="197">
        <f>Tabla111[[#This Row],[Importe]]-Tabla111[[#This Row],[Pagado]]</f>
        <v>0</v>
      </c>
      <c r="H1986" s="75" t="s">
        <v>10</v>
      </c>
    </row>
    <row r="1987" spans="1:8" x14ac:dyDescent="0.25">
      <c r="A1987" s="148">
        <v>44853</v>
      </c>
      <c r="B1987" s="149" t="s">
        <v>33601</v>
      </c>
      <c r="C1987" s="153" t="s">
        <v>89</v>
      </c>
      <c r="D1987" s="154">
        <v>11885.4</v>
      </c>
      <c r="E1987" s="231">
        <v>44854</v>
      </c>
      <c r="F1987" s="154">
        <v>11885.4</v>
      </c>
      <c r="G1987" s="197">
        <f>Tabla111[[#This Row],[Importe]]-Tabla111[[#This Row],[Pagado]]</f>
        <v>0</v>
      </c>
      <c r="H1987" s="153" t="s">
        <v>10</v>
      </c>
    </row>
    <row r="1988" spans="1:8" x14ac:dyDescent="0.25">
      <c r="A1988" s="73">
        <v>44853</v>
      </c>
      <c r="B1988" s="74" t="s">
        <v>33602</v>
      </c>
      <c r="C1988" s="75" t="s">
        <v>9</v>
      </c>
      <c r="D1988" s="81">
        <v>198</v>
      </c>
      <c r="E1988" s="230">
        <v>45218</v>
      </c>
      <c r="F1988" s="81">
        <v>198</v>
      </c>
      <c r="G1988" s="197">
        <f>Tabla111[[#This Row],[Importe]]-Tabla111[[#This Row],[Pagado]]</f>
        <v>0</v>
      </c>
      <c r="H1988" s="75" t="s">
        <v>10</v>
      </c>
    </row>
    <row r="1989" spans="1:8" x14ac:dyDescent="0.25">
      <c r="A1989" s="148">
        <v>44853</v>
      </c>
      <c r="B1989" s="149" t="s">
        <v>33603</v>
      </c>
      <c r="C1989" s="153" t="s">
        <v>2151</v>
      </c>
      <c r="D1989" s="154">
        <v>19918</v>
      </c>
      <c r="E1989" s="231">
        <v>45218</v>
      </c>
      <c r="F1989" s="154">
        <v>19918</v>
      </c>
      <c r="G1989" s="197">
        <f>Tabla111[[#This Row],[Importe]]-Tabla111[[#This Row],[Pagado]]</f>
        <v>0</v>
      </c>
      <c r="H1989" s="153" t="s">
        <v>10</v>
      </c>
    </row>
    <row r="1990" spans="1:8" x14ac:dyDescent="0.25">
      <c r="A1990" s="73">
        <v>44853</v>
      </c>
      <c r="B1990" s="74" t="s">
        <v>33604</v>
      </c>
      <c r="C1990" s="75" t="s">
        <v>93</v>
      </c>
      <c r="D1990" s="81">
        <v>7218</v>
      </c>
      <c r="E1990" s="230" t="s">
        <v>33597</v>
      </c>
      <c r="F1990" s="81">
        <f>4000+3218</f>
        <v>7218</v>
      </c>
      <c r="G1990" s="197">
        <f>Tabla111[[#This Row],[Importe]]-Tabla111[[#This Row],[Pagado]]</f>
        <v>0</v>
      </c>
      <c r="H1990" s="75" t="s">
        <v>10</v>
      </c>
    </row>
    <row r="1991" spans="1:8" x14ac:dyDescent="0.25">
      <c r="A1991" s="148">
        <v>44853</v>
      </c>
      <c r="B1991" s="149" t="s">
        <v>33605</v>
      </c>
      <c r="C1991" s="153" t="s">
        <v>154</v>
      </c>
      <c r="D1991" s="154">
        <v>44971</v>
      </c>
      <c r="E1991" s="231">
        <v>44856</v>
      </c>
      <c r="F1991" s="154">
        <v>44971</v>
      </c>
      <c r="G1991" s="197">
        <f>Tabla111[[#This Row],[Importe]]-Tabla111[[#This Row],[Pagado]]</f>
        <v>0</v>
      </c>
      <c r="H1991" s="153" t="s">
        <v>10</v>
      </c>
    </row>
    <row r="1992" spans="1:8" x14ac:dyDescent="0.25">
      <c r="A1992" s="73">
        <v>44853</v>
      </c>
      <c r="B1992" s="74" t="s">
        <v>33606</v>
      </c>
      <c r="C1992" s="75" t="s">
        <v>133</v>
      </c>
      <c r="D1992" s="81">
        <v>16384.599999999999</v>
      </c>
      <c r="E1992" s="230">
        <v>44854</v>
      </c>
      <c r="F1992" s="81">
        <v>16384.599999999999</v>
      </c>
      <c r="G1992" s="197">
        <f>Tabla111[[#This Row],[Importe]]-Tabla111[[#This Row],[Pagado]]</f>
        <v>0</v>
      </c>
      <c r="H1992" s="75" t="s">
        <v>10</v>
      </c>
    </row>
    <row r="1993" spans="1:8" x14ac:dyDescent="0.25">
      <c r="A1993" s="148">
        <v>44853</v>
      </c>
      <c r="B1993" s="149" t="s">
        <v>33607</v>
      </c>
      <c r="C1993" s="153" t="s">
        <v>161</v>
      </c>
      <c r="D1993" s="154">
        <v>4470</v>
      </c>
      <c r="E1993" s="231">
        <v>45218</v>
      </c>
      <c r="F1993" s="154">
        <v>4470</v>
      </c>
      <c r="G1993" s="197">
        <f>Tabla111[[#This Row],[Importe]]-Tabla111[[#This Row],[Pagado]]</f>
        <v>0</v>
      </c>
      <c r="H1993" s="153" t="s">
        <v>10</v>
      </c>
    </row>
    <row r="1994" spans="1:8" x14ac:dyDescent="0.25">
      <c r="A1994" s="73">
        <v>44853</v>
      </c>
      <c r="B1994" s="74" t="s">
        <v>33608</v>
      </c>
      <c r="C1994" s="75" t="s">
        <v>849</v>
      </c>
      <c r="D1994" s="81">
        <v>940</v>
      </c>
      <c r="E1994" s="230">
        <v>45218</v>
      </c>
      <c r="F1994" s="81">
        <v>940</v>
      </c>
      <c r="G1994" s="197">
        <f>Tabla111[[#This Row],[Importe]]-Tabla111[[#This Row],[Pagado]]</f>
        <v>0</v>
      </c>
      <c r="H1994" s="75" t="s">
        <v>10</v>
      </c>
    </row>
    <row r="1995" spans="1:8" x14ac:dyDescent="0.25">
      <c r="A1995" s="148">
        <v>44853</v>
      </c>
      <c r="B1995" s="149" t="s">
        <v>33609</v>
      </c>
      <c r="C1995" s="153" t="s">
        <v>1644</v>
      </c>
      <c r="D1995" s="154">
        <v>16845.8</v>
      </c>
      <c r="E1995" s="231">
        <v>44854</v>
      </c>
      <c r="F1995" s="154">
        <v>16845.8</v>
      </c>
      <c r="G1995" s="197">
        <f>Tabla111[[#This Row],[Importe]]-Tabla111[[#This Row],[Pagado]]</f>
        <v>0</v>
      </c>
      <c r="H1995" s="153" t="s">
        <v>10</v>
      </c>
    </row>
    <row r="1996" spans="1:8" x14ac:dyDescent="0.25">
      <c r="A1996" s="73">
        <v>44853</v>
      </c>
      <c r="B1996" s="74" t="s">
        <v>33610</v>
      </c>
      <c r="C1996" s="75" t="s">
        <v>131</v>
      </c>
      <c r="D1996" s="81">
        <v>5711.3</v>
      </c>
      <c r="E1996" s="230">
        <v>44853</v>
      </c>
      <c r="F1996" s="81">
        <v>5711.3</v>
      </c>
      <c r="G1996" s="197">
        <f>Tabla111[[#This Row],[Importe]]-Tabla111[[#This Row],[Pagado]]</f>
        <v>0</v>
      </c>
      <c r="H1996" s="75" t="s">
        <v>10</v>
      </c>
    </row>
    <row r="1997" spans="1:8" x14ac:dyDescent="0.25">
      <c r="A1997" s="148">
        <v>44853</v>
      </c>
      <c r="B1997" s="149" t="s">
        <v>33611</v>
      </c>
      <c r="C1997" s="153" t="s">
        <v>31</v>
      </c>
      <c r="D1997" s="154">
        <v>4233.2</v>
      </c>
      <c r="E1997" s="231">
        <v>44853</v>
      </c>
      <c r="F1997" s="154">
        <v>4233.2</v>
      </c>
      <c r="G1997" s="197">
        <f>Tabla111[[#This Row],[Importe]]-Tabla111[[#This Row],[Pagado]]</f>
        <v>0</v>
      </c>
      <c r="H1997" s="153" t="s">
        <v>10</v>
      </c>
    </row>
    <row r="1998" spans="1:8" x14ac:dyDescent="0.25">
      <c r="A1998" s="73">
        <v>44853</v>
      </c>
      <c r="B1998" s="74" t="s">
        <v>33612</v>
      </c>
      <c r="C1998" s="75" t="s">
        <v>142</v>
      </c>
      <c r="D1998" s="81">
        <v>146110.1</v>
      </c>
      <c r="E1998" s="230" t="s">
        <v>4813</v>
      </c>
      <c r="F1998" s="81">
        <v>0</v>
      </c>
      <c r="G1998" s="197">
        <f>Tabla111[[#This Row],[Importe]]-Tabla111[[#This Row],[Pagado]]</f>
        <v>146110.1</v>
      </c>
      <c r="H1998" s="75" t="s">
        <v>4814</v>
      </c>
    </row>
    <row r="1999" spans="1:8" x14ac:dyDescent="0.25">
      <c r="A1999" s="148">
        <v>44853</v>
      </c>
      <c r="B1999" s="149" t="s">
        <v>33613</v>
      </c>
      <c r="C1999" s="153" t="s">
        <v>198</v>
      </c>
      <c r="D1999" s="154">
        <v>5152.8</v>
      </c>
      <c r="E1999" s="231">
        <v>44853</v>
      </c>
      <c r="F1999" s="154">
        <v>5152.8</v>
      </c>
      <c r="G1999" s="197">
        <f>Tabla111[[#This Row],[Importe]]-Tabla111[[#This Row],[Pagado]]</f>
        <v>0</v>
      </c>
      <c r="H1999" s="153" t="s">
        <v>10</v>
      </c>
    </row>
    <row r="2000" spans="1:8" x14ac:dyDescent="0.25">
      <c r="A2000" s="73">
        <v>44853</v>
      </c>
      <c r="B2000" s="74" t="s">
        <v>33614</v>
      </c>
      <c r="C2000" s="75" t="s">
        <v>196</v>
      </c>
      <c r="D2000" s="81">
        <v>207613.18</v>
      </c>
      <c r="E2000" s="230">
        <v>44855</v>
      </c>
      <c r="F2000" s="81">
        <v>207613.18</v>
      </c>
      <c r="G2000" s="197">
        <f>Tabla111[[#This Row],[Importe]]-Tabla111[[#This Row],[Pagado]]</f>
        <v>0</v>
      </c>
      <c r="H2000" s="75" t="s">
        <v>10</v>
      </c>
    </row>
    <row r="2001" spans="1:8" x14ac:dyDescent="0.25">
      <c r="A2001" s="148">
        <v>44853</v>
      </c>
      <c r="B2001" s="149" t="s">
        <v>33615</v>
      </c>
      <c r="C2001" s="153" t="s">
        <v>45</v>
      </c>
      <c r="D2001" s="154">
        <v>14238.8</v>
      </c>
      <c r="E2001" s="231">
        <v>45218</v>
      </c>
      <c r="F2001" s="154">
        <v>14238.8</v>
      </c>
      <c r="G2001" s="197">
        <f>Tabla111[[#This Row],[Importe]]-Tabla111[[#This Row],[Pagado]]</f>
        <v>0</v>
      </c>
      <c r="H2001" s="153" t="s">
        <v>10</v>
      </c>
    </row>
    <row r="2002" spans="1:8" x14ac:dyDescent="0.25">
      <c r="A2002" s="73">
        <v>44853</v>
      </c>
      <c r="B2002" s="74" t="s">
        <v>33616</v>
      </c>
      <c r="C2002" s="75" t="s">
        <v>31</v>
      </c>
      <c r="D2002" s="81">
        <v>639.6</v>
      </c>
      <c r="E2002" s="230">
        <v>45218</v>
      </c>
      <c r="F2002" s="81">
        <v>639.6</v>
      </c>
      <c r="G2002" s="197">
        <f>Tabla111[[#This Row],[Importe]]-Tabla111[[#This Row],[Pagado]]</f>
        <v>0</v>
      </c>
      <c r="H2002" s="75" t="s">
        <v>10</v>
      </c>
    </row>
    <row r="2003" spans="1:8" x14ac:dyDescent="0.25">
      <c r="A2003" s="148">
        <v>44853</v>
      </c>
      <c r="B2003" s="149" t="s">
        <v>33617</v>
      </c>
      <c r="C2003" s="153" t="s">
        <v>31324</v>
      </c>
      <c r="D2003" s="154">
        <v>5392</v>
      </c>
      <c r="E2003" s="231">
        <v>45218</v>
      </c>
      <c r="F2003" s="154">
        <v>5392</v>
      </c>
      <c r="G2003" s="197">
        <f>Tabla111[[#This Row],[Importe]]-Tabla111[[#This Row],[Pagado]]</f>
        <v>0</v>
      </c>
      <c r="H2003" s="153" t="s">
        <v>10</v>
      </c>
    </row>
    <row r="2004" spans="1:8" x14ac:dyDescent="0.25">
      <c r="A2004" s="73">
        <v>44853</v>
      </c>
      <c r="B2004" s="74" t="s">
        <v>33618</v>
      </c>
      <c r="C2004" s="75" t="s">
        <v>49</v>
      </c>
      <c r="D2004" s="81">
        <v>4675.2</v>
      </c>
      <c r="E2004" s="230">
        <v>45218</v>
      </c>
      <c r="F2004" s="81">
        <v>4675.2</v>
      </c>
      <c r="G2004" s="197">
        <f>Tabla111[[#This Row],[Importe]]-Tabla111[[#This Row],[Pagado]]</f>
        <v>0</v>
      </c>
      <c r="H2004" s="75" t="s">
        <v>10</v>
      </c>
    </row>
    <row r="2005" spans="1:8" x14ac:dyDescent="0.25">
      <c r="A2005" s="148">
        <v>44853</v>
      </c>
      <c r="B2005" s="149" t="s">
        <v>33619</v>
      </c>
      <c r="C2005" s="153" t="s">
        <v>135</v>
      </c>
      <c r="D2005" s="154">
        <v>2273.1999999999998</v>
      </c>
      <c r="E2005" s="231">
        <v>45218</v>
      </c>
      <c r="F2005" s="154">
        <v>2273.1999999999998</v>
      </c>
      <c r="G2005" s="197">
        <f>Tabla111[[#This Row],[Importe]]-Tabla111[[#This Row],[Pagado]]</f>
        <v>0</v>
      </c>
      <c r="H2005" s="153" t="s">
        <v>10</v>
      </c>
    </row>
    <row r="2006" spans="1:8" x14ac:dyDescent="0.25">
      <c r="A2006" s="73">
        <v>44853</v>
      </c>
      <c r="B2006" s="74" t="s">
        <v>33620</v>
      </c>
      <c r="C2006" s="75" t="s">
        <v>31</v>
      </c>
      <c r="D2006" s="81">
        <v>5800.4</v>
      </c>
      <c r="E2006" s="230">
        <v>45218</v>
      </c>
      <c r="F2006" s="81">
        <v>5800.4</v>
      </c>
      <c r="G2006" s="197">
        <f>Tabla111[[#This Row],[Importe]]-Tabla111[[#This Row],[Pagado]]</f>
        <v>0</v>
      </c>
      <c r="H2006" s="75" t="s">
        <v>10</v>
      </c>
    </row>
    <row r="2007" spans="1:8" x14ac:dyDescent="0.25">
      <c r="A2007" s="148">
        <v>44853</v>
      </c>
      <c r="B2007" s="149" t="s">
        <v>33621</v>
      </c>
      <c r="C2007" s="153" t="s">
        <v>140</v>
      </c>
      <c r="D2007" s="154">
        <v>1408</v>
      </c>
      <c r="E2007" s="231">
        <v>45218</v>
      </c>
      <c r="F2007" s="154">
        <v>1408</v>
      </c>
      <c r="G2007" s="197">
        <f>Tabla111[[#This Row],[Importe]]-Tabla111[[#This Row],[Pagado]]</f>
        <v>0</v>
      </c>
      <c r="H2007" s="153" t="s">
        <v>10</v>
      </c>
    </row>
    <row r="2008" spans="1:8" x14ac:dyDescent="0.25">
      <c r="A2008" s="73">
        <v>44853</v>
      </c>
      <c r="B2008" s="74" t="s">
        <v>33622</v>
      </c>
      <c r="C2008" s="75" t="s">
        <v>357</v>
      </c>
      <c r="D2008" s="81">
        <v>1464</v>
      </c>
      <c r="E2008" s="230">
        <v>45218</v>
      </c>
      <c r="F2008" s="81">
        <v>1464</v>
      </c>
      <c r="G2008" s="197">
        <f>Tabla111[[#This Row],[Importe]]-Tabla111[[#This Row],[Pagado]]</f>
        <v>0</v>
      </c>
      <c r="H2008" s="75" t="s">
        <v>10</v>
      </c>
    </row>
    <row r="2009" spans="1:8" x14ac:dyDescent="0.25">
      <c r="A2009" s="148">
        <v>44853</v>
      </c>
      <c r="B2009" s="149" t="s">
        <v>33623</v>
      </c>
      <c r="C2009" s="153" t="s">
        <v>339</v>
      </c>
      <c r="D2009" s="154">
        <v>672</v>
      </c>
      <c r="E2009" s="231">
        <v>45218</v>
      </c>
      <c r="F2009" s="154">
        <v>672</v>
      </c>
      <c r="G2009" s="197">
        <f>Tabla111[[#This Row],[Importe]]-Tabla111[[#This Row],[Pagado]]</f>
        <v>0</v>
      </c>
      <c r="H2009" s="153" t="s">
        <v>10</v>
      </c>
    </row>
    <row r="2010" spans="1:8" x14ac:dyDescent="0.25">
      <c r="A2010" s="73">
        <v>44853</v>
      </c>
      <c r="B2010" s="74" t="s">
        <v>33624</v>
      </c>
      <c r="C2010" s="75" t="s">
        <v>127</v>
      </c>
      <c r="D2010" s="81">
        <v>5494.8</v>
      </c>
      <c r="E2010" s="230">
        <v>45218</v>
      </c>
      <c r="F2010" s="81">
        <v>5494.8</v>
      </c>
      <c r="G2010" s="197">
        <f>Tabla111[[#This Row],[Importe]]-Tabla111[[#This Row],[Pagado]]</f>
        <v>0</v>
      </c>
      <c r="H2010" s="75" t="s">
        <v>10</v>
      </c>
    </row>
    <row r="2011" spans="1:8" x14ac:dyDescent="0.25">
      <c r="A2011" s="148">
        <v>44853</v>
      </c>
      <c r="B2011" s="149" t="s">
        <v>33625</v>
      </c>
      <c r="C2011" s="153" t="s">
        <v>191</v>
      </c>
      <c r="D2011" s="154">
        <v>1909.8</v>
      </c>
      <c r="E2011" s="231">
        <v>45218</v>
      </c>
      <c r="F2011" s="154">
        <v>1909.8</v>
      </c>
      <c r="G2011" s="197">
        <f>Tabla111[[#This Row],[Importe]]-Tabla111[[#This Row],[Pagado]]</f>
        <v>0</v>
      </c>
      <c r="H2011" s="153" t="s">
        <v>10</v>
      </c>
    </row>
    <row r="2012" spans="1:8" x14ac:dyDescent="0.25">
      <c r="A2012" s="73">
        <v>44853</v>
      </c>
      <c r="B2012" s="74" t="s">
        <v>33626</v>
      </c>
      <c r="C2012" s="75" t="s">
        <v>79</v>
      </c>
      <c r="D2012" s="81">
        <v>10935.6</v>
      </c>
      <c r="E2012" s="230">
        <v>45218</v>
      </c>
      <c r="F2012" s="81">
        <v>10935.6</v>
      </c>
      <c r="G2012" s="197">
        <f>Tabla111[[#This Row],[Importe]]-Tabla111[[#This Row],[Pagado]]</f>
        <v>0</v>
      </c>
      <c r="H2012" s="75" t="s">
        <v>10</v>
      </c>
    </row>
    <row r="2013" spans="1:8" x14ac:dyDescent="0.25">
      <c r="A2013" s="148">
        <v>44853</v>
      </c>
      <c r="B2013" s="149" t="s">
        <v>33627</v>
      </c>
      <c r="C2013" s="153" t="s">
        <v>56</v>
      </c>
      <c r="D2013" s="154">
        <v>5212.5</v>
      </c>
      <c r="E2013" s="231">
        <v>45218</v>
      </c>
      <c r="F2013" s="154">
        <v>5212.5</v>
      </c>
      <c r="G2013" s="197">
        <f>Tabla111[[#This Row],[Importe]]-Tabla111[[#This Row],[Pagado]]</f>
        <v>0</v>
      </c>
      <c r="H2013" s="153" t="s">
        <v>10</v>
      </c>
    </row>
    <row r="2014" spans="1:8" x14ac:dyDescent="0.25">
      <c r="A2014" s="73">
        <v>44853</v>
      </c>
      <c r="B2014" s="74" t="s">
        <v>33628</v>
      </c>
      <c r="C2014" s="75" t="s">
        <v>142</v>
      </c>
      <c r="D2014" s="81">
        <v>57043.199999999997</v>
      </c>
      <c r="E2014" s="230" t="s">
        <v>4813</v>
      </c>
      <c r="F2014" s="81">
        <v>0</v>
      </c>
      <c r="G2014" s="197">
        <f>Tabla111[[#This Row],[Importe]]-Tabla111[[#This Row],[Pagado]]</f>
        <v>57043.199999999997</v>
      </c>
      <c r="H2014" s="75" t="s">
        <v>4814</v>
      </c>
    </row>
    <row r="2015" spans="1:8" x14ac:dyDescent="0.25">
      <c r="A2015" s="148">
        <v>44853</v>
      </c>
      <c r="B2015" s="149" t="s">
        <v>33629</v>
      </c>
      <c r="C2015" s="153" t="s">
        <v>2139</v>
      </c>
      <c r="D2015" s="154">
        <v>6111.6</v>
      </c>
      <c r="E2015" s="231">
        <v>44853</v>
      </c>
      <c r="F2015" s="154">
        <v>6111.6</v>
      </c>
      <c r="G2015" s="197">
        <f>Tabla111[[#This Row],[Importe]]-Tabla111[[#This Row],[Pagado]]</f>
        <v>0</v>
      </c>
      <c r="H2015" s="153" t="s">
        <v>10</v>
      </c>
    </row>
    <row r="2016" spans="1:8" x14ac:dyDescent="0.25">
      <c r="A2016" s="73">
        <v>44853</v>
      </c>
      <c r="B2016" s="74" t="s">
        <v>33630</v>
      </c>
      <c r="C2016" s="75" t="s">
        <v>230</v>
      </c>
      <c r="D2016" s="81">
        <v>8227.2999999999993</v>
      </c>
      <c r="E2016" s="230">
        <v>44853</v>
      </c>
      <c r="F2016" s="81">
        <v>8227.2999999999993</v>
      </c>
      <c r="G2016" s="197">
        <f>Tabla111[[#This Row],[Importe]]-Tabla111[[#This Row],[Pagado]]</f>
        <v>0</v>
      </c>
      <c r="H2016" s="75" t="s">
        <v>10</v>
      </c>
    </row>
    <row r="2017" spans="1:8" x14ac:dyDescent="0.25">
      <c r="A2017" s="148">
        <v>44853</v>
      </c>
      <c r="B2017" s="149" t="s">
        <v>33631</v>
      </c>
      <c r="C2017" s="153" t="s">
        <v>31</v>
      </c>
      <c r="D2017" s="154">
        <v>663</v>
      </c>
      <c r="E2017" s="231">
        <v>44853</v>
      </c>
      <c r="F2017" s="154">
        <v>663</v>
      </c>
      <c r="G2017" s="197">
        <f>Tabla111[[#This Row],[Importe]]-Tabla111[[#This Row],[Pagado]]</f>
        <v>0</v>
      </c>
      <c r="H2017" s="153" t="s">
        <v>10</v>
      </c>
    </row>
    <row r="2018" spans="1:8" x14ac:dyDescent="0.25">
      <c r="A2018" s="73">
        <v>44853</v>
      </c>
      <c r="B2018" s="74" t="s">
        <v>33632</v>
      </c>
      <c r="C2018" s="75" t="s">
        <v>51</v>
      </c>
      <c r="D2018" s="81">
        <v>603.9</v>
      </c>
      <c r="E2018" s="230">
        <v>44853</v>
      </c>
      <c r="F2018" s="81">
        <v>603.9</v>
      </c>
      <c r="G2018" s="197">
        <f>Tabla111[[#This Row],[Importe]]-Tabla111[[#This Row],[Pagado]]</f>
        <v>0</v>
      </c>
      <c r="H2018" s="75" t="s">
        <v>10</v>
      </c>
    </row>
    <row r="2019" spans="1:8" x14ac:dyDescent="0.25">
      <c r="A2019" s="148">
        <v>44853</v>
      </c>
      <c r="B2019" s="149" t="s">
        <v>33633</v>
      </c>
      <c r="C2019" s="153" t="s">
        <v>58</v>
      </c>
      <c r="D2019" s="154">
        <v>1543.8</v>
      </c>
      <c r="E2019" s="231">
        <v>44853</v>
      </c>
      <c r="F2019" s="154">
        <v>1543.8</v>
      </c>
      <c r="G2019" s="197">
        <f>Tabla111[[#This Row],[Importe]]-Tabla111[[#This Row],[Pagado]]</f>
        <v>0</v>
      </c>
      <c r="H2019" s="153" t="s">
        <v>10</v>
      </c>
    </row>
    <row r="2020" spans="1:8" x14ac:dyDescent="0.25">
      <c r="A2020" s="73">
        <v>44853</v>
      </c>
      <c r="B2020" s="74" t="s">
        <v>33634</v>
      </c>
      <c r="C2020" s="75" t="s">
        <v>273</v>
      </c>
      <c r="D2020" s="81">
        <v>2506.08</v>
      </c>
      <c r="E2020" s="230">
        <v>44853</v>
      </c>
      <c r="F2020" s="81">
        <v>2506.08</v>
      </c>
      <c r="G2020" s="197">
        <f>Tabla111[[#This Row],[Importe]]-Tabla111[[#This Row],[Pagado]]</f>
        <v>0</v>
      </c>
      <c r="H2020" s="75" t="s">
        <v>10</v>
      </c>
    </row>
    <row r="2021" spans="1:8" x14ac:dyDescent="0.25">
      <c r="A2021" s="148">
        <v>44853</v>
      </c>
      <c r="B2021" s="149" t="s">
        <v>33635</v>
      </c>
      <c r="C2021" s="153" t="s">
        <v>226</v>
      </c>
      <c r="D2021" s="154">
        <v>4526</v>
      </c>
      <c r="E2021" s="231">
        <v>44853</v>
      </c>
      <c r="F2021" s="154">
        <v>4526</v>
      </c>
      <c r="G2021" s="197">
        <f>Tabla111[[#This Row],[Importe]]-Tabla111[[#This Row],[Pagado]]</f>
        <v>0</v>
      </c>
      <c r="H2021" s="153" t="s">
        <v>10</v>
      </c>
    </row>
    <row r="2022" spans="1:8" x14ac:dyDescent="0.25">
      <c r="A2022" s="73">
        <v>44853</v>
      </c>
      <c r="B2022" s="74" t="s">
        <v>33636</v>
      </c>
      <c r="C2022" s="75" t="s">
        <v>175</v>
      </c>
      <c r="D2022" s="81">
        <v>3967.8</v>
      </c>
      <c r="E2022" s="230">
        <v>44853</v>
      </c>
      <c r="F2022" s="81">
        <v>3967.8</v>
      </c>
      <c r="G2022" s="197">
        <f>Tabla111[[#This Row],[Importe]]-Tabla111[[#This Row],[Pagado]]</f>
        <v>0</v>
      </c>
      <c r="H2022" s="75" t="s">
        <v>10</v>
      </c>
    </row>
    <row r="2023" spans="1:8" x14ac:dyDescent="0.25">
      <c r="A2023" s="148">
        <v>44853</v>
      </c>
      <c r="B2023" s="149" t="s">
        <v>33637</v>
      </c>
      <c r="C2023" s="153" t="s">
        <v>62</v>
      </c>
      <c r="D2023" s="154">
        <v>9987.2000000000007</v>
      </c>
      <c r="E2023" s="231">
        <v>44853</v>
      </c>
      <c r="F2023" s="154">
        <v>9987.2000000000007</v>
      </c>
      <c r="G2023" s="197">
        <f>Tabla111[[#This Row],[Importe]]-Tabla111[[#This Row],[Pagado]]</f>
        <v>0</v>
      </c>
      <c r="H2023" s="153" t="s">
        <v>10</v>
      </c>
    </row>
    <row r="2024" spans="1:8" x14ac:dyDescent="0.25">
      <c r="A2024" s="73">
        <v>44853</v>
      </c>
      <c r="B2024" s="74" t="s">
        <v>33638</v>
      </c>
      <c r="C2024" s="75" t="s">
        <v>142</v>
      </c>
      <c r="D2024" s="81">
        <v>20156.400000000001</v>
      </c>
      <c r="E2024" s="230" t="s">
        <v>4813</v>
      </c>
      <c r="F2024" s="81">
        <v>0</v>
      </c>
      <c r="G2024" s="197">
        <f>Tabla111[[#This Row],[Importe]]-Tabla111[[#This Row],[Pagado]]</f>
        <v>20156.400000000001</v>
      </c>
      <c r="H2024" s="75" t="s">
        <v>4814</v>
      </c>
    </row>
    <row r="2025" spans="1:8" x14ac:dyDescent="0.25">
      <c r="A2025" s="148">
        <v>44853</v>
      </c>
      <c r="B2025" s="149" t="s">
        <v>33639</v>
      </c>
      <c r="C2025" s="153" t="s">
        <v>555</v>
      </c>
      <c r="D2025" s="154">
        <v>41000.14</v>
      </c>
      <c r="E2025" s="231">
        <v>44853</v>
      </c>
      <c r="F2025" s="154">
        <v>41000.14</v>
      </c>
      <c r="G2025" s="197">
        <f>Tabla111[[#This Row],[Importe]]-Tabla111[[#This Row],[Pagado]]</f>
        <v>0</v>
      </c>
      <c r="H2025" s="153" t="s">
        <v>10</v>
      </c>
    </row>
    <row r="2026" spans="1:8" x14ac:dyDescent="0.25">
      <c r="A2026" s="73">
        <v>44853</v>
      </c>
      <c r="B2026" s="74" t="s">
        <v>33640</v>
      </c>
      <c r="C2026" s="75" t="s">
        <v>296</v>
      </c>
      <c r="D2026" s="81">
        <v>5532.1</v>
      </c>
      <c r="E2026" s="230">
        <v>44853</v>
      </c>
      <c r="F2026" s="81">
        <v>5532.1</v>
      </c>
      <c r="G2026" s="197">
        <f>Tabla111[[#This Row],[Importe]]-Tabla111[[#This Row],[Pagado]]</f>
        <v>0</v>
      </c>
      <c r="H2026" s="75" t="s">
        <v>10</v>
      </c>
    </row>
    <row r="2027" spans="1:8" x14ac:dyDescent="0.25">
      <c r="A2027" s="148">
        <v>44853</v>
      </c>
      <c r="B2027" s="149" t="s">
        <v>33641</v>
      </c>
      <c r="C2027" s="153" t="s">
        <v>587</v>
      </c>
      <c r="D2027" s="154">
        <v>6759.24</v>
      </c>
      <c r="E2027" s="231">
        <v>44853</v>
      </c>
      <c r="F2027" s="154">
        <v>6759.24</v>
      </c>
      <c r="G2027" s="197">
        <f>Tabla111[[#This Row],[Importe]]-Tabla111[[#This Row],[Pagado]]</f>
        <v>0</v>
      </c>
      <c r="H2027" s="153" t="s">
        <v>10</v>
      </c>
    </row>
    <row r="2028" spans="1:8" x14ac:dyDescent="0.25">
      <c r="A2028" s="73">
        <v>44853</v>
      </c>
      <c r="B2028" s="74" t="s">
        <v>33642</v>
      </c>
      <c r="C2028" s="75" t="s">
        <v>28087</v>
      </c>
      <c r="D2028" s="81">
        <v>214164.91</v>
      </c>
      <c r="E2028" s="230" t="s">
        <v>33643</v>
      </c>
      <c r="F2028" s="81">
        <f>319.97+0.03+87876.45+125968.46</f>
        <v>214164.91</v>
      </c>
      <c r="G2028" s="197">
        <f>Tabla111[[#This Row],[Importe]]-Tabla111[[#This Row],[Pagado]]</f>
        <v>0</v>
      </c>
      <c r="H2028" s="75" t="s">
        <v>10</v>
      </c>
    </row>
    <row r="2029" spans="1:8" x14ac:dyDescent="0.25">
      <c r="A2029" s="148">
        <v>44853</v>
      </c>
      <c r="B2029" s="149" t="s">
        <v>33644</v>
      </c>
      <c r="C2029" s="153" t="s">
        <v>216</v>
      </c>
      <c r="D2029" s="154">
        <v>1599</v>
      </c>
      <c r="E2029" s="231">
        <v>44853</v>
      </c>
      <c r="F2029" s="154">
        <v>1599</v>
      </c>
      <c r="G2029" s="197">
        <f>Tabla111[[#This Row],[Importe]]-Tabla111[[#This Row],[Pagado]]</f>
        <v>0</v>
      </c>
      <c r="H2029" s="153" t="s">
        <v>10</v>
      </c>
    </row>
    <row r="2030" spans="1:8" x14ac:dyDescent="0.25">
      <c r="A2030" s="73">
        <v>44853</v>
      </c>
      <c r="B2030" s="74" t="s">
        <v>33645</v>
      </c>
      <c r="C2030" s="75" t="s">
        <v>53</v>
      </c>
      <c r="D2030" s="81">
        <v>3229.2</v>
      </c>
      <c r="E2030" s="230">
        <v>44853</v>
      </c>
      <c r="F2030" s="81">
        <v>3229.2</v>
      </c>
      <c r="G2030" s="197">
        <f>Tabla111[[#This Row],[Importe]]-Tabla111[[#This Row],[Pagado]]</f>
        <v>0</v>
      </c>
      <c r="H2030" s="75" t="s">
        <v>10</v>
      </c>
    </row>
    <row r="2031" spans="1:8" x14ac:dyDescent="0.25">
      <c r="A2031" s="148">
        <v>44853</v>
      </c>
      <c r="B2031" s="149" t="s">
        <v>33646</v>
      </c>
      <c r="C2031" s="153" t="s">
        <v>31</v>
      </c>
      <c r="D2031" s="154">
        <v>3800</v>
      </c>
      <c r="E2031" s="231">
        <v>44853</v>
      </c>
      <c r="F2031" s="154">
        <v>3800</v>
      </c>
      <c r="G2031" s="197">
        <f>Tabla111[[#This Row],[Importe]]-Tabla111[[#This Row],[Pagado]]</f>
        <v>0</v>
      </c>
      <c r="H2031" s="153" t="s">
        <v>10</v>
      </c>
    </row>
    <row r="2032" spans="1:8" x14ac:dyDescent="0.25">
      <c r="A2032" s="73">
        <v>44853</v>
      </c>
      <c r="B2032" s="74" t="s">
        <v>33647</v>
      </c>
      <c r="C2032" s="75" t="s">
        <v>24</v>
      </c>
      <c r="D2032" s="81">
        <v>3772.7</v>
      </c>
      <c r="E2032" s="230">
        <v>44853</v>
      </c>
      <c r="F2032" s="81">
        <v>3772.7</v>
      </c>
      <c r="G2032" s="197">
        <f>Tabla111[[#This Row],[Importe]]-Tabla111[[#This Row],[Pagado]]</f>
        <v>0</v>
      </c>
      <c r="H2032" s="75" t="s">
        <v>10</v>
      </c>
    </row>
    <row r="2033" spans="1:8" x14ac:dyDescent="0.25">
      <c r="A2033" s="148">
        <v>44853</v>
      </c>
      <c r="B2033" s="149" t="s">
        <v>33648</v>
      </c>
      <c r="C2033" s="153" t="s">
        <v>224</v>
      </c>
      <c r="D2033" s="154">
        <v>2190.3000000000002</v>
      </c>
      <c r="E2033" s="231">
        <v>44853</v>
      </c>
      <c r="F2033" s="154">
        <v>2190.3000000000002</v>
      </c>
      <c r="G2033" s="197">
        <f>Tabla111[[#This Row],[Importe]]-Tabla111[[#This Row],[Pagado]]</f>
        <v>0</v>
      </c>
      <c r="H2033" s="153" t="s">
        <v>10</v>
      </c>
    </row>
    <row r="2034" spans="1:8" x14ac:dyDescent="0.25">
      <c r="A2034" s="73">
        <v>44853</v>
      </c>
      <c r="B2034" s="74" t="s">
        <v>33649</v>
      </c>
      <c r="C2034" s="75" t="s">
        <v>17431</v>
      </c>
      <c r="D2034" s="81">
        <v>0</v>
      </c>
      <c r="E2034" s="232" t="s">
        <v>189</v>
      </c>
      <c r="F2034" s="81">
        <v>0</v>
      </c>
      <c r="G2034" s="197">
        <f>Tabla111[[#This Row],[Importe]]-Tabla111[[#This Row],[Pagado]]</f>
        <v>0</v>
      </c>
      <c r="H2034" s="75" t="s">
        <v>189</v>
      </c>
    </row>
    <row r="2035" spans="1:8" x14ac:dyDescent="0.25">
      <c r="A2035" s="148">
        <v>44853</v>
      </c>
      <c r="B2035" s="149" t="s">
        <v>33650</v>
      </c>
      <c r="C2035" s="153" t="s">
        <v>9827</v>
      </c>
      <c r="D2035" s="154">
        <v>748.8</v>
      </c>
      <c r="E2035" s="231">
        <v>44853</v>
      </c>
      <c r="F2035" s="154">
        <v>748.8</v>
      </c>
      <c r="G2035" s="197">
        <f>Tabla111[[#This Row],[Importe]]-Tabla111[[#This Row],[Pagado]]</f>
        <v>0</v>
      </c>
      <c r="H2035" s="153" t="s">
        <v>10</v>
      </c>
    </row>
    <row r="2036" spans="1:8" x14ac:dyDescent="0.25">
      <c r="A2036" s="73">
        <v>44853</v>
      </c>
      <c r="B2036" s="74" t="s">
        <v>33651</v>
      </c>
      <c r="C2036" s="75" t="s">
        <v>9827</v>
      </c>
      <c r="D2036" s="81">
        <v>3112.2</v>
      </c>
      <c r="E2036" s="230">
        <v>44853</v>
      </c>
      <c r="F2036" s="81">
        <v>3112.2</v>
      </c>
      <c r="G2036" s="197">
        <f>Tabla111[[#This Row],[Importe]]-Tabla111[[#This Row],[Pagado]]</f>
        <v>0</v>
      </c>
      <c r="H2036" s="75" t="s">
        <v>10</v>
      </c>
    </row>
    <row r="2037" spans="1:8" x14ac:dyDescent="0.25">
      <c r="A2037" s="148">
        <v>44853</v>
      </c>
      <c r="B2037" s="149" t="s">
        <v>33652</v>
      </c>
      <c r="C2037" s="153" t="s">
        <v>1378</v>
      </c>
      <c r="D2037" s="154">
        <v>79000</v>
      </c>
      <c r="E2037" s="231">
        <v>44854</v>
      </c>
      <c r="F2037" s="154">
        <v>79000</v>
      </c>
      <c r="G2037" s="197">
        <f>Tabla111[[#This Row],[Importe]]-Tabla111[[#This Row],[Pagado]]</f>
        <v>0</v>
      </c>
      <c r="H2037" s="153" t="s">
        <v>10</v>
      </c>
    </row>
    <row r="2038" spans="1:8" x14ac:dyDescent="0.25">
      <c r="A2038" s="73">
        <v>44853</v>
      </c>
      <c r="B2038" s="74" t="s">
        <v>33653</v>
      </c>
      <c r="C2038" s="75" t="s">
        <v>448</v>
      </c>
      <c r="D2038" s="81">
        <v>15768.4</v>
      </c>
      <c r="E2038" s="230">
        <v>44853</v>
      </c>
      <c r="F2038" s="81">
        <v>15768.4</v>
      </c>
      <c r="G2038" s="197">
        <f>Tabla111[[#This Row],[Importe]]-Tabla111[[#This Row],[Pagado]]</f>
        <v>0</v>
      </c>
      <c r="H2038" s="75" t="s">
        <v>10</v>
      </c>
    </row>
    <row r="2039" spans="1:8" x14ac:dyDescent="0.25">
      <c r="A2039" s="148">
        <v>44853</v>
      </c>
      <c r="B2039" s="149" t="s">
        <v>33654</v>
      </c>
      <c r="C2039" s="153" t="s">
        <v>419</v>
      </c>
      <c r="D2039" s="154">
        <v>6091</v>
      </c>
      <c r="E2039" s="231">
        <v>44853</v>
      </c>
      <c r="F2039" s="154">
        <v>6091</v>
      </c>
      <c r="G2039" s="197">
        <f>Tabla111[[#This Row],[Importe]]-Tabla111[[#This Row],[Pagado]]</f>
        <v>0</v>
      </c>
      <c r="H2039" s="153" t="s">
        <v>10</v>
      </c>
    </row>
    <row r="2040" spans="1:8" x14ac:dyDescent="0.25">
      <c r="A2040" s="73">
        <v>44853</v>
      </c>
      <c r="B2040" s="74" t="s">
        <v>33655</v>
      </c>
      <c r="C2040" s="75" t="s">
        <v>698</v>
      </c>
      <c r="D2040" s="81">
        <v>6520.8</v>
      </c>
      <c r="E2040" s="230">
        <v>44853</v>
      </c>
      <c r="F2040" s="81">
        <v>6520.8</v>
      </c>
      <c r="G2040" s="197">
        <f>Tabla111[[#This Row],[Importe]]-Tabla111[[#This Row],[Pagado]]</f>
        <v>0</v>
      </c>
      <c r="H2040" s="75" t="s">
        <v>10</v>
      </c>
    </row>
    <row r="2041" spans="1:8" x14ac:dyDescent="0.25">
      <c r="A2041" s="148">
        <v>44853</v>
      </c>
      <c r="B2041" s="149" t="s">
        <v>33656</v>
      </c>
      <c r="C2041" s="153" t="s">
        <v>11383</v>
      </c>
      <c r="D2041" s="154">
        <v>10826.1</v>
      </c>
      <c r="E2041" s="231">
        <v>44853</v>
      </c>
      <c r="F2041" s="154">
        <v>10826.1</v>
      </c>
      <c r="G2041" s="197">
        <f>Tabla111[[#This Row],[Importe]]-Tabla111[[#This Row],[Pagado]]</f>
        <v>0</v>
      </c>
      <c r="H2041" s="153" t="s">
        <v>10</v>
      </c>
    </row>
    <row r="2042" spans="1:8" x14ac:dyDescent="0.25">
      <c r="A2042" s="73">
        <v>44853</v>
      </c>
      <c r="B2042" s="74" t="s">
        <v>33657</v>
      </c>
      <c r="C2042" s="75" t="s">
        <v>16</v>
      </c>
      <c r="D2042" s="81">
        <v>3206.2</v>
      </c>
      <c r="E2042" s="230">
        <v>44853</v>
      </c>
      <c r="F2042" s="81">
        <v>3206.2</v>
      </c>
      <c r="G2042" s="197">
        <f>Tabla111[[#This Row],[Importe]]-Tabla111[[#This Row],[Pagado]]</f>
        <v>0</v>
      </c>
      <c r="H2042" s="75" t="s">
        <v>10</v>
      </c>
    </row>
    <row r="2043" spans="1:8" x14ac:dyDescent="0.25">
      <c r="A2043" s="148">
        <v>44853</v>
      </c>
      <c r="B2043" s="149" t="s">
        <v>33658</v>
      </c>
      <c r="C2043" s="153" t="s">
        <v>22</v>
      </c>
      <c r="D2043" s="154">
        <v>2445</v>
      </c>
      <c r="E2043" s="231">
        <v>44853</v>
      </c>
      <c r="F2043" s="154">
        <v>2445</v>
      </c>
      <c r="G2043" s="197">
        <f>Tabla111[[#This Row],[Importe]]-Tabla111[[#This Row],[Pagado]]</f>
        <v>0</v>
      </c>
      <c r="H2043" s="153" t="s">
        <v>10</v>
      </c>
    </row>
    <row r="2044" spans="1:8" x14ac:dyDescent="0.25">
      <c r="A2044" s="73">
        <v>44853</v>
      </c>
      <c r="B2044" s="74" t="s">
        <v>33659</v>
      </c>
      <c r="C2044" s="75" t="s">
        <v>402</v>
      </c>
      <c r="D2044" s="81">
        <v>18129.3</v>
      </c>
      <c r="E2044" s="230">
        <v>44860</v>
      </c>
      <c r="F2044" s="81">
        <v>18129.3</v>
      </c>
      <c r="G2044" s="197">
        <f>Tabla111[[#This Row],[Importe]]-Tabla111[[#This Row],[Pagado]]</f>
        <v>0</v>
      </c>
      <c r="H2044" s="75" t="s">
        <v>10</v>
      </c>
    </row>
    <row r="2045" spans="1:8" x14ac:dyDescent="0.25">
      <c r="A2045" s="148">
        <v>44853</v>
      </c>
      <c r="B2045" s="149" t="s">
        <v>33660</v>
      </c>
      <c r="C2045" s="153" t="s">
        <v>612</v>
      </c>
      <c r="D2045" s="154">
        <v>90</v>
      </c>
      <c r="E2045" s="231">
        <v>44853</v>
      </c>
      <c r="F2045" s="154">
        <v>90</v>
      </c>
      <c r="G2045" s="197">
        <f>Tabla111[[#This Row],[Importe]]-Tabla111[[#This Row],[Pagado]]</f>
        <v>0</v>
      </c>
      <c r="H2045" s="153" t="s">
        <v>10</v>
      </c>
    </row>
    <row r="2046" spans="1:8" x14ac:dyDescent="0.25">
      <c r="A2046" s="73">
        <v>44853</v>
      </c>
      <c r="B2046" s="74" t="s">
        <v>33661</v>
      </c>
      <c r="C2046" s="75" t="s">
        <v>107</v>
      </c>
      <c r="D2046" s="81">
        <v>12168.9</v>
      </c>
      <c r="E2046" s="230">
        <v>44853</v>
      </c>
      <c r="F2046" s="81">
        <v>12168.9</v>
      </c>
      <c r="G2046" s="197">
        <f>Tabla111[[#This Row],[Importe]]-Tabla111[[#This Row],[Pagado]]</f>
        <v>0</v>
      </c>
      <c r="H2046" s="75" t="s">
        <v>10</v>
      </c>
    </row>
    <row r="2047" spans="1:8" x14ac:dyDescent="0.25">
      <c r="A2047" s="148">
        <v>44853</v>
      </c>
      <c r="B2047" s="149" t="s">
        <v>33662</v>
      </c>
      <c r="C2047" s="153" t="s">
        <v>146</v>
      </c>
      <c r="D2047" s="154">
        <v>4354.2</v>
      </c>
      <c r="E2047" s="231">
        <v>44853</v>
      </c>
      <c r="F2047" s="154">
        <v>4354.2</v>
      </c>
      <c r="G2047" s="197">
        <f>Tabla111[[#This Row],[Importe]]-Tabla111[[#This Row],[Pagado]]</f>
        <v>0</v>
      </c>
      <c r="H2047" s="153" t="s">
        <v>10</v>
      </c>
    </row>
    <row r="2048" spans="1:8" x14ac:dyDescent="0.25">
      <c r="A2048" s="73">
        <v>44853</v>
      </c>
      <c r="B2048" s="74" t="s">
        <v>33663</v>
      </c>
      <c r="C2048" s="75" t="s">
        <v>15306</v>
      </c>
      <c r="D2048" s="81">
        <v>12588.6</v>
      </c>
      <c r="E2048" s="230">
        <v>44853</v>
      </c>
      <c r="F2048" s="81">
        <v>12588.6</v>
      </c>
      <c r="G2048" s="197">
        <f>Tabla111[[#This Row],[Importe]]-Tabla111[[#This Row],[Pagado]]</f>
        <v>0</v>
      </c>
      <c r="H2048" s="75" t="s">
        <v>10</v>
      </c>
    </row>
    <row r="2049" spans="1:8" x14ac:dyDescent="0.25">
      <c r="A2049" s="148">
        <v>44853</v>
      </c>
      <c r="B2049" s="149" t="s">
        <v>33664</v>
      </c>
      <c r="C2049" s="153" t="s">
        <v>10190</v>
      </c>
      <c r="D2049" s="154">
        <v>7420</v>
      </c>
      <c r="E2049" s="231">
        <v>44853</v>
      </c>
      <c r="F2049" s="154">
        <v>7420</v>
      </c>
      <c r="G2049" s="197">
        <f>Tabla111[[#This Row],[Importe]]-Tabla111[[#This Row],[Pagado]]</f>
        <v>0</v>
      </c>
      <c r="H2049" s="153" t="s">
        <v>10</v>
      </c>
    </row>
    <row r="2050" spans="1:8" x14ac:dyDescent="0.25">
      <c r="A2050" s="73">
        <v>44853</v>
      </c>
      <c r="B2050" s="74" t="s">
        <v>33665</v>
      </c>
      <c r="C2050" s="75" t="s">
        <v>333</v>
      </c>
      <c r="D2050" s="81">
        <v>313.26</v>
      </c>
      <c r="E2050" s="230">
        <v>44853</v>
      </c>
      <c r="F2050" s="81">
        <v>313.26</v>
      </c>
      <c r="G2050" s="197">
        <f>Tabla111[[#This Row],[Importe]]-Tabla111[[#This Row],[Pagado]]</f>
        <v>0</v>
      </c>
      <c r="H2050" s="75" t="s">
        <v>10</v>
      </c>
    </row>
    <row r="2051" spans="1:8" x14ac:dyDescent="0.25">
      <c r="A2051" s="148">
        <v>44853</v>
      </c>
      <c r="B2051" s="149" t="s">
        <v>33666</v>
      </c>
      <c r="C2051" s="153" t="s">
        <v>31</v>
      </c>
      <c r="D2051" s="154">
        <v>1552.2</v>
      </c>
      <c r="E2051" s="231">
        <v>44853</v>
      </c>
      <c r="F2051" s="154">
        <v>1552.2</v>
      </c>
      <c r="G2051" s="197">
        <f>Tabla111[[#This Row],[Importe]]-Tabla111[[#This Row],[Pagado]]</f>
        <v>0</v>
      </c>
      <c r="H2051" s="153" t="s">
        <v>10</v>
      </c>
    </row>
    <row r="2052" spans="1:8" x14ac:dyDescent="0.25">
      <c r="A2052" s="73">
        <v>44853</v>
      </c>
      <c r="B2052" s="74" t="s">
        <v>33667</v>
      </c>
      <c r="C2052" s="75" t="s">
        <v>291</v>
      </c>
      <c r="D2052" s="81">
        <v>2000</v>
      </c>
      <c r="E2052" s="230">
        <v>44853</v>
      </c>
      <c r="F2052" s="81">
        <v>2000</v>
      </c>
      <c r="G2052" s="197">
        <f>Tabla111[[#This Row],[Importe]]-Tabla111[[#This Row],[Pagado]]</f>
        <v>0</v>
      </c>
      <c r="H2052" s="75" t="s">
        <v>10</v>
      </c>
    </row>
    <row r="2053" spans="1:8" x14ac:dyDescent="0.25">
      <c r="A2053" s="148">
        <v>44853</v>
      </c>
      <c r="B2053" s="149" t="s">
        <v>33668</v>
      </c>
      <c r="C2053" s="153" t="s">
        <v>1362</v>
      </c>
      <c r="D2053" s="154">
        <v>1356</v>
      </c>
      <c r="E2053" s="231">
        <v>44853</v>
      </c>
      <c r="F2053" s="154">
        <v>1356</v>
      </c>
      <c r="G2053" s="197">
        <f>Tabla111[[#This Row],[Importe]]-Tabla111[[#This Row],[Pagado]]</f>
        <v>0</v>
      </c>
      <c r="H2053" s="153" t="s">
        <v>10</v>
      </c>
    </row>
    <row r="2054" spans="1:8" x14ac:dyDescent="0.25">
      <c r="A2054" s="73">
        <v>44853</v>
      </c>
      <c r="B2054" s="74" t="s">
        <v>33669</v>
      </c>
      <c r="C2054" s="75" t="s">
        <v>31</v>
      </c>
      <c r="D2054" s="81">
        <v>6931.2</v>
      </c>
      <c r="E2054" s="230">
        <v>44853</v>
      </c>
      <c r="F2054" s="81">
        <v>6931.2</v>
      </c>
      <c r="G2054" s="197">
        <f>Tabla111[[#This Row],[Importe]]-Tabla111[[#This Row],[Pagado]]</f>
        <v>0</v>
      </c>
      <c r="H2054" s="75" t="s">
        <v>10</v>
      </c>
    </row>
    <row r="2055" spans="1:8" x14ac:dyDescent="0.25">
      <c r="A2055" s="148">
        <v>44853</v>
      </c>
      <c r="B2055" s="149" t="s">
        <v>33670</v>
      </c>
      <c r="C2055" s="153" t="s">
        <v>31</v>
      </c>
      <c r="D2055" s="154">
        <v>6232</v>
      </c>
      <c r="E2055" s="231">
        <v>44853</v>
      </c>
      <c r="F2055" s="154">
        <v>6232</v>
      </c>
      <c r="G2055" s="197">
        <f>Tabla111[[#This Row],[Importe]]-Tabla111[[#This Row],[Pagado]]</f>
        <v>0</v>
      </c>
      <c r="H2055" s="153" t="s">
        <v>10</v>
      </c>
    </row>
    <row r="2056" spans="1:8" x14ac:dyDescent="0.25">
      <c r="A2056" s="73">
        <v>44853</v>
      </c>
      <c r="B2056" s="74" t="s">
        <v>33671</v>
      </c>
      <c r="C2056" s="75" t="s">
        <v>2377</v>
      </c>
      <c r="D2056" s="81">
        <v>26999.83</v>
      </c>
      <c r="E2056" s="230">
        <v>44853</v>
      </c>
      <c r="F2056" s="81">
        <v>26999.83</v>
      </c>
      <c r="G2056" s="197">
        <f>Tabla111[[#This Row],[Importe]]-Tabla111[[#This Row],[Pagado]]</f>
        <v>0</v>
      </c>
      <c r="H2056" s="75" t="s">
        <v>10</v>
      </c>
    </row>
    <row r="2057" spans="1:8" x14ac:dyDescent="0.25">
      <c r="A2057" s="148">
        <v>44853</v>
      </c>
      <c r="B2057" s="149" t="s">
        <v>33672</v>
      </c>
      <c r="C2057" s="153" t="s">
        <v>1421</v>
      </c>
      <c r="D2057" s="154">
        <v>33415.800000000003</v>
      </c>
      <c r="E2057" s="231">
        <v>44853</v>
      </c>
      <c r="F2057" s="154">
        <v>33415.800000000003</v>
      </c>
      <c r="G2057" s="197">
        <f>Tabla111[[#This Row],[Importe]]-Tabla111[[#This Row],[Pagado]]</f>
        <v>0</v>
      </c>
      <c r="H2057" s="153" t="s">
        <v>10</v>
      </c>
    </row>
    <row r="2058" spans="1:8" x14ac:dyDescent="0.25">
      <c r="A2058" s="73">
        <v>44853</v>
      </c>
      <c r="B2058" s="74" t="s">
        <v>33673</v>
      </c>
      <c r="C2058" s="75" t="s">
        <v>400</v>
      </c>
      <c r="D2058" s="81">
        <v>10199.1</v>
      </c>
      <c r="E2058" s="230">
        <v>44860</v>
      </c>
      <c r="F2058" s="81">
        <v>10199.1</v>
      </c>
      <c r="G2058" s="197">
        <f>Tabla111[[#This Row],[Importe]]-Tabla111[[#This Row],[Pagado]]</f>
        <v>0</v>
      </c>
      <c r="H2058" s="75" t="s">
        <v>10</v>
      </c>
    </row>
    <row r="2059" spans="1:8" x14ac:dyDescent="0.25">
      <c r="A2059" s="148">
        <v>44853</v>
      </c>
      <c r="B2059" s="149" t="s">
        <v>33674</v>
      </c>
      <c r="C2059" s="153" t="s">
        <v>296</v>
      </c>
      <c r="D2059" s="154">
        <v>3488</v>
      </c>
      <c r="E2059" s="231">
        <v>44853</v>
      </c>
      <c r="F2059" s="154">
        <v>3488</v>
      </c>
      <c r="G2059" s="197">
        <f>Tabla111[[#This Row],[Importe]]-Tabla111[[#This Row],[Pagado]]</f>
        <v>0</v>
      </c>
      <c r="H2059" s="153" t="s">
        <v>10</v>
      </c>
    </row>
    <row r="2060" spans="1:8" x14ac:dyDescent="0.25">
      <c r="A2060" s="73">
        <v>44853</v>
      </c>
      <c r="B2060" s="74" t="s">
        <v>33675</v>
      </c>
      <c r="C2060" s="75" t="s">
        <v>31</v>
      </c>
      <c r="D2060" s="81">
        <v>688</v>
      </c>
      <c r="E2060" s="230">
        <v>44853</v>
      </c>
      <c r="F2060" s="81">
        <v>688</v>
      </c>
      <c r="G2060" s="197">
        <f>Tabla111[[#This Row],[Importe]]-Tabla111[[#This Row],[Pagado]]</f>
        <v>0</v>
      </c>
      <c r="H2060" s="75" t="s">
        <v>10</v>
      </c>
    </row>
    <row r="2061" spans="1:8" x14ac:dyDescent="0.25">
      <c r="A2061" s="148">
        <v>44853</v>
      </c>
      <c r="B2061" s="149" t="s">
        <v>33676</v>
      </c>
      <c r="C2061" s="153" t="s">
        <v>31</v>
      </c>
      <c r="D2061" s="154">
        <v>264</v>
      </c>
      <c r="E2061" s="231">
        <v>44853</v>
      </c>
      <c r="F2061" s="154">
        <v>264</v>
      </c>
      <c r="G2061" s="197">
        <f>Tabla111[[#This Row],[Importe]]-Tabla111[[#This Row],[Pagado]]</f>
        <v>0</v>
      </c>
      <c r="H2061" s="153" t="s">
        <v>10</v>
      </c>
    </row>
    <row r="2062" spans="1:8" x14ac:dyDescent="0.25">
      <c r="A2062" s="73">
        <v>44853</v>
      </c>
      <c r="B2062" s="74" t="s">
        <v>33677</v>
      </c>
      <c r="C2062" s="75" t="s">
        <v>280</v>
      </c>
      <c r="D2062" s="81">
        <v>787.8</v>
      </c>
      <c r="E2062" s="230">
        <v>44854</v>
      </c>
      <c r="F2062" s="81">
        <v>787.8</v>
      </c>
      <c r="G2062" s="197">
        <f>Tabla111[[#This Row],[Importe]]-Tabla111[[#This Row],[Pagado]]</f>
        <v>0</v>
      </c>
      <c r="H2062" s="75" t="s">
        <v>10</v>
      </c>
    </row>
    <row r="2063" spans="1:8" x14ac:dyDescent="0.25">
      <c r="A2063" s="148">
        <v>44853</v>
      </c>
      <c r="B2063" s="149" t="s">
        <v>33678</v>
      </c>
      <c r="C2063" s="153" t="s">
        <v>282</v>
      </c>
      <c r="D2063" s="154">
        <v>1552.2</v>
      </c>
      <c r="E2063" s="231">
        <v>44854</v>
      </c>
      <c r="F2063" s="154">
        <v>1552.2</v>
      </c>
      <c r="G2063" s="197">
        <f>Tabla111[[#This Row],[Importe]]-Tabla111[[#This Row],[Pagado]]</f>
        <v>0</v>
      </c>
      <c r="H2063" s="153" t="s">
        <v>10</v>
      </c>
    </row>
    <row r="2064" spans="1:8" x14ac:dyDescent="0.25">
      <c r="A2064" s="73">
        <v>44853</v>
      </c>
      <c r="B2064" s="74" t="s">
        <v>33679</v>
      </c>
      <c r="C2064" s="75" t="s">
        <v>284</v>
      </c>
      <c r="D2064" s="81">
        <v>7846.8</v>
      </c>
      <c r="E2064" s="230">
        <v>44854</v>
      </c>
      <c r="F2064" s="81">
        <v>7846.8</v>
      </c>
      <c r="G2064" s="197">
        <f>Tabla111[[#This Row],[Importe]]-Tabla111[[#This Row],[Pagado]]</f>
        <v>0</v>
      </c>
      <c r="H2064" s="75" t="s">
        <v>10</v>
      </c>
    </row>
    <row r="2065" spans="1:8" x14ac:dyDescent="0.25">
      <c r="A2065" s="148">
        <v>44853</v>
      </c>
      <c r="B2065" s="149" t="s">
        <v>33680</v>
      </c>
      <c r="C2065" s="153" t="s">
        <v>10819</v>
      </c>
      <c r="D2065" s="154">
        <v>1419.6</v>
      </c>
      <c r="E2065" s="231">
        <v>44854</v>
      </c>
      <c r="F2065" s="154">
        <v>1419.6</v>
      </c>
      <c r="G2065" s="197">
        <f>Tabla111[[#This Row],[Importe]]-Tabla111[[#This Row],[Pagado]]</f>
        <v>0</v>
      </c>
      <c r="H2065" s="153" t="s">
        <v>10</v>
      </c>
    </row>
    <row r="2066" spans="1:8" x14ac:dyDescent="0.25">
      <c r="A2066" s="73">
        <v>44853</v>
      </c>
      <c r="B2066" s="74" t="s">
        <v>33681</v>
      </c>
      <c r="C2066" s="75" t="s">
        <v>31</v>
      </c>
      <c r="D2066" s="81">
        <v>2128</v>
      </c>
      <c r="E2066" s="230">
        <v>44853</v>
      </c>
      <c r="F2066" s="81">
        <v>2128</v>
      </c>
      <c r="G2066" s="197">
        <f>Tabla111[[#This Row],[Importe]]-Tabla111[[#This Row],[Pagado]]</f>
        <v>0</v>
      </c>
      <c r="H2066" s="75" t="s">
        <v>10</v>
      </c>
    </row>
    <row r="2067" spans="1:8" x14ac:dyDescent="0.25">
      <c r="A2067" s="148">
        <v>44853</v>
      </c>
      <c r="B2067" s="149" t="s">
        <v>33682</v>
      </c>
      <c r="C2067" s="153" t="s">
        <v>224</v>
      </c>
      <c r="D2067" s="154">
        <v>1722.6</v>
      </c>
      <c r="E2067" s="231">
        <v>44853</v>
      </c>
      <c r="F2067" s="154">
        <v>1722.6</v>
      </c>
      <c r="G2067" s="197">
        <f>Tabla111[[#This Row],[Importe]]-Tabla111[[#This Row],[Pagado]]</f>
        <v>0</v>
      </c>
      <c r="H2067" s="153" t="s">
        <v>10</v>
      </c>
    </row>
    <row r="2068" spans="1:8" x14ac:dyDescent="0.25">
      <c r="A2068" s="73">
        <v>44853</v>
      </c>
      <c r="B2068" s="74" t="s">
        <v>33683</v>
      </c>
      <c r="C2068" s="75" t="s">
        <v>610</v>
      </c>
      <c r="D2068" s="81">
        <v>34232</v>
      </c>
      <c r="E2068" s="230">
        <v>44853</v>
      </c>
      <c r="F2068" s="81">
        <v>34232</v>
      </c>
      <c r="G2068" s="197">
        <f>Tabla111[[#This Row],[Importe]]-Tabla111[[#This Row],[Pagado]]</f>
        <v>0</v>
      </c>
      <c r="H2068" s="75" t="s">
        <v>10</v>
      </c>
    </row>
    <row r="2069" spans="1:8" x14ac:dyDescent="0.25">
      <c r="A2069" s="148">
        <v>44854</v>
      </c>
      <c r="B2069" s="149" t="s">
        <v>33684</v>
      </c>
      <c r="C2069" s="153" t="s">
        <v>18</v>
      </c>
      <c r="D2069" s="154">
        <v>1876.2</v>
      </c>
      <c r="E2069" s="231">
        <v>44854</v>
      </c>
      <c r="F2069" s="154">
        <v>1876.2</v>
      </c>
      <c r="G2069" s="197">
        <f>Tabla111[[#This Row],[Importe]]-Tabla111[[#This Row],[Pagado]]</f>
        <v>0</v>
      </c>
      <c r="H2069" s="153" t="s">
        <v>10</v>
      </c>
    </row>
    <row r="2070" spans="1:8" x14ac:dyDescent="0.25">
      <c r="A2070" s="73">
        <v>44854</v>
      </c>
      <c r="B2070" s="74" t="s">
        <v>33685</v>
      </c>
      <c r="C2070" s="75" t="s">
        <v>12</v>
      </c>
      <c r="D2070" s="81">
        <v>34872.550000000003</v>
      </c>
      <c r="E2070" s="230">
        <v>44854</v>
      </c>
      <c r="F2070" s="81">
        <v>34872.550000000003</v>
      </c>
      <c r="G2070" s="197">
        <f>Tabla111[[#This Row],[Importe]]-Tabla111[[#This Row],[Pagado]]</f>
        <v>0</v>
      </c>
      <c r="H2070" s="75" t="s">
        <v>10</v>
      </c>
    </row>
    <row r="2071" spans="1:8" x14ac:dyDescent="0.25">
      <c r="A2071" s="148">
        <v>44854</v>
      </c>
      <c r="B2071" s="149" t="s">
        <v>33686</v>
      </c>
      <c r="C2071" s="153" t="s">
        <v>484</v>
      </c>
      <c r="D2071" s="154">
        <v>4196</v>
      </c>
      <c r="E2071" s="231">
        <v>44854</v>
      </c>
      <c r="F2071" s="154">
        <v>4196</v>
      </c>
      <c r="G2071" s="197">
        <f>Tabla111[[#This Row],[Importe]]-Tabla111[[#This Row],[Pagado]]</f>
        <v>0</v>
      </c>
      <c r="H2071" s="153" t="s">
        <v>10</v>
      </c>
    </row>
    <row r="2072" spans="1:8" x14ac:dyDescent="0.25">
      <c r="A2072" s="73">
        <v>44854</v>
      </c>
      <c r="B2072" s="74" t="s">
        <v>33687</v>
      </c>
      <c r="C2072" s="75" t="s">
        <v>9</v>
      </c>
      <c r="D2072" s="81">
        <v>8665.1</v>
      </c>
      <c r="E2072" s="230">
        <v>44854</v>
      </c>
      <c r="F2072" s="81">
        <v>8665.1</v>
      </c>
      <c r="G2072" s="197">
        <f>Tabla111[[#This Row],[Importe]]-Tabla111[[#This Row],[Pagado]]</f>
        <v>0</v>
      </c>
      <c r="H2072" s="75" t="s">
        <v>10</v>
      </c>
    </row>
    <row r="2073" spans="1:8" x14ac:dyDescent="0.25">
      <c r="A2073" s="148">
        <v>44854</v>
      </c>
      <c r="B2073" s="149" t="s">
        <v>33688</v>
      </c>
      <c r="C2073" s="153" t="s">
        <v>22</v>
      </c>
      <c r="D2073" s="154">
        <v>6200</v>
      </c>
      <c r="E2073" s="231">
        <v>44854</v>
      </c>
      <c r="F2073" s="154">
        <v>6200</v>
      </c>
      <c r="G2073" s="197">
        <f>Tabla111[[#This Row],[Importe]]-Tabla111[[#This Row],[Pagado]]</f>
        <v>0</v>
      </c>
      <c r="H2073" s="153" t="s">
        <v>10</v>
      </c>
    </row>
    <row r="2074" spans="1:8" x14ac:dyDescent="0.25">
      <c r="A2074" s="73">
        <v>44854</v>
      </c>
      <c r="B2074" s="74" t="s">
        <v>33689</v>
      </c>
      <c r="C2074" s="75" t="s">
        <v>326</v>
      </c>
      <c r="D2074" s="81">
        <v>3248.8</v>
      </c>
      <c r="E2074" s="230">
        <v>44855</v>
      </c>
      <c r="F2074" s="81">
        <v>3248.8</v>
      </c>
      <c r="G2074" s="197">
        <f>Tabla111[[#This Row],[Importe]]-Tabla111[[#This Row],[Pagado]]</f>
        <v>0</v>
      </c>
      <c r="H2074" s="75" t="s">
        <v>10</v>
      </c>
    </row>
    <row r="2075" spans="1:8" x14ac:dyDescent="0.25">
      <c r="A2075" s="148">
        <v>44854</v>
      </c>
      <c r="B2075" s="149" t="s">
        <v>33690</v>
      </c>
      <c r="C2075" s="153" t="s">
        <v>105</v>
      </c>
      <c r="D2075" s="154">
        <v>3131</v>
      </c>
      <c r="E2075" s="231">
        <v>44854</v>
      </c>
      <c r="F2075" s="154">
        <v>3131</v>
      </c>
      <c r="G2075" s="197">
        <f>Tabla111[[#This Row],[Importe]]-Tabla111[[#This Row],[Pagado]]</f>
        <v>0</v>
      </c>
      <c r="H2075" s="153" t="s">
        <v>10</v>
      </c>
    </row>
    <row r="2076" spans="1:8" x14ac:dyDescent="0.25">
      <c r="A2076" s="73">
        <v>44854</v>
      </c>
      <c r="B2076" s="74" t="s">
        <v>33691</v>
      </c>
      <c r="C2076" s="75" t="s">
        <v>97</v>
      </c>
      <c r="D2076" s="81">
        <v>3322.8</v>
      </c>
      <c r="E2076" s="230">
        <v>44855</v>
      </c>
      <c r="F2076" s="81">
        <v>3322.8</v>
      </c>
      <c r="G2076" s="197">
        <f>Tabla111[[#This Row],[Importe]]-Tabla111[[#This Row],[Pagado]]</f>
        <v>0</v>
      </c>
      <c r="H2076" s="75" t="s">
        <v>10</v>
      </c>
    </row>
    <row r="2077" spans="1:8" x14ac:dyDescent="0.25">
      <c r="A2077" s="148">
        <v>44854</v>
      </c>
      <c r="B2077" s="149" t="s">
        <v>33692</v>
      </c>
      <c r="C2077" s="153" t="s">
        <v>93</v>
      </c>
      <c r="D2077" s="154">
        <v>3245.6</v>
      </c>
      <c r="E2077" s="231">
        <v>44855</v>
      </c>
      <c r="F2077" s="154">
        <v>3245.6</v>
      </c>
      <c r="G2077" s="197">
        <f>Tabla111[[#This Row],[Importe]]-Tabla111[[#This Row],[Pagado]]</f>
        <v>0</v>
      </c>
      <c r="H2077" s="153" t="s">
        <v>10</v>
      </c>
    </row>
    <row r="2078" spans="1:8" x14ac:dyDescent="0.25">
      <c r="A2078" s="73">
        <v>44854</v>
      </c>
      <c r="B2078" s="74" t="s">
        <v>33693</v>
      </c>
      <c r="C2078" s="75" t="s">
        <v>89</v>
      </c>
      <c r="D2078" s="81">
        <v>10056.4</v>
      </c>
      <c r="E2078" s="230">
        <v>44855</v>
      </c>
      <c r="F2078" s="81">
        <v>10056.4</v>
      </c>
      <c r="G2078" s="197">
        <f>Tabla111[[#This Row],[Importe]]-Tabla111[[#This Row],[Pagado]]</f>
        <v>0</v>
      </c>
      <c r="H2078" s="75" t="s">
        <v>10</v>
      </c>
    </row>
    <row r="2079" spans="1:8" x14ac:dyDescent="0.25">
      <c r="A2079" s="148">
        <v>44854</v>
      </c>
      <c r="B2079" s="149" t="s">
        <v>33694</v>
      </c>
      <c r="C2079" s="153" t="s">
        <v>348</v>
      </c>
      <c r="D2079" s="154">
        <v>4073.4</v>
      </c>
      <c r="E2079" s="231">
        <v>44854</v>
      </c>
      <c r="F2079" s="154">
        <v>4073.4</v>
      </c>
      <c r="G2079" s="197">
        <f>Tabla111[[#This Row],[Importe]]-Tabla111[[#This Row],[Pagado]]</f>
        <v>0</v>
      </c>
      <c r="H2079" s="153" t="s">
        <v>10</v>
      </c>
    </row>
    <row r="2080" spans="1:8" x14ac:dyDescent="0.25">
      <c r="A2080" s="73">
        <v>44854</v>
      </c>
      <c r="B2080" s="74" t="s">
        <v>33695</v>
      </c>
      <c r="C2080" s="75" t="s">
        <v>17556</v>
      </c>
      <c r="D2080" s="81">
        <v>3724</v>
      </c>
      <c r="E2080" s="230">
        <v>44854</v>
      </c>
      <c r="F2080" s="81">
        <v>3724</v>
      </c>
      <c r="G2080" s="197">
        <f>Tabla111[[#This Row],[Importe]]-Tabla111[[#This Row],[Pagado]]</f>
        <v>0</v>
      </c>
      <c r="H2080" s="75" t="s">
        <v>10</v>
      </c>
    </row>
    <row r="2081" spans="1:8" x14ac:dyDescent="0.25">
      <c r="A2081" s="148">
        <v>44854</v>
      </c>
      <c r="B2081" s="149" t="s">
        <v>33696</v>
      </c>
      <c r="C2081" s="153" t="s">
        <v>2780</v>
      </c>
      <c r="D2081" s="154">
        <v>12457.6</v>
      </c>
      <c r="E2081" s="231">
        <v>44854</v>
      </c>
      <c r="F2081" s="154">
        <v>12457.6</v>
      </c>
      <c r="G2081" s="197">
        <f>Tabla111[[#This Row],[Importe]]-Tabla111[[#This Row],[Pagado]]</f>
        <v>0</v>
      </c>
      <c r="H2081" s="153" t="s">
        <v>10</v>
      </c>
    </row>
    <row r="2082" spans="1:8" x14ac:dyDescent="0.25">
      <c r="A2082" s="73">
        <v>44854</v>
      </c>
      <c r="B2082" s="74" t="s">
        <v>33697</v>
      </c>
      <c r="C2082" s="75" t="s">
        <v>31</v>
      </c>
      <c r="D2082" s="81">
        <v>4354.8</v>
      </c>
      <c r="E2082" s="230">
        <v>44854</v>
      </c>
      <c r="F2082" s="81">
        <v>4354.8</v>
      </c>
      <c r="G2082" s="197">
        <f>Tabla111[[#This Row],[Importe]]-Tabla111[[#This Row],[Pagado]]</f>
        <v>0</v>
      </c>
      <c r="H2082" s="75" t="s">
        <v>10</v>
      </c>
    </row>
    <row r="2083" spans="1:8" x14ac:dyDescent="0.25">
      <c r="A2083" s="148">
        <v>44854</v>
      </c>
      <c r="B2083" s="149" t="s">
        <v>33698</v>
      </c>
      <c r="C2083" s="153" t="s">
        <v>131</v>
      </c>
      <c r="D2083" s="154">
        <v>4680</v>
      </c>
      <c r="E2083" s="231">
        <v>44854</v>
      </c>
      <c r="F2083" s="154">
        <v>4680</v>
      </c>
      <c r="G2083" s="197">
        <f>Tabla111[[#This Row],[Importe]]-Tabla111[[#This Row],[Pagado]]</f>
        <v>0</v>
      </c>
      <c r="H2083" s="153" t="s">
        <v>10</v>
      </c>
    </row>
    <row r="2084" spans="1:8" x14ac:dyDescent="0.25">
      <c r="A2084" s="73">
        <v>44854</v>
      </c>
      <c r="B2084" s="74" t="s">
        <v>33699</v>
      </c>
      <c r="C2084" s="75" t="s">
        <v>452</v>
      </c>
      <c r="D2084" s="81">
        <v>9676</v>
      </c>
      <c r="E2084" s="230">
        <v>44854</v>
      </c>
      <c r="F2084" s="81">
        <v>9676</v>
      </c>
      <c r="G2084" s="197">
        <f>Tabla111[[#This Row],[Importe]]-Tabla111[[#This Row],[Pagado]]</f>
        <v>0</v>
      </c>
      <c r="H2084" s="75" t="s">
        <v>10</v>
      </c>
    </row>
    <row r="2085" spans="1:8" x14ac:dyDescent="0.25">
      <c r="A2085" s="148">
        <v>44854</v>
      </c>
      <c r="B2085" s="149" t="s">
        <v>33700</v>
      </c>
      <c r="C2085" s="153" t="s">
        <v>196</v>
      </c>
      <c r="D2085" s="154">
        <v>129760.71</v>
      </c>
      <c r="E2085" s="231">
        <v>44855</v>
      </c>
      <c r="F2085" s="154">
        <v>129760.71</v>
      </c>
      <c r="G2085" s="197">
        <f>Tabla111[[#This Row],[Importe]]-Tabla111[[#This Row],[Pagado]]</f>
        <v>0</v>
      </c>
      <c r="H2085" s="153" t="s">
        <v>10</v>
      </c>
    </row>
    <row r="2086" spans="1:8" x14ac:dyDescent="0.25">
      <c r="A2086" s="73">
        <v>44854</v>
      </c>
      <c r="B2086" s="74" t="s">
        <v>33701</v>
      </c>
      <c r="C2086" s="75" t="s">
        <v>87</v>
      </c>
      <c r="D2086" s="81">
        <v>2723.2</v>
      </c>
      <c r="E2086" s="230">
        <v>44854</v>
      </c>
      <c r="F2086" s="81">
        <v>2723.2</v>
      </c>
      <c r="G2086" s="197">
        <f>Tabla111[[#This Row],[Importe]]-Tabla111[[#This Row],[Pagado]]</f>
        <v>0</v>
      </c>
      <c r="H2086" s="75" t="s">
        <v>10</v>
      </c>
    </row>
    <row r="2087" spans="1:8" x14ac:dyDescent="0.25">
      <c r="A2087" s="148">
        <v>44854</v>
      </c>
      <c r="B2087" s="149" t="s">
        <v>33702</v>
      </c>
      <c r="C2087" s="153" t="s">
        <v>146</v>
      </c>
      <c r="D2087" s="154">
        <v>5272.6</v>
      </c>
      <c r="E2087" s="231">
        <v>44854</v>
      </c>
      <c r="F2087" s="154">
        <v>5272.6</v>
      </c>
      <c r="G2087" s="197">
        <f>Tabla111[[#This Row],[Importe]]-Tabla111[[#This Row],[Pagado]]</f>
        <v>0</v>
      </c>
      <c r="H2087" s="153" t="s">
        <v>10</v>
      </c>
    </row>
    <row r="2088" spans="1:8" x14ac:dyDescent="0.25">
      <c r="A2088" s="73">
        <v>44854</v>
      </c>
      <c r="B2088" s="74" t="s">
        <v>33703</v>
      </c>
      <c r="C2088" s="75" t="s">
        <v>127</v>
      </c>
      <c r="D2088" s="81">
        <v>4848.8</v>
      </c>
      <c r="E2088" s="230">
        <v>44854</v>
      </c>
      <c r="F2088" s="81">
        <v>4848.8</v>
      </c>
      <c r="G2088" s="197">
        <f>Tabla111[[#This Row],[Importe]]-Tabla111[[#This Row],[Pagado]]</f>
        <v>0</v>
      </c>
      <c r="H2088" s="75" t="s">
        <v>10</v>
      </c>
    </row>
    <row r="2089" spans="1:8" x14ac:dyDescent="0.25">
      <c r="A2089" s="148">
        <v>44854</v>
      </c>
      <c r="B2089" s="149" t="s">
        <v>33704</v>
      </c>
      <c r="C2089" s="153" t="s">
        <v>140</v>
      </c>
      <c r="D2089" s="154">
        <v>4211.3999999999996</v>
      </c>
      <c r="E2089" s="231">
        <v>44854</v>
      </c>
      <c r="F2089" s="154">
        <v>4211.3999999999996</v>
      </c>
      <c r="G2089" s="197">
        <f>Tabla111[[#This Row],[Importe]]-Tabla111[[#This Row],[Pagado]]</f>
        <v>0</v>
      </c>
      <c r="H2089" s="153" t="s">
        <v>10</v>
      </c>
    </row>
    <row r="2090" spans="1:8" x14ac:dyDescent="0.25">
      <c r="A2090" s="73">
        <v>44854</v>
      </c>
      <c r="B2090" s="74" t="s">
        <v>33705</v>
      </c>
      <c r="C2090" s="75" t="s">
        <v>339</v>
      </c>
      <c r="D2090" s="81">
        <v>632</v>
      </c>
      <c r="E2090" s="230">
        <v>44854</v>
      </c>
      <c r="F2090" s="81">
        <v>632</v>
      </c>
      <c r="G2090" s="197">
        <f>Tabla111[[#This Row],[Importe]]-Tabla111[[#This Row],[Pagado]]</f>
        <v>0</v>
      </c>
      <c r="H2090" s="75" t="s">
        <v>10</v>
      </c>
    </row>
    <row r="2091" spans="1:8" x14ac:dyDescent="0.25">
      <c r="A2091" s="148">
        <v>44854</v>
      </c>
      <c r="B2091" s="149" t="s">
        <v>33706</v>
      </c>
      <c r="C2091" s="153" t="s">
        <v>31</v>
      </c>
      <c r="D2091" s="154">
        <v>1178</v>
      </c>
      <c r="E2091" s="231">
        <v>44854</v>
      </c>
      <c r="F2091" s="154">
        <v>1178</v>
      </c>
      <c r="G2091" s="197">
        <f>Tabla111[[#This Row],[Importe]]-Tabla111[[#This Row],[Pagado]]</f>
        <v>0</v>
      </c>
      <c r="H2091" s="153" t="s">
        <v>10</v>
      </c>
    </row>
    <row r="2092" spans="1:8" x14ac:dyDescent="0.25">
      <c r="A2092" s="73">
        <v>44854</v>
      </c>
      <c r="B2092" s="74" t="s">
        <v>33707</v>
      </c>
      <c r="C2092" s="75" t="s">
        <v>83</v>
      </c>
      <c r="D2092" s="81">
        <v>9502.6</v>
      </c>
      <c r="E2092" s="230">
        <v>44854</v>
      </c>
      <c r="F2092" s="81">
        <v>9502.6</v>
      </c>
      <c r="G2092" s="197">
        <f>Tabla111[[#This Row],[Importe]]-Tabla111[[#This Row],[Pagado]]</f>
        <v>0</v>
      </c>
      <c r="H2092" s="75" t="s">
        <v>10</v>
      </c>
    </row>
    <row r="2093" spans="1:8" x14ac:dyDescent="0.25">
      <c r="A2093" s="148">
        <v>44854</v>
      </c>
      <c r="B2093" s="149" t="s">
        <v>33708</v>
      </c>
      <c r="C2093" s="153" t="s">
        <v>647</v>
      </c>
      <c r="D2093" s="154">
        <v>3480.4</v>
      </c>
      <c r="E2093" s="231">
        <v>44854</v>
      </c>
      <c r="F2093" s="154">
        <v>3480.4</v>
      </c>
      <c r="G2093" s="197">
        <f>Tabla111[[#This Row],[Importe]]-Tabla111[[#This Row],[Pagado]]</f>
        <v>0</v>
      </c>
      <c r="H2093" s="153" t="s">
        <v>10</v>
      </c>
    </row>
    <row r="2094" spans="1:8" x14ac:dyDescent="0.25">
      <c r="A2094" s="73">
        <v>44854</v>
      </c>
      <c r="B2094" s="74" t="s">
        <v>33709</v>
      </c>
      <c r="C2094" s="75" t="s">
        <v>647</v>
      </c>
      <c r="D2094" s="81">
        <v>3547</v>
      </c>
      <c r="E2094" s="230">
        <v>44854</v>
      </c>
      <c r="F2094" s="81">
        <v>3547</v>
      </c>
      <c r="G2094" s="197">
        <f>Tabla111[[#This Row],[Importe]]-Tabla111[[#This Row],[Pagado]]</f>
        <v>0</v>
      </c>
      <c r="H2094" s="75" t="s">
        <v>10</v>
      </c>
    </row>
    <row r="2095" spans="1:8" x14ac:dyDescent="0.25">
      <c r="A2095" s="148">
        <v>44854</v>
      </c>
      <c r="B2095" s="149" t="s">
        <v>33710</v>
      </c>
      <c r="C2095" s="153" t="s">
        <v>33</v>
      </c>
      <c r="D2095" s="154">
        <v>26510</v>
      </c>
      <c r="E2095" s="231">
        <v>44854</v>
      </c>
      <c r="F2095" s="154">
        <v>26510</v>
      </c>
      <c r="G2095" s="197">
        <f>Tabla111[[#This Row],[Importe]]-Tabla111[[#This Row],[Pagado]]</f>
        <v>0</v>
      </c>
      <c r="H2095" s="153" t="s">
        <v>10</v>
      </c>
    </row>
    <row r="2096" spans="1:8" x14ac:dyDescent="0.25">
      <c r="A2096" s="73">
        <v>44854</v>
      </c>
      <c r="B2096" s="74" t="s">
        <v>33711</v>
      </c>
      <c r="C2096" s="75" t="s">
        <v>11383</v>
      </c>
      <c r="D2096" s="81">
        <v>12789.3</v>
      </c>
      <c r="E2096" s="230">
        <v>44854</v>
      </c>
      <c r="F2096" s="81">
        <v>12789.3</v>
      </c>
      <c r="G2096" s="197">
        <f>Tabla111[[#This Row],[Importe]]-Tabla111[[#This Row],[Pagado]]</f>
        <v>0</v>
      </c>
      <c r="H2096" s="75" t="s">
        <v>10</v>
      </c>
    </row>
    <row r="2097" spans="1:8" x14ac:dyDescent="0.25">
      <c r="A2097" s="148">
        <v>44854</v>
      </c>
      <c r="B2097" s="149" t="s">
        <v>33712</v>
      </c>
      <c r="C2097" s="153" t="s">
        <v>670</v>
      </c>
      <c r="D2097" s="154">
        <v>5683.5</v>
      </c>
      <c r="E2097" s="231">
        <v>44854</v>
      </c>
      <c r="F2097" s="154">
        <v>5683.5</v>
      </c>
      <c r="G2097" s="197">
        <f>Tabla111[[#This Row],[Importe]]-Tabla111[[#This Row],[Pagado]]</f>
        <v>0</v>
      </c>
      <c r="H2097" s="153" t="s">
        <v>10</v>
      </c>
    </row>
    <row r="2098" spans="1:8" x14ac:dyDescent="0.25">
      <c r="A2098" s="73">
        <v>44854</v>
      </c>
      <c r="B2098" s="74" t="s">
        <v>33713</v>
      </c>
      <c r="C2098" s="75" t="s">
        <v>45</v>
      </c>
      <c r="D2098" s="81">
        <v>13997.8</v>
      </c>
      <c r="E2098" s="230">
        <v>44854</v>
      </c>
      <c r="F2098" s="81">
        <v>13997.8</v>
      </c>
      <c r="G2098" s="197">
        <f>Tabla111[[#This Row],[Importe]]-Tabla111[[#This Row],[Pagado]]</f>
        <v>0</v>
      </c>
      <c r="H2098" s="75" t="s">
        <v>10</v>
      </c>
    </row>
    <row r="2099" spans="1:8" x14ac:dyDescent="0.25">
      <c r="A2099" s="148">
        <v>44854</v>
      </c>
      <c r="B2099" s="149" t="s">
        <v>33714</v>
      </c>
      <c r="C2099" s="153" t="s">
        <v>24284</v>
      </c>
      <c r="D2099" s="154">
        <v>717.6</v>
      </c>
      <c r="E2099" s="231">
        <v>44854</v>
      </c>
      <c r="F2099" s="154">
        <v>717.6</v>
      </c>
      <c r="G2099" s="197">
        <f>Tabla111[[#This Row],[Importe]]-Tabla111[[#This Row],[Pagado]]</f>
        <v>0</v>
      </c>
      <c r="H2099" s="153" t="s">
        <v>10</v>
      </c>
    </row>
    <row r="2100" spans="1:8" x14ac:dyDescent="0.25">
      <c r="A2100" s="73">
        <v>44854</v>
      </c>
      <c r="B2100" s="74" t="s">
        <v>33715</v>
      </c>
      <c r="C2100" s="75" t="s">
        <v>49</v>
      </c>
      <c r="D2100" s="81">
        <v>4711.2</v>
      </c>
      <c r="E2100" s="230">
        <v>44854</v>
      </c>
      <c r="F2100" s="81">
        <v>4711.2</v>
      </c>
      <c r="G2100" s="197">
        <f>Tabla111[[#This Row],[Importe]]-Tabla111[[#This Row],[Pagado]]</f>
        <v>0</v>
      </c>
      <c r="H2100" s="75" t="s">
        <v>10</v>
      </c>
    </row>
    <row r="2101" spans="1:8" x14ac:dyDescent="0.25">
      <c r="A2101" s="148">
        <v>44854</v>
      </c>
      <c r="B2101" s="149" t="s">
        <v>33716</v>
      </c>
      <c r="C2101" s="153" t="s">
        <v>75</v>
      </c>
      <c r="D2101" s="154">
        <v>9336.6</v>
      </c>
      <c r="E2101" s="231">
        <v>44854</v>
      </c>
      <c r="F2101" s="154">
        <v>9336.6</v>
      </c>
      <c r="G2101" s="197">
        <f>Tabla111[[#This Row],[Importe]]-Tabla111[[#This Row],[Pagado]]</f>
        <v>0</v>
      </c>
      <c r="H2101" s="153" t="s">
        <v>10</v>
      </c>
    </row>
    <row r="2102" spans="1:8" x14ac:dyDescent="0.25">
      <c r="A2102" s="73">
        <v>44854</v>
      </c>
      <c r="B2102" s="74" t="s">
        <v>33717</v>
      </c>
      <c r="C2102" s="75" t="s">
        <v>414</v>
      </c>
      <c r="D2102" s="81">
        <v>24632.400000000001</v>
      </c>
      <c r="E2102" s="230">
        <v>44860</v>
      </c>
      <c r="F2102" s="81">
        <v>24632.400000000001</v>
      </c>
      <c r="G2102" s="197">
        <f>Tabla111[[#This Row],[Importe]]-Tabla111[[#This Row],[Pagado]]</f>
        <v>0</v>
      </c>
      <c r="H2102" s="75" t="s">
        <v>10</v>
      </c>
    </row>
    <row r="2103" spans="1:8" x14ac:dyDescent="0.25">
      <c r="A2103" s="148">
        <v>44854</v>
      </c>
      <c r="B2103" s="149" t="s">
        <v>33718</v>
      </c>
      <c r="C2103" s="153" t="s">
        <v>698</v>
      </c>
      <c r="D2103" s="154">
        <v>8948</v>
      </c>
      <c r="E2103" s="231">
        <v>44854</v>
      </c>
      <c r="F2103" s="154">
        <v>8948</v>
      </c>
      <c r="G2103" s="197">
        <f>Tabla111[[#This Row],[Importe]]-Tabla111[[#This Row],[Pagado]]</f>
        <v>0</v>
      </c>
      <c r="H2103" s="153" t="s">
        <v>10</v>
      </c>
    </row>
    <row r="2104" spans="1:8" x14ac:dyDescent="0.25">
      <c r="A2104" s="73">
        <v>44854</v>
      </c>
      <c r="B2104" s="74" t="s">
        <v>33719</v>
      </c>
      <c r="C2104" s="75" t="s">
        <v>230</v>
      </c>
      <c r="D2104" s="81">
        <v>7339.3</v>
      </c>
      <c r="E2104" s="230">
        <v>44854</v>
      </c>
      <c r="F2104" s="81">
        <v>7339.3</v>
      </c>
      <c r="G2104" s="197">
        <f>Tabla111[[#This Row],[Importe]]-Tabla111[[#This Row],[Pagado]]</f>
        <v>0</v>
      </c>
      <c r="H2104" s="75" t="s">
        <v>10</v>
      </c>
    </row>
    <row r="2105" spans="1:8" x14ac:dyDescent="0.25">
      <c r="A2105" s="148">
        <v>44854</v>
      </c>
      <c r="B2105" s="149" t="s">
        <v>33720</v>
      </c>
      <c r="C2105" s="153" t="s">
        <v>79</v>
      </c>
      <c r="D2105" s="154">
        <v>9484.7999999999993</v>
      </c>
      <c r="E2105" s="231">
        <v>44854</v>
      </c>
      <c r="F2105" s="154">
        <v>9484.7999999999993</v>
      </c>
      <c r="G2105" s="197">
        <f>Tabla111[[#This Row],[Importe]]-Tabla111[[#This Row],[Pagado]]</f>
        <v>0</v>
      </c>
      <c r="H2105" s="153" t="s">
        <v>10</v>
      </c>
    </row>
    <row r="2106" spans="1:8" x14ac:dyDescent="0.25">
      <c r="A2106" s="73">
        <v>44854</v>
      </c>
      <c r="B2106" s="74" t="s">
        <v>33721</v>
      </c>
      <c r="C2106" s="75" t="s">
        <v>151</v>
      </c>
      <c r="D2106" s="81">
        <v>25370.400000000001</v>
      </c>
      <c r="E2106" s="230">
        <v>44854</v>
      </c>
      <c r="F2106" s="81">
        <v>25370.400000000001</v>
      </c>
      <c r="G2106" s="197">
        <f>Tabla111[[#This Row],[Importe]]-Tabla111[[#This Row],[Pagado]]</f>
        <v>0</v>
      </c>
      <c r="H2106" s="75" t="s">
        <v>10</v>
      </c>
    </row>
    <row r="2107" spans="1:8" x14ac:dyDescent="0.25">
      <c r="A2107" s="148">
        <v>44854</v>
      </c>
      <c r="B2107" s="149" t="s">
        <v>33722</v>
      </c>
      <c r="C2107" s="153" t="s">
        <v>845</v>
      </c>
      <c r="D2107" s="154">
        <v>4065</v>
      </c>
      <c r="E2107" s="231">
        <v>44854</v>
      </c>
      <c r="F2107" s="154">
        <v>4065</v>
      </c>
      <c r="G2107" s="197">
        <f>Tabla111[[#This Row],[Importe]]-Tabla111[[#This Row],[Pagado]]</f>
        <v>0</v>
      </c>
      <c r="H2107" s="153" t="s">
        <v>10</v>
      </c>
    </row>
    <row r="2108" spans="1:8" x14ac:dyDescent="0.25">
      <c r="A2108" s="73">
        <v>44854</v>
      </c>
      <c r="B2108" s="74" t="s">
        <v>33723</v>
      </c>
      <c r="C2108" s="75" t="s">
        <v>53</v>
      </c>
      <c r="D2108" s="81">
        <v>3008</v>
      </c>
      <c r="E2108" s="230">
        <v>44854</v>
      </c>
      <c r="F2108" s="81">
        <v>3008</v>
      </c>
      <c r="G2108" s="197">
        <f>Tabla111[[#This Row],[Importe]]-Tabla111[[#This Row],[Pagado]]</f>
        <v>0</v>
      </c>
      <c r="H2108" s="75" t="s">
        <v>10</v>
      </c>
    </row>
    <row r="2109" spans="1:8" x14ac:dyDescent="0.25">
      <c r="A2109" s="148">
        <v>44854</v>
      </c>
      <c r="B2109" s="149" t="s">
        <v>33724</v>
      </c>
      <c r="C2109" s="153" t="s">
        <v>222</v>
      </c>
      <c r="D2109" s="154">
        <v>13737.2</v>
      </c>
      <c r="E2109" s="231">
        <v>44854</v>
      </c>
      <c r="F2109" s="154">
        <v>13737.2</v>
      </c>
      <c r="G2109" s="197">
        <f>Tabla111[[#This Row],[Importe]]-Tabla111[[#This Row],[Pagado]]</f>
        <v>0</v>
      </c>
      <c r="H2109" s="153" t="s">
        <v>10</v>
      </c>
    </row>
    <row r="2110" spans="1:8" x14ac:dyDescent="0.25">
      <c r="A2110" s="73">
        <v>44854</v>
      </c>
      <c r="B2110" s="74" t="s">
        <v>33725</v>
      </c>
      <c r="C2110" s="75" t="s">
        <v>226</v>
      </c>
      <c r="D2110" s="81">
        <v>8990</v>
      </c>
      <c r="E2110" s="230">
        <v>44854</v>
      </c>
      <c r="F2110" s="81">
        <v>8990</v>
      </c>
      <c r="G2110" s="197">
        <f>Tabla111[[#This Row],[Importe]]-Tabla111[[#This Row],[Pagado]]</f>
        <v>0</v>
      </c>
      <c r="H2110" s="75" t="s">
        <v>10</v>
      </c>
    </row>
    <row r="2111" spans="1:8" x14ac:dyDescent="0.25">
      <c r="A2111" s="148">
        <v>44854</v>
      </c>
      <c r="B2111" s="149" t="s">
        <v>33726</v>
      </c>
      <c r="C2111" s="153" t="s">
        <v>58</v>
      </c>
      <c r="D2111" s="154">
        <v>1711.2</v>
      </c>
      <c r="E2111" s="231">
        <v>44854</v>
      </c>
      <c r="F2111" s="154">
        <v>1711.2</v>
      </c>
      <c r="G2111" s="197">
        <f>Tabla111[[#This Row],[Importe]]-Tabla111[[#This Row],[Pagado]]</f>
        <v>0</v>
      </c>
      <c r="H2111" s="153" t="s">
        <v>10</v>
      </c>
    </row>
    <row r="2112" spans="1:8" x14ac:dyDescent="0.25">
      <c r="A2112" s="73">
        <v>44854</v>
      </c>
      <c r="B2112" s="74" t="s">
        <v>33727</v>
      </c>
      <c r="C2112" s="75" t="s">
        <v>214</v>
      </c>
      <c r="D2112" s="81">
        <v>1474.2</v>
      </c>
      <c r="E2112" s="230">
        <v>44854</v>
      </c>
      <c r="F2112" s="81">
        <v>1474.2</v>
      </c>
      <c r="G2112" s="197">
        <f>Tabla111[[#This Row],[Importe]]-Tabla111[[#This Row],[Pagado]]</f>
        <v>0</v>
      </c>
      <c r="H2112" s="75" t="s">
        <v>10</v>
      </c>
    </row>
    <row r="2113" spans="1:8" x14ac:dyDescent="0.25">
      <c r="A2113" s="148">
        <v>44854</v>
      </c>
      <c r="B2113" s="149" t="s">
        <v>33728</v>
      </c>
      <c r="C2113" s="153" t="s">
        <v>2383</v>
      </c>
      <c r="D2113" s="154">
        <v>4068</v>
      </c>
      <c r="E2113" s="231">
        <v>44854</v>
      </c>
      <c r="F2113" s="154">
        <v>4068</v>
      </c>
      <c r="G2113" s="197">
        <f>Tabla111[[#This Row],[Importe]]-Tabla111[[#This Row],[Pagado]]</f>
        <v>0</v>
      </c>
      <c r="H2113" s="153" t="s">
        <v>10</v>
      </c>
    </row>
    <row r="2114" spans="1:8" x14ac:dyDescent="0.25">
      <c r="A2114" s="73">
        <v>44854</v>
      </c>
      <c r="B2114" s="74" t="s">
        <v>33729</v>
      </c>
      <c r="C2114" s="75" t="s">
        <v>35</v>
      </c>
      <c r="D2114" s="81">
        <v>5437.3</v>
      </c>
      <c r="E2114" s="230">
        <v>44854</v>
      </c>
      <c r="F2114" s="81">
        <v>5437.3</v>
      </c>
      <c r="G2114" s="197">
        <f>Tabla111[[#This Row],[Importe]]-Tabla111[[#This Row],[Pagado]]</f>
        <v>0</v>
      </c>
      <c r="H2114" s="75" t="s">
        <v>10</v>
      </c>
    </row>
    <row r="2115" spans="1:8" x14ac:dyDescent="0.25">
      <c r="A2115" s="148">
        <v>44854</v>
      </c>
      <c r="B2115" s="149" t="s">
        <v>33730</v>
      </c>
      <c r="C2115" s="153" t="s">
        <v>56</v>
      </c>
      <c r="D2115" s="154">
        <v>5859.6</v>
      </c>
      <c r="E2115" s="231">
        <v>44854</v>
      </c>
      <c r="F2115" s="154">
        <v>5859.6</v>
      </c>
      <c r="G2115" s="197">
        <f>Tabla111[[#This Row],[Importe]]-Tabla111[[#This Row],[Pagado]]</f>
        <v>0</v>
      </c>
      <c r="H2115" s="153" t="s">
        <v>10</v>
      </c>
    </row>
    <row r="2116" spans="1:8" x14ac:dyDescent="0.25">
      <c r="A2116" s="73">
        <v>44854</v>
      </c>
      <c r="B2116" s="74" t="s">
        <v>33731</v>
      </c>
      <c r="C2116" s="75" t="s">
        <v>216</v>
      </c>
      <c r="D2116" s="81">
        <v>1591.2</v>
      </c>
      <c r="E2116" s="230">
        <v>44854</v>
      </c>
      <c r="F2116" s="81">
        <v>1591.2</v>
      </c>
      <c r="G2116" s="197">
        <f>Tabla111[[#This Row],[Importe]]-Tabla111[[#This Row],[Pagado]]</f>
        <v>0</v>
      </c>
      <c r="H2116" s="75" t="s">
        <v>10</v>
      </c>
    </row>
    <row r="2117" spans="1:8" x14ac:dyDescent="0.25">
      <c r="A2117" s="148">
        <v>44854</v>
      </c>
      <c r="B2117" s="149" t="s">
        <v>33732</v>
      </c>
      <c r="C2117" s="153" t="s">
        <v>24</v>
      </c>
      <c r="D2117" s="154">
        <v>5083.2</v>
      </c>
      <c r="E2117" s="231">
        <v>44854</v>
      </c>
      <c r="F2117" s="154">
        <v>5083.2</v>
      </c>
      <c r="G2117" s="197">
        <f>Tabla111[[#This Row],[Importe]]-Tabla111[[#This Row],[Pagado]]</f>
        <v>0</v>
      </c>
      <c r="H2117" s="153" t="s">
        <v>10</v>
      </c>
    </row>
    <row r="2118" spans="1:8" x14ac:dyDescent="0.25">
      <c r="A2118" s="73">
        <v>44854</v>
      </c>
      <c r="B2118" s="74" t="s">
        <v>33733</v>
      </c>
      <c r="C2118" s="75" t="s">
        <v>1003</v>
      </c>
      <c r="D2118" s="81">
        <v>13726.2</v>
      </c>
      <c r="E2118" s="230">
        <v>44857</v>
      </c>
      <c r="F2118" s="81">
        <v>13726.2</v>
      </c>
      <c r="G2118" s="197">
        <f>Tabla111[[#This Row],[Importe]]-Tabla111[[#This Row],[Pagado]]</f>
        <v>0</v>
      </c>
      <c r="H2118" s="75" t="s">
        <v>10</v>
      </c>
    </row>
    <row r="2119" spans="1:8" x14ac:dyDescent="0.25">
      <c r="A2119" s="148">
        <v>44854</v>
      </c>
      <c r="B2119" s="149" t="s">
        <v>33734</v>
      </c>
      <c r="C2119" s="153" t="s">
        <v>9673</v>
      </c>
      <c r="D2119" s="154">
        <v>2941.7</v>
      </c>
      <c r="E2119" s="231">
        <v>44854</v>
      </c>
      <c r="F2119" s="154">
        <v>2941.7</v>
      </c>
      <c r="G2119" s="197">
        <f>Tabla111[[#This Row],[Importe]]-Tabla111[[#This Row],[Pagado]]</f>
        <v>0</v>
      </c>
      <c r="H2119" s="153" t="s">
        <v>10</v>
      </c>
    </row>
    <row r="2120" spans="1:8" x14ac:dyDescent="0.25">
      <c r="A2120" s="73">
        <v>44854</v>
      </c>
      <c r="B2120" s="74" t="s">
        <v>33735</v>
      </c>
      <c r="C2120" s="75" t="s">
        <v>31324</v>
      </c>
      <c r="D2120" s="81">
        <v>3336</v>
      </c>
      <c r="E2120" s="230">
        <v>44854</v>
      </c>
      <c r="F2120" s="81">
        <v>3336</v>
      </c>
      <c r="G2120" s="197">
        <f>Tabla111[[#This Row],[Importe]]-Tabla111[[#This Row],[Pagado]]</f>
        <v>0</v>
      </c>
      <c r="H2120" s="75" t="s">
        <v>10</v>
      </c>
    </row>
    <row r="2121" spans="1:8" x14ac:dyDescent="0.25">
      <c r="A2121" s="148">
        <v>44854</v>
      </c>
      <c r="B2121" s="149" t="s">
        <v>33736</v>
      </c>
      <c r="C2121" s="153" t="s">
        <v>396</v>
      </c>
      <c r="D2121" s="154">
        <v>12534.8</v>
      </c>
      <c r="E2121" s="231">
        <v>44860</v>
      </c>
      <c r="F2121" s="154">
        <v>12534.8</v>
      </c>
      <c r="G2121" s="197">
        <f>Tabla111[[#This Row],[Importe]]-Tabla111[[#This Row],[Pagado]]</f>
        <v>0</v>
      </c>
      <c r="H2121" s="153" t="s">
        <v>10</v>
      </c>
    </row>
    <row r="2122" spans="1:8" x14ac:dyDescent="0.25">
      <c r="A2122" s="73">
        <v>44854</v>
      </c>
      <c r="B2122" s="74" t="s">
        <v>33737</v>
      </c>
      <c r="C2122" s="75" t="s">
        <v>135</v>
      </c>
      <c r="D2122" s="81">
        <v>3540.3</v>
      </c>
      <c r="E2122" s="230">
        <v>44854</v>
      </c>
      <c r="F2122" s="81">
        <v>3540.3</v>
      </c>
      <c r="G2122" s="197">
        <f>Tabla111[[#This Row],[Importe]]-Tabla111[[#This Row],[Pagado]]</f>
        <v>0</v>
      </c>
      <c r="H2122" s="75" t="s">
        <v>10</v>
      </c>
    </row>
    <row r="2123" spans="1:8" x14ac:dyDescent="0.25">
      <c r="A2123" s="148">
        <v>44854</v>
      </c>
      <c r="B2123" s="149" t="s">
        <v>33738</v>
      </c>
      <c r="C2123" s="153" t="s">
        <v>31</v>
      </c>
      <c r="D2123" s="154">
        <v>694.2</v>
      </c>
      <c r="E2123" s="231">
        <v>44854</v>
      </c>
      <c r="F2123" s="154">
        <v>694.2</v>
      </c>
      <c r="G2123" s="197">
        <f>Tabla111[[#This Row],[Importe]]-Tabla111[[#This Row],[Pagado]]</f>
        <v>0</v>
      </c>
      <c r="H2123" s="153" t="s">
        <v>10</v>
      </c>
    </row>
    <row r="2124" spans="1:8" x14ac:dyDescent="0.25">
      <c r="A2124" s="73">
        <v>44854</v>
      </c>
      <c r="B2124" s="74" t="s">
        <v>33739</v>
      </c>
      <c r="C2124" s="75" t="s">
        <v>1558</v>
      </c>
      <c r="D2124" s="81">
        <v>5532.8</v>
      </c>
      <c r="E2124" s="230">
        <v>44854</v>
      </c>
      <c r="F2124" s="81">
        <v>5532.8</v>
      </c>
      <c r="G2124" s="197">
        <f>Tabla111[[#This Row],[Importe]]-Tabla111[[#This Row],[Pagado]]</f>
        <v>0</v>
      </c>
      <c r="H2124" s="75" t="s">
        <v>10</v>
      </c>
    </row>
    <row r="2125" spans="1:8" x14ac:dyDescent="0.25">
      <c r="A2125" s="148">
        <v>44854</v>
      </c>
      <c r="B2125" s="149" t="s">
        <v>33740</v>
      </c>
      <c r="C2125" s="153" t="s">
        <v>1558</v>
      </c>
      <c r="D2125" s="154">
        <v>1307.2</v>
      </c>
      <c r="E2125" s="231">
        <v>44854</v>
      </c>
      <c r="F2125" s="154">
        <v>1307.2</v>
      </c>
      <c r="G2125" s="197">
        <f>Tabla111[[#This Row],[Importe]]-Tabla111[[#This Row],[Pagado]]</f>
        <v>0</v>
      </c>
      <c r="H2125" s="153" t="s">
        <v>10</v>
      </c>
    </row>
    <row r="2126" spans="1:8" x14ac:dyDescent="0.25">
      <c r="A2126" s="73">
        <v>44854</v>
      </c>
      <c r="B2126" s="74" t="s">
        <v>33741</v>
      </c>
      <c r="C2126" s="75" t="s">
        <v>319</v>
      </c>
      <c r="D2126" s="81">
        <v>12810</v>
      </c>
      <c r="E2126" s="230">
        <v>44854</v>
      </c>
      <c r="F2126" s="81">
        <v>12810</v>
      </c>
      <c r="G2126" s="197">
        <f>Tabla111[[#This Row],[Importe]]-Tabla111[[#This Row],[Pagado]]</f>
        <v>0</v>
      </c>
      <c r="H2126" s="75" t="s">
        <v>10</v>
      </c>
    </row>
    <row r="2127" spans="1:8" x14ac:dyDescent="0.25">
      <c r="A2127" s="148">
        <v>44854</v>
      </c>
      <c r="B2127" s="149" t="s">
        <v>33742</v>
      </c>
      <c r="C2127" s="153" t="s">
        <v>518</v>
      </c>
      <c r="D2127" s="154">
        <v>3619.7</v>
      </c>
      <c r="E2127" s="231">
        <v>44854</v>
      </c>
      <c r="F2127" s="154">
        <v>3619.7</v>
      </c>
      <c r="G2127" s="197">
        <f>Tabla111[[#This Row],[Importe]]-Tabla111[[#This Row],[Pagado]]</f>
        <v>0</v>
      </c>
      <c r="H2127" s="153" t="s">
        <v>10</v>
      </c>
    </row>
    <row r="2128" spans="1:8" x14ac:dyDescent="0.25">
      <c r="A2128" s="73">
        <v>44854</v>
      </c>
      <c r="B2128" s="74" t="s">
        <v>33743</v>
      </c>
      <c r="C2128" s="75" t="s">
        <v>29</v>
      </c>
      <c r="D2128" s="81">
        <v>4235.3999999999996</v>
      </c>
      <c r="E2128" s="230">
        <v>44854</v>
      </c>
      <c r="F2128" s="81">
        <v>4235.3999999999996</v>
      </c>
      <c r="G2128" s="197">
        <f>Tabla111[[#This Row],[Importe]]-Tabla111[[#This Row],[Pagado]]</f>
        <v>0</v>
      </c>
      <c r="H2128" s="75" t="s">
        <v>10</v>
      </c>
    </row>
    <row r="2129" spans="1:8" x14ac:dyDescent="0.25">
      <c r="A2129" s="148">
        <v>44854</v>
      </c>
      <c r="B2129" s="149" t="s">
        <v>33744</v>
      </c>
      <c r="C2129" s="153" t="s">
        <v>157</v>
      </c>
      <c r="D2129" s="154">
        <v>8800</v>
      </c>
      <c r="E2129" s="231">
        <v>44854</v>
      </c>
      <c r="F2129" s="154">
        <v>8800</v>
      </c>
      <c r="G2129" s="197">
        <f>Tabla111[[#This Row],[Importe]]-Tabla111[[#This Row],[Pagado]]</f>
        <v>0</v>
      </c>
      <c r="H2129" s="153" t="s">
        <v>10</v>
      </c>
    </row>
    <row r="2130" spans="1:8" x14ac:dyDescent="0.25">
      <c r="A2130" s="73">
        <v>44854</v>
      </c>
      <c r="B2130" s="74" t="s">
        <v>33745</v>
      </c>
      <c r="C2130" s="75" t="s">
        <v>681</v>
      </c>
      <c r="D2130" s="81">
        <v>4.13</v>
      </c>
      <c r="E2130" s="230">
        <v>44860</v>
      </c>
      <c r="F2130" s="81">
        <v>4.13</v>
      </c>
      <c r="G2130" s="197">
        <f>Tabla111[[#This Row],[Importe]]-Tabla111[[#This Row],[Pagado]]</f>
        <v>0</v>
      </c>
      <c r="H2130" s="75" t="s">
        <v>10</v>
      </c>
    </row>
    <row r="2131" spans="1:8" x14ac:dyDescent="0.25">
      <c r="A2131" s="148">
        <v>44854</v>
      </c>
      <c r="B2131" s="149" t="s">
        <v>33746</v>
      </c>
      <c r="C2131" s="153" t="s">
        <v>159</v>
      </c>
      <c r="D2131" s="154">
        <v>4919.8</v>
      </c>
      <c r="E2131" s="231">
        <v>44854</v>
      </c>
      <c r="F2131" s="154">
        <v>4919.8</v>
      </c>
      <c r="G2131" s="197">
        <f>Tabla111[[#This Row],[Importe]]-Tabla111[[#This Row],[Pagado]]</f>
        <v>0</v>
      </c>
      <c r="H2131" s="153" t="s">
        <v>10</v>
      </c>
    </row>
    <row r="2132" spans="1:8" x14ac:dyDescent="0.25">
      <c r="A2132" s="73">
        <v>44854</v>
      </c>
      <c r="B2132" s="74" t="s">
        <v>33747</v>
      </c>
      <c r="C2132" s="75" t="s">
        <v>224</v>
      </c>
      <c r="D2132" s="81">
        <v>957.6</v>
      </c>
      <c r="E2132" s="230">
        <v>44854</v>
      </c>
      <c r="F2132" s="81">
        <v>957.6</v>
      </c>
      <c r="G2132" s="197">
        <f>Tabla111[[#This Row],[Importe]]-Tabla111[[#This Row],[Pagado]]</f>
        <v>0</v>
      </c>
      <c r="H2132" s="75" t="s">
        <v>10</v>
      </c>
    </row>
    <row r="2133" spans="1:8" x14ac:dyDescent="0.25">
      <c r="A2133" s="148">
        <v>44854</v>
      </c>
      <c r="B2133" s="149" t="s">
        <v>33748</v>
      </c>
      <c r="C2133" s="153" t="s">
        <v>9827</v>
      </c>
      <c r="D2133" s="154">
        <v>4001.4</v>
      </c>
      <c r="E2133" s="231">
        <v>44854</v>
      </c>
      <c r="F2133" s="154">
        <v>4001.4</v>
      </c>
      <c r="G2133" s="197">
        <f>Tabla111[[#This Row],[Importe]]-Tabla111[[#This Row],[Pagado]]</f>
        <v>0</v>
      </c>
      <c r="H2133" s="153" t="s">
        <v>10</v>
      </c>
    </row>
    <row r="2134" spans="1:8" x14ac:dyDescent="0.25">
      <c r="A2134" s="73">
        <v>44854</v>
      </c>
      <c r="B2134" s="74" t="s">
        <v>33749</v>
      </c>
      <c r="C2134" s="75" t="s">
        <v>520</v>
      </c>
      <c r="D2134" s="81">
        <v>9594.2999999999993</v>
      </c>
      <c r="E2134" s="230">
        <v>44854</v>
      </c>
      <c r="F2134" s="81">
        <v>9594.2999999999993</v>
      </c>
      <c r="G2134" s="197">
        <f>Tabla111[[#This Row],[Importe]]-Tabla111[[#This Row],[Pagado]]</f>
        <v>0</v>
      </c>
      <c r="H2134" s="75" t="s">
        <v>10</v>
      </c>
    </row>
    <row r="2135" spans="1:8" x14ac:dyDescent="0.25">
      <c r="A2135" s="148">
        <v>44854</v>
      </c>
      <c r="B2135" s="149" t="s">
        <v>33750</v>
      </c>
      <c r="C2135" s="153" t="s">
        <v>875</v>
      </c>
      <c r="D2135" s="154">
        <v>56669</v>
      </c>
      <c r="E2135" s="231">
        <v>44854</v>
      </c>
      <c r="F2135" s="154">
        <v>56669</v>
      </c>
      <c r="G2135" s="197">
        <f>Tabla111[[#This Row],[Importe]]-Tabla111[[#This Row],[Pagado]]</f>
        <v>0</v>
      </c>
      <c r="H2135" s="153" t="s">
        <v>10</v>
      </c>
    </row>
    <row r="2136" spans="1:8" x14ac:dyDescent="0.25">
      <c r="A2136" s="73">
        <v>44854</v>
      </c>
      <c r="B2136" s="74" t="s">
        <v>33751</v>
      </c>
      <c r="C2136" s="75" t="s">
        <v>31</v>
      </c>
      <c r="D2136" s="81">
        <v>871.2</v>
      </c>
      <c r="E2136" s="230">
        <v>44854</v>
      </c>
      <c r="F2136" s="81">
        <v>871.2</v>
      </c>
      <c r="G2136" s="197">
        <f>Tabla111[[#This Row],[Importe]]-Tabla111[[#This Row],[Pagado]]</f>
        <v>0</v>
      </c>
      <c r="H2136" s="75" t="s">
        <v>10</v>
      </c>
    </row>
    <row r="2137" spans="1:8" x14ac:dyDescent="0.25">
      <c r="A2137" s="148">
        <v>44854</v>
      </c>
      <c r="B2137" s="149" t="s">
        <v>33752</v>
      </c>
      <c r="C2137" s="153" t="s">
        <v>296</v>
      </c>
      <c r="D2137" s="154">
        <v>6654.1</v>
      </c>
      <c r="E2137" s="231">
        <v>44854</v>
      </c>
      <c r="F2137" s="154">
        <v>6654.1</v>
      </c>
      <c r="G2137" s="197">
        <f>Tabla111[[#This Row],[Importe]]-Tabla111[[#This Row],[Pagado]]</f>
        <v>0</v>
      </c>
      <c r="H2137" s="153" t="s">
        <v>10</v>
      </c>
    </row>
    <row r="2138" spans="1:8" x14ac:dyDescent="0.25">
      <c r="A2138" s="73">
        <v>44854</v>
      </c>
      <c r="B2138" s="74" t="s">
        <v>33753</v>
      </c>
      <c r="C2138" s="75" t="s">
        <v>26942</v>
      </c>
      <c r="D2138" s="81">
        <v>0</v>
      </c>
      <c r="E2138" s="232" t="s">
        <v>189</v>
      </c>
      <c r="F2138" s="81">
        <v>0</v>
      </c>
      <c r="G2138" s="197">
        <f>Tabla111[[#This Row],[Importe]]-Tabla111[[#This Row],[Pagado]]</f>
        <v>0</v>
      </c>
      <c r="H2138" s="161" t="s">
        <v>33754</v>
      </c>
    </row>
    <row r="2139" spans="1:8" x14ac:dyDescent="0.25">
      <c r="A2139" s="148">
        <v>44854</v>
      </c>
      <c r="B2139" s="149" t="s">
        <v>33755</v>
      </c>
      <c r="C2139" s="153" t="s">
        <v>67</v>
      </c>
      <c r="D2139" s="154">
        <v>2256</v>
      </c>
      <c r="E2139" s="231">
        <v>44854</v>
      </c>
      <c r="F2139" s="154">
        <v>2256</v>
      </c>
      <c r="G2139" s="197">
        <f>Tabla111[[#This Row],[Importe]]-Tabla111[[#This Row],[Pagado]]</f>
        <v>0</v>
      </c>
      <c r="H2139" s="153" t="s">
        <v>10</v>
      </c>
    </row>
    <row r="2140" spans="1:8" x14ac:dyDescent="0.25">
      <c r="A2140" s="73">
        <v>44854</v>
      </c>
      <c r="B2140" s="74" t="s">
        <v>33756</v>
      </c>
      <c r="C2140" s="75" t="s">
        <v>31</v>
      </c>
      <c r="D2140" s="81">
        <v>1016</v>
      </c>
      <c r="E2140" s="230">
        <v>44854</v>
      </c>
      <c r="F2140" s="81">
        <v>1016</v>
      </c>
      <c r="G2140" s="197">
        <f>Tabla111[[#This Row],[Importe]]-Tabla111[[#This Row],[Pagado]]</f>
        <v>0</v>
      </c>
      <c r="H2140" s="75" t="s">
        <v>10</v>
      </c>
    </row>
    <row r="2141" spans="1:8" x14ac:dyDescent="0.25">
      <c r="A2141" s="148">
        <v>44854</v>
      </c>
      <c r="B2141" s="149" t="s">
        <v>33757</v>
      </c>
      <c r="C2141" s="153" t="s">
        <v>10190</v>
      </c>
      <c r="D2141" s="154">
        <v>22794</v>
      </c>
      <c r="E2141" s="231">
        <v>44854</v>
      </c>
      <c r="F2141" s="154">
        <v>22794</v>
      </c>
      <c r="G2141" s="197">
        <f>Tabla111[[#This Row],[Importe]]-Tabla111[[#This Row],[Pagado]]</f>
        <v>0</v>
      </c>
      <c r="H2141" s="153" t="s">
        <v>10</v>
      </c>
    </row>
    <row r="2142" spans="1:8" x14ac:dyDescent="0.25">
      <c r="A2142" s="73">
        <v>44854</v>
      </c>
      <c r="B2142" s="74" t="s">
        <v>33758</v>
      </c>
      <c r="C2142" s="75" t="s">
        <v>71</v>
      </c>
      <c r="D2142" s="81">
        <v>1631.7</v>
      </c>
      <c r="E2142" s="230">
        <v>44854</v>
      </c>
      <c r="F2142" s="81">
        <v>1631.7</v>
      </c>
      <c r="G2142" s="197">
        <f>Tabla111[[#This Row],[Importe]]-Tabla111[[#This Row],[Pagado]]</f>
        <v>0</v>
      </c>
      <c r="H2142" s="75" t="s">
        <v>10</v>
      </c>
    </row>
    <row r="2143" spans="1:8" x14ac:dyDescent="0.25">
      <c r="A2143" s="148">
        <v>44854</v>
      </c>
      <c r="B2143" s="149" t="s">
        <v>33759</v>
      </c>
      <c r="C2143" s="153" t="s">
        <v>214</v>
      </c>
      <c r="D2143" s="154">
        <v>14070</v>
      </c>
      <c r="E2143" s="231">
        <v>44854</v>
      </c>
      <c r="F2143" s="154">
        <v>14070</v>
      </c>
      <c r="G2143" s="197">
        <f>Tabla111[[#This Row],[Importe]]-Tabla111[[#This Row],[Pagado]]</f>
        <v>0</v>
      </c>
      <c r="H2143" s="153" t="s">
        <v>10</v>
      </c>
    </row>
    <row r="2144" spans="1:8" x14ac:dyDescent="0.25">
      <c r="A2144" s="73">
        <v>44854</v>
      </c>
      <c r="B2144" s="74" t="s">
        <v>33760</v>
      </c>
      <c r="C2144" s="75" t="s">
        <v>28087</v>
      </c>
      <c r="D2144" s="81">
        <v>44054.2</v>
      </c>
      <c r="E2144" s="230" t="s">
        <v>33643</v>
      </c>
      <c r="F2144" s="81">
        <f>1361+42693.2</f>
        <v>44054.2</v>
      </c>
      <c r="G2144" s="197">
        <f>Tabla111[[#This Row],[Importe]]-Tabla111[[#This Row],[Pagado]]</f>
        <v>0</v>
      </c>
      <c r="H2144" s="75" t="s">
        <v>10</v>
      </c>
    </row>
    <row r="2145" spans="1:8" x14ac:dyDescent="0.25">
      <c r="A2145" s="148">
        <v>44854</v>
      </c>
      <c r="B2145" s="149" t="s">
        <v>33761</v>
      </c>
      <c r="C2145" s="153" t="s">
        <v>107</v>
      </c>
      <c r="D2145" s="154">
        <v>8259.2999999999993</v>
      </c>
      <c r="E2145" s="231">
        <v>44854</v>
      </c>
      <c r="F2145" s="154">
        <v>8259.2999999999993</v>
      </c>
      <c r="G2145" s="197">
        <f>Tabla111[[#This Row],[Importe]]-Tabla111[[#This Row],[Pagado]]</f>
        <v>0</v>
      </c>
      <c r="H2145" s="153" t="s">
        <v>10</v>
      </c>
    </row>
    <row r="2146" spans="1:8" x14ac:dyDescent="0.25">
      <c r="A2146" s="73">
        <v>44854</v>
      </c>
      <c r="B2146" s="74" t="s">
        <v>33762</v>
      </c>
      <c r="C2146" s="75" t="s">
        <v>31</v>
      </c>
      <c r="D2146" s="81">
        <v>717.6</v>
      </c>
      <c r="E2146" s="230">
        <v>44854</v>
      </c>
      <c r="F2146" s="81">
        <v>717.6</v>
      </c>
      <c r="G2146" s="197">
        <f>Tabla111[[#This Row],[Importe]]-Tabla111[[#This Row],[Pagado]]</f>
        <v>0</v>
      </c>
      <c r="H2146" s="75" t="s">
        <v>10</v>
      </c>
    </row>
    <row r="2147" spans="1:8" x14ac:dyDescent="0.25">
      <c r="A2147" s="148">
        <v>44854</v>
      </c>
      <c r="B2147" s="149" t="s">
        <v>33763</v>
      </c>
      <c r="C2147" s="153" t="s">
        <v>69</v>
      </c>
      <c r="D2147" s="154">
        <v>842.4</v>
      </c>
      <c r="E2147" s="231">
        <v>44854</v>
      </c>
      <c r="F2147" s="154">
        <v>842.4</v>
      </c>
      <c r="G2147" s="197">
        <f>Tabla111[[#This Row],[Importe]]-Tabla111[[#This Row],[Pagado]]</f>
        <v>0</v>
      </c>
      <c r="H2147" s="153" t="s">
        <v>10</v>
      </c>
    </row>
    <row r="2148" spans="1:8" x14ac:dyDescent="0.25">
      <c r="A2148" s="73">
        <v>44854</v>
      </c>
      <c r="B2148" s="74" t="s">
        <v>33764</v>
      </c>
      <c r="C2148" s="75" t="s">
        <v>31</v>
      </c>
      <c r="D2148" s="81">
        <v>5855.6</v>
      </c>
      <c r="E2148" s="230">
        <v>44854</v>
      </c>
      <c r="F2148" s="81">
        <v>5855.6</v>
      </c>
      <c r="G2148" s="197">
        <f>Tabla111[[#This Row],[Importe]]-Tabla111[[#This Row],[Pagado]]</f>
        <v>0</v>
      </c>
      <c r="H2148" s="75" t="s">
        <v>10</v>
      </c>
    </row>
    <row r="2149" spans="1:8" x14ac:dyDescent="0.25">
      <c r="A2149" s="148">
        <v>44854</v>
      </c>
      <c r="B2149" s="149" t="s">
        <v>33765</v>
      </c>
      <c r="C2149" s="153" t="s">
        <v>2377</v>
      </c>
      <c r="D2149" s="154">
        <v>43999.839999999997</v>
      </c>
      <c r="E2149" s="231">
        <v>44854</v>
      </c>
      <c r="F2149" s="154">
        <v>43999.839999999997</v>
      </c>
      <c r="G2149" s="197">
        <f>Tabla111[[#This Row],[Importe]]-Tabla111[[#This Row],[Pagado]]</f>
        <v>0</v>
      </c>
      <c r="H2149" s="153" t="s">
        <v>10</v>
      </c>
    </row>
    <row r="2150" spans="1:8" x14ac:dyDescent="0.25">
      <c r="A2150" s="73">
        <v>44854</v>
      </c>
      <c r="B2150" s="74" t="s">
        <v>33766</v>
      </c>
      <c r="C2150" s="75" t="s">
        <v>69</v>
      </c>
      <c r="D2150" s="81">
        <v>2823.6</v>
      </c>
      <c r="E2150" s="230">
        <v>44854</v>
      </c>
      <c r="F2150" s="81">
        <v>2823.6</v>
      </c>
      <c r="G2150" s="197">
        <f>Tabla111[[#This Row],[Importe]]-Tabla111[[#This Row],[Pagado]]</f>
        <v>0</v>
      </c>
      <c r="H2150" s="75" t="s">
        <v>10</v>
      </c>
    </row>
    <row r="2151" spans="1:8" x14ac:dyDescent="0.25">
      <c r="A2151" s="148">
        <v>44854</v>
      </c>
      <c r="B2151" s="149" t="s">
        <v>33767</v>
      </c>
      <c r="C2151" s="153" t="s">
        <v>450</v>
      </c>
      <c r="D2151" s="154">
        <v>1376</v>
      </c>
      <c r="E2151" s="231">
        <v>44854</v>
      </c>
      <c r="F2151" s="154">
        <v>1376</v>
      </c>
      <c r="G2151" s="197">
        <f>Tabla111[[#This Row],[Importe]]-Tabla111[[#This Row],[Pagado]]</f>
        <v>0</v>
      </c>
      <c r="H2151" s="153" t="s">
        <v>10</v>
      </c>
    </row>
    <row r="2152" spans="1:8" x14ac:dyDescent="0.25">
      <c r="A2152" s="73">
        <v>44854</v>
      </c>
      <c r="B2152" s="74" t="s">
        <v>33768</v>
      </c>
      <c r="C2152" s="75" t="s">
        <v>1008</v>
      </c>
      <c r="D2152" s="81">
        <v>500</v>
      </c>
      <c r="E2152" s="230">
        <v>44854</v>
      </c>
      <c r="F2152" s="81">
        <v>500</v>
      </c>
      <c r="G2152" s="197">
        <f>Tabla111[[#This Row],[Importe]]-Tabla111[[#This Row],[Pagado]]</f>
        <v>0</v>
      </c>
      <c r="H2152" s="75" t="s">
        <v>10</v>
      </c>
    </row>
    <row r="2153" spans="1:8" x14ac:dyDescent="0.25">
      <c r="A2153" s="148">
        <v>44854</v>
      </c>
      <c r="B2153" s="149" t="s">
        <v>33769</v>
      </c>
      <c r="C2153" s="153" t="s">
        <v>31</v>
      </c>
      <c r="D2153" s="154">
        <v>10619.35</v>
      </c>
      <c r="E2153" s="231">
        <v>44854</v>
      </c>
      <c r="F2153" s="154">
        <v>10619.35</v>
      </c>
      <c r="G2153" s="197">
        <f>Tabla111[[#This Row],[Importe]]-Tabla111[[#This Row],[Pagado]]</f>
        <v>0</v>
      </c>
      <c r="H2153" s="153" t="s">
        <v>10</v>
      </c>
    </row>
    <row r="2154" spans="1:8" x14ac:dyDescent="0.25">
      <c r="A2154" s="73">
        <v>44854</v>
      </c>
      <c r="B2154" s="74" t="s">
        <v>33770</v>
      </c>
      <c r="C2154" s="75" t="s">
        <v>612</v>
      </c>
      <c r="D2154" s="81">
        <v>390</v>
      </c>
      <c r="E2154" s="230">
        <v>44854</v>
      </c>
      <c r="F2154" s="81">
        <v>390</v>
      </c>
      <c r="G2154" s="197">
        <f>Tabla111[[#This Row],[Importe]]-Tabla111[[#This Row],[Pagado]]</f>
        <v>0</v>
      </c>
      <c r="H2154" s="75" t="s">
        <v>10</v>
      </c>
    </row>
    <row r="2155" spans="1:8" x14ac:dyDescent="0.25">
      <c r="A2155" s="148">
        <v>44854</v>
      </c>
      <c r="B2155" s="149" t="s">
        <v>33771</v>
      </c>
      <c r="C2155" s="153" t="s">
        <v>729</v>
      </c>
      <c r="D2155" s="154">
        <v>30117.8</v>
      </c>
      <c r="E2155" s="231">
        <v>44855</v>
      </c>
      <c r="F2155" s="154">
        <v>30117.8</v>
      </c>
      <c r="G2155" s="197">
        <f>Tabla111[[#This Row],[Importe]]-Tabla111[[#This Row],[Pagado]]</f>
        <v>0</v>
      </c>
      <c r="H2155" s="153" t="s">
        <v>10</v>
      </c>
    </row>
    <row r="2156" spans="1:8" x14ac:dyDescent="0.25">
      <c r="A2156" s="73">
        <v>44854</v>
      </c>
      <c r="B2156" s="74" t="s">
        <v>33772</v>
      </c>
      <c r="C2156" s="75" t="s">
        <v>431</v>
      </c>
      <c r="D2156" s="81">
        <v>3564.6</v>
      </c>
      <c r="E2156" s="230">
        <v>44855</v>
      </c>
      <c r="F2156" s="81">
        <v>3564.6</v>
      </c>
      <c r="G2156" s="197">
        <f>Tabla111[[#This Row],[Importe]]-Tabla111[[#This Row],[Pagado]]</f>
        <v>0</v>
      </c>
      <c r="H2156" s="75" t="s">
        <v>10</v>
      </c>
    </row>
    <row r="2157" spans="1:8" x14ac:dyDescent="0.25">
      <c r="A2157" s="148">
        <v>44854</v>
      </c>
      <c r="B2157" s="149" t="s">
        <v>33773</v>
      </c>
      <c r="C2157" s="153" t="s">
        <v>280</v>
      </c>
      <c r="D2157" s="154">
        <v>819</v>
      </c>
      <c r="E2157" s="231">
        <v>44855</v>
      </c>
      <c r="F2157" s="154">
        <v>819</v>
      </c>
      <c r="G2157" s="197">
        <f>Tabla111[[#This Row],[Importe]]-Tabla111[[#This Row],[Pagado]]</f>
        <v>0</v>
      </c>
      <c r="H2157" s="153" t="s">
        <v>10</v>
      </c>
    </row>
    <row r="2158" spans="1:8" x14ac:dyDescent="0.25">
      <c r="A2158" s="73">
        <v>44854</v>
      </c>
      <c r="B2158" s="74" t="s">
        <v>33774</v>
      </c>
      <c r="C2158" s="75" t="s">
        <v>282</v>
      </c>
      <c r="D2158" s="81">
        <v>725.4</v>
      </c>
      <c r="E2158" s="230">
        <v>44855</v>
      </c>
      <c r="F2158" s="81">
        <v>725.4</v>
      </c>
      <c r="G2158" s="197">
        <f>Tabla111[[#This Row],[Importe]]-Tabla111[[#This Row],[Pagado]]</f>
        <v>0</v>
      </c>
      <c r="H2158" s="75" t="s">
        <v>10</v>
      </c>
    </row>
    <row r="2159" spans="1:8" x14ac:dyDescent="0.25">
      <c r="A2159" s="148">
        <v>44854</v>
      </c>
      <c r="B2159" s="149" t="s">
        <v>33775</v>
      </c>
      <c r="C2159" s="153" t="s">
        <v>10819</v>
      </c>
      <c r="D2159" s="154">
        <v>1310.4000000000001</v>
      </c>
      <c r="E2159" s="231">
        <v>44855</v>
      </c>
      <c r="F2159" s="154">
        <v>1310.4000000000001</v>
      </c>
      <c r="G2159" s="197">
        <f>Tabla111[[#This Row],[Importe]]-Tabla111[[#This Row],[Pagado]]</f>
        <v>0</v>
      </c>
      <c r="H2159" s="153" t="s">
        <v>10</v>
      </c>
    </row>
    <row r="2160" spans="1:8" x14ac:dyDescent="0.25">
      <c r="A2160" s="73">
        <v>44854</v>
      </c>
      <c r="B2160" s="74" t="s">
        <v>33776</v>
      </c>
      <c r="C2160" s="75" t="s">
        <v>151</v>
      </c>
      <c r="D2160" s="81">
        <v>8311.64</v>
      </c>
      <c r="E2160" s="230">
        <v>44855</v>
      </c>
      <c r="F2160" s="81">
        <v>8311.64</v>
      </c>
      <c r="G2160" s="197">
        <f>Tabla111[[#This Row],[Importe]]-Tabla111[[#This Row],[Pagado]]</f>
        <v>0</v>
      </c>
      <c r="H2160" s="75" t="s">
        <v>10</v>
      </c>
    </row>
    <row r="2161" spans="1:8" x14ac:dyDescent="0.25">
      <c r="A2161" s="148">
        <v>44854</v>
      </c>
      <c r="B2161" s="149" t="s">
        <v>33777</v>
      </c>
      <c r="C2161" s="153" t="s">
        <v>10678</v>
      </c>
      <c r="D2161" s="154">
        <v>2611.6999999999998</v>
      </c>
      <c r="E2161" s="231">
        <v>45219</v>
      </c>
      <c r="F2161" s="154">
        <v>2611.6999999999998</v>
      </c>
      <c r="G2161" s="197">
        <f>Tabla111[[#This Row],[Importe]]-Tabla111[[#This Row],[Pagado]]</f>
        <v>0</v>
      </c>
      <c r="H2161" s="153" t="s">
        <v>10</v>
      </c>
    </row>
    <row r="2162" spans="1:8" x14ac:dyDescent="0.25">
      <c r="A2162" s="73">
        <v>44854</v>
      </c>
      <c r="B2162" s="74" t="s">
        <v>33778</v>
      </c>
      <c r="C2162" s="75" t="s">
        <v>142</v>
      </c>
      <c r="D2162" s="81">
        <v>27112.25</v>
      </c>
      <c r="E2162" s="230" t="s">
        <v>4813</v>
      </c>
      <c r="F2162" s="81">
        <v>0</v>
      </c>
      <c r="G2162" s="197">
        <f>Tabla111[[#This Row],[Importe]]-Tabla111[[#This Row],[Pagado]]</f>
        <v>27112.25</v>
      </c>
      <c r="H2162" s="75" t="s">
        <v>4814</v>
      </c>
    </row>
    <row r="2163" spans="1:8" x14ac:dyDescent="0.25">
      <c r="A2163" s="148">
        <v>44854</v>
      </c>
      <c r="B2163" s="149" t="s">
        <v>33779</v>
      </c>
      <c r="C2163" s="153" t="s">
        <v>289</v>
      </c>
      <c r="D2163" s="154">
        <v>16735.5</v>
      </c>
      <c r="E2163" s="231">
        <v>44854</v>
      </c>
      <c r="F2163" s="154">
        <v>16735.5</v>
      </c>
      <c r="G2163" s="197">
        <f>Tabla111[[#This Row],[Importe]]-Tabla111[[#This Row],[Pagado]]</f>
        <v>0</v>
      </c>
      <c r="H2163" s="153" t="s">
        <v>10</v>
      </c>
    </row>
    <row r="2164" spans="1:8" x14ac:dyDescent="0.25">
      <c r="A2164" s="73">
        <v>44854</v>
      </c>
      <c r="B2164" s="74" t="s">
        <v>33780</v>
      </c>
      <c r="C2164" s="75" t="s">
        <v>296</v>
      </c>
      <c r="D2164" s="81">
        <v>1304</v>
      </c>
      <c r="E2164" s="230">
        <v>44854</v>
      </c>
      <c r="F2164" s="81">
        <v>1304</v>
      </c>
      <c r="G2164" s="197">
        <f>Tabla111[[#This Row],[Importe]]-Tabla111[[#This Row],[Pagado]]</f>
        <v>0</v>
      </c>
      <c r="H2164" s="75" t="s">
        <v>10</v>
      </c>
    </row>
    <row r="2165" spans="1:8" x14ac:dyDescent="0.25">
      <c r="A2165" s="148">
        <v>44854</v>
      </c>
      <c r="B2165" s="149" t="s">
        <v>33781</v>
      </c>
      <c r="C2165" s="153" t="s">
        <v>1421</v>
      </c>
      <c r="D2165" s="154">
        <v>17000</v>
      </c>
      <c r="E2165" s="231">
        <v>44854</v>
      </c>
      <c r="F2165" s="154">
        <v>17000</v>
      </c>
      <c r="G2165" s="197">
        <f>Tabla111[[#This Row],[Importe]]-Tabla111[[#This Row],[Pagado]]</f>
        <v>0</v>
      </c>
      <c r="H2165" s="153" t="s">
        <v>10</v>
      </c>
    </row>
    <row r="2166" spans="1:8" x14ac:dyDescent="0.25">
      <c r="A2166" s="73">
        <v>44854</v>
      </c>
      <c r="B2166" s="74" t="s">
        <v>33782</v>
      </c>
      <c r="C2166" s="75" t="s">
        <v>67</v>
      </c>
      <c r="D2166" s="81">
        <v>4727.82</v>
      </c>
      <c r="E2166" s="230">
        <v>44854</v>
      </c>
      <c r="F2166" s="81">
        <v>4727.82</v>
      </c>
      <c r="G2166" s="197">
        <f>Tabla111[[#This Row],[Importe]]-Tabla111[[#This Row],[Pagado]]</f>
        <v>0</v>
      </c>
      <c r="H2166" s="75" t="s">
        <v>10</v>
      </c>
    </row>
    <row r="2167" spans="1:8" x14ac:dyDescent="0.25">
      <c r="A2167" s="148">
        <v>44854</v>
      </c>
      <c r="B2167" s="149" t="s">
        <v>33783</v>
      </c>
      <c r="C2167" s="153" t="s">
        <v>175</v>
      </c>
      <c r="D2167" s="154">
        <v>21401.7</v>
      </c>
      <c r="E2167" s="231">
        <v>44855</v>
      </c>
      <c r="F2167" s="154">
        <v>21401.7</v>
      </c>
      <c r="G2167" s="197">
        <f>Tabla111[[#This Row],[Importe]]-Tabla111[[#This Row],[Pagado]]</f>
        <v>0</v>
      </c>
      <c r="H2167" s="153" t="s">
        <v>10</v>
      </c>
    </row>
    <row r="2168" spans="1:8" x14ac:dyDescent="0.25">
      <c r="A2168" s="73">
        <v>44854</v>
      </c>
      <c r="B2168" s="74" t="s">
        <v>33784</v>
      </c>
      <c r="C2168" s="75" t="s">
        <v>426</v>
      </c>
      <c r="D2168" s="81">
        <v>5816.9</v>
      </c>
      <c r="E2168" s="230">
        <v>44855</v>
      </c>
      <c r="F2168" s="81">
        <v>5816.9</v>
      </c>
      <c r="G2168" s="197">
        <f>Tabla111[[#This Row],[Importe]]-Tabla111[[#This Row],[Pagado]]</f>
        <v>0</v>
      </c>
      <c r="H2168" s="75" t="s">
        <v>10</v>
      </c>
    </row>
    <row r="2169" spans="1:8" x14ac:dyDescent="0.25">
      <c r="A2169" s="148">
        <v>44854</v>
      </c>
      <c r="B2169" s="149" t="s">
        <v>33785</v>
      </c>
      <c r="C2169" s="153" t="s">
        <v>175</v>
      </c>
      <c r="D2169" s="154">
        <v>4928</v>
      </c>
      <c r="E2169" s="231">
        <v>44855</v>
      </c>
      <c r="F2169" s="154">
        <v>4928</v>
      </c>
      <c r="G2169" s="197">
        <f>Tabla111[[#This Row],[Importe]]-Tabla111[[#This Row],[Pagado]]</f>
        <v>0</v>
      </c>
      <c r="H2169" s="153" t="s">
        <v>10</v>
      </c>
    </row>
    <row r="2170" spans="1:8" x14ac:dyDescent="0.25">
      <c r="A2170" s="73">
        <v>44854</v>
      </c>
      <c r="B2170" s="74" t="s">
        <v>33786</v>
      </c>
      <c r="C2170" s="75" t="s">
        <v>21085</v>
      </c>
      <c r="D2170" s="81">
        <v>17822</v>
      </c>
      <c r="E2170" s="230">
        <v>44854</v>
      </c>
      <c r="F2170" s="81">
        <v>17822</v>
      </c>
      <c r="G2170" s="197">
        <f>Tabla111[[#This Row],[Importe]]-Tabla111[[#This Row],[Pagado]]</f>
        <v>0</v>
      </c>
      <c r="H2170" s="75" t="s">
        <v>10</v>
      </c>
    </row>
    <row r="2171" spans="1:8" x14ac:dyDescent="0.25">
      <c r="A2171" s="148">
        <v>44854</v>
      </c>
      <c r="B2171" s="149" t="s">
        <v>33787</v>
      </c>
      <c r="C2171" s="153" t="s">
        <v>5694</v>
      </c>
      <c r="D2171" s="154">
        <v>4115.8999999999996</v>
      </c>
      <c r="E2171" s="231">
        <v>44854</v>
      </c>
      <c r="F2171" s="154">
        <v>4115.8999999999996</v>
      </c>
      <c r="G2171" s="197">
        <f>Tabla111[[#This Row],[Importe]]-Tabla111[[#This Row],[Pagado]]</f>
        <v>0</v>
      </c>
      <c r="H2171" s="153" t="s">
        <v>10</v>
      </c>
    </row>
    <row r="2172" spans="1:8" x14ac:dyDescent="0.25">
      <c r="A2172" s="73">
        <v>44854</v>
      </c>
      <c r="B2172" s="74" t="s">
        <v>33788</v>
      </c>
      <c r="C2172" s="75" t="s">
        <v>196</v>
      </c>
      <c r="D2172" s="81">
        <v>7815.5</v>
      </c>
      <c r="E2172" s="230">
        <v>44855</v>
      </c>
      <c r="F2172" s="81">
        <v>7815.5</v>
      </c>
      <c r="G2172" s="197">
        <f>Tabla111[[#This Row],[Importe]]-Tabla111[[#This Row],[Pagado]]</f>
        <v>0</v>
      </c>
      <c r="H2172" s="75" t="s">
        <v>10</v>
      </c>
    </row>
    <row r="2173" spans="1:8" x14ac:dyDescent="0.25">
      <c r="A2173" s="148">
        <v>44855</v>
      </c>
      <c r="B2173" s="149" t="s">
        <v>33789</v>
      </c>
      <c r="C2173" s="153" t="s">
        <v>75</v>
      </c>
      <c r="D2173" s="154">
        <v>10311.6</v>
      </c>
      <c r="E2173" s="231">
        <v>44855</v>
      </c>
      <c r="F2173" s="154">
        <v>10311.6</v>
      </c>
      <c r="G2173" s="197">
        <f>Tabla111[[#This Row],[Importe]]-Tabla111[[#This Row],[Pagado]]</f>
        <v>0</v>
      </c>
      <c r="H2173" s="153" t="s">
        <v>10</v>
      </c>
    </row>
    <row r="2174" spans="1:8" x14ac:dyDescent="0.25">
      <c r="A2174" s="73">
        <v>44855</v>
      </c>
      <c r="B2174" s="74" t="s">
        <v>33790</v>
      </c>
      <c r="C2174" s="75" t="s">
        <v>473</v>
      </c>
      <c r="D2174" s="81">
        <v>12311.5</v>
      </c>
      <c r="E2174" s="230">
        <v>44855</v>
      </c>
      <c r="F2174" s="81">
        <v>12311.5</v>
      </c>
      <c r="G2174" s="197">
        <f>Tabla111[[#This Row],[Importe]]-Tabla111[[#This Row],[Pagado]]</f>
        <v>0</v>
      </c>
      <c r="H2174" s="75" t="s">
        <v>10</v>
      </c>
    </row>
    <row r="2175" spans="1:8" x14ac:dyDescent="0.25">
      <c r="A2175" s="148">
        <v>44855</v>
      </c>
      <c r="B2175" s="149" t="s">
        <v>33791</v>
      </c>
      <c r="C2175" s="153" t="s">
        <v>198</v>
      </c>
      <c r="D2175" s="154">
        <v>1044.8</v>
      </c>
      <c r="E2175" s="231">
        <v>44855</v>
      </c>
      <c r="F2175" s="154">
        <v>1044.8</v>
      </c>
      <c r="G2175" s="197">
        <f>Tabla111[[#This Row],[Importe]]-Tabla111[[#This Row],[Pagado]]</f>
        <v>0</v>
      </c>
      <c r="H2175" s="153" t="s">
        <v>10</v>
      </c>
    </row>
    <row r="2176" spans="1:8" x14ac:dyDescent="0.25">
      <c r="A2176" s="73">
        <v>44855</v>
      </c>
      <c r="B2176" s="74" t="s">
        <v>33792</v>
      </c>
      <c r="C2176" s="75" t="s">
        <v>20</v>
      </c>
      <c r="D2176" s="81">
        <v>1983.7</v>
      </c>
      <c r="E2176" s="230">
        <v>44855</v>
      </c>
      <c r="F2176" s="81">
        <v>1983.7</v>
      </c>
      <c r="G2176" s="197">
        <f>Tabla111[[#This Row],[Importe]]-Tabla111[[#This Row],[Pagado]]</f>
        <v>0</v>
      </c>
      <c r="H2176" s="75" t="s">
        <v>10</v>
      </c>
    </row>
    <row r="2177" spans="1:8" x14ac:dyDescent="0.25">
      <c r="A2177" s="148">
        <v>44855</v>
      </c>
      <c r="B2177" s="149" t="s">
        <v>33793</v>
      </c>
      <c r="C2177" s="153" t="s">
        <v>1187</v>
      </c>
      <c r="D2177" s="154">
        <v>3249.6</v>
      </c>
      <c r="E2177" s="231">
        <v>44855</v>
      </c>
      <c r="F2177" s="154">
        <v>3249.6</v>
      </c>
      <c r="G2177" s="197">
        <f>Tabla111[[#This Row],[Importe]]-Tabla111[[#This Row],[Pagado]]</f>
        <v>0</v>
      </c>
      <c r="H2177" s="153" t="s">
        <v>10</v>
      </c>
    </row>
    <row r="2178" spans="1:8" x14ac:dyDescent="0.25">
      <c r="A2178" s="73">
        <v>44855</v>
      </c>
      <c r="B2178" s="74" t="s">
        <v>33794</v>
      </c>
      <c r="C2178" s="75" t="s">
        <v>450</v>
      </c>
      <c r="D2178" s="81">
        <v>7792.4</v>
      </c>
      <c r="E2178" s="230">
        <v>44855</v>
      </c>
      <c r="F2178" s="81">
        <v>7792.4</v>
      </c>
      <c r="G2178" s="197">
        <f>Tabla111[[#This Row],[Importe]]-Tabla111[[#This Row],[Pagado]]</f>
        <v>0</v>
      </c>
      <c r="H2178" s="75" t="s">
        <v>10</v>
      </c>
    </row>
    <row r="2179" spans="1:8" x14ac:dyDescent="0.25">
      <c r="A2179" s="148">
        <v>44855</v>
      </c>
      <c r="B2179" s="149" t="s">
        <v>33795</v>
      </c>
      <c r="C2179" s="153" t="s">
        <v>95</v>
      </c>
      <c r="D2179" s="154">
        <v>25400.2</v>
      </c>
      <c r="E2179" s="231">
        <v>44855</v>
      </c>
      <c r="F2179" s="154">
        <v>25400.2</v>
      </c>
      <c r="G2179" s="197">
        <f>Tabla111[[#This Row],[Importe]]-Tabla111[[#This Row],[Pagado]]</f>
        <v>0</v>
      </c>
      <c r="H2179" s="153" t="s">
        <v>10</v>
      </c>
    </row>
    <row r="2180" spans="1:8" x14ac:dyDescent="0.25">
      <c r="A2180" s="73">
        <v>44855</v>
      </c>
      <c r="B2180" s="74" t="s">
        <v>33796</v>
      </c>
      <c r="C2180" s="75" t="s">
        <v>22</v>
      </c>
      <c r="D2180" s="81">
        <v>46138.3</v>
      </c>
      <c r="E2180" s="230" t="s">
        <v>33797</v>
      </c>
      <c r="F2180" s="81">
        <f>43000+3138.3</f>
        <v>46138.3</v>
      </c>
      <c r="G2180" s="197">
        <f>Tabla111[[#This Row],[Importe]]-Tabla111[[#This Row],[Pagado]]</f>
        <v>0</v>
      </c>
      <c r="H2180" s="75" t="s">
        <v>10</v>
      </c>
    </row>
    <row r="2181" spans="1:8" x14ac:dyDescent="0.25">
      <c r="A2181" s="148">
        <v>44855</v>
      </c>
      <c r="B2181" s="149" t="s">
        <v>33798</v>
      </c>
      <c r="C2181" s="153" t="s">
        <v>109</v>
      </c>
      <c r="D2181" s="154">
        <v>4738.5</v>
      </c>
      <c r="E2181" s="231">
        <v>44856</v>
      </c>
      <c r="F2181" s="154">
        <v>4738.5</v>
      </c>
      <c r="G2181" s="197">
        <f>Tabla111[[#This Row],[Importe]]-Tabla111[[#This Row],[Pagado]]</f>
        <v>0</v>
      </c>
      <c r="H2181" s="153" t="s">
        <v>10</v>
      </c>
    </row>
    <row r="2182" spans="1:8" x14ac:dyDescent="0.25">
      <c r="A2182" s="73">
        <v>44855</v>
      </c>
      <c r="B2182" s="74" t="s">
        <v>33799</v>
      </c>
      <c r="C2182" s="75" t="s">
        <v>5043</v>
      </c>
      <c r="D2182" s="81">
        <v>5460.5</v>
      </c>
      <c r="E2182" s="230">
        <v>44858</v>
      </c>
      <c r="F2182" s="81">
        <v>5460.5</v>
      </c>
      <c r="G2182" s="197">
        <f>Tabla111[[#This Row],[Importe]]-Tabla111[[#This Row],[Pagado]]</f>
        <v>0</v>
      </c>
      <c r="H2182" s="75" t="s">
        <v>10</v>
      </c>
    </row>
    <row r="2183" spans="1:8" x14ac:dyDescent="0.25">
      <c r="A2183" s="148">
        <v>44855</v>
      </c>
      <c r="B2183" s="149" t="s">
        <v>33800</v>
      </c>
      <c r="C2183" s="153" t="s">
        <v>97</v>
      </c>
      <c r="D2183" s="154">
        <v>14524.5</v>
      </c>
      <c r="E2183" s="231">
        <v>44856</v>
      </c>
      <c r="F2183" s="154">
        <v>14524.5</v>
      </c>
      <c r="G2183" s="197">
        <f>Tabla111[[#This Row],[Importe]]-Tabla111[[#This Row],[Pagado]]</f>
        <v>0</v>
      </c>
      <c r="H2183" s="153" t="s">
        <v>10</v>
      </c>
    </row>
    <row r="2184" spans="1:8" x14ac:dyDescent="0.25">
      <c r="A2184" s="73">
        <v>44855</v>
      </c>
      <c r="B2184" s="74" t="s">
        <v>33801</v>
      </c>
      <c r="C2184" s="75" t="s">
        <v>120</v>
      </c>
      <c r="D2184" s="81">
        <v>911.4</v>
      </c>
      <c r="E2184" s="230">
        <v>45220</v>
      </c>
      <c r="F2184" s="81">
        <v>911.4</v>
      </c>
      <c r="G2184" s="197">
        <f>Tabla111[[#This Row],[Importe]]-Tabla111[[#This Row],[Pagado]]</f>
        <v>0</v>
      </c>
      <c r="H2184" s="75" t="s">
        <v>10</v>
      </c>
    </row>
    <row r="2185" spans="1:8" x14ac:dyDescent="0.25">
      <c r="A2185" s="148">
        <v>44855</v>
      </c>
      <c r="B2185" s="149" t="s">
        <v>33802</v>
      </c>
      <c r="C2185" s="153" t="s">
        <v>348</v>
      </c>
      <c r="D2185" s="154">
        <v>7650.8</v>
      </c>
      <c r="E2185" s="231">
        <v>44856</v>
      </c>
      <c r="F2185" s="154">
        <v>7650.8</v>
      </c>
      <c r="G2185" s="197">
        <f>Tabla111[[#This Row],[Importe]]-Tabla111[[#This Row],[Pagado]]</f>
        <v>0</v>
      </c>
      <c r="H2185" s="153" t="s">
        <v>10</v>
      </c>
    </row>
    <row r="2186" spans="1:8" x14ac:dyDescent="0.25">
      <c r="A2186" s="73">
        <v>44855</v>
      </c>
      <c r="B2186" s="74" t="s">
        <v>33803</v>
      </c>
      <c r="C2186" s="75" t="s">
        <v>111</v>
      </c>
      <c r="D2186" s="81">
        <v>5349.5</v>
      </c>
      <c r="E2186" s="230">
        <v>44856</v>
      </c>
      <c r="F2186" s="81">
        <v>5349.5</v>
      </c>
      <c r="G2186" s="197">
        <f>Tabla111[[#This Row],[Importe]]-Tabla111[[#This Row],[Pagado]]</f>
        <v>0</v>
      </c>
      <c r="H2186" s="75" t="s">
        <v>10</v>
      </c>
    </row>
    <row r="2187" spans="1:8" x14ac:dyDescent="0.25">
      <c r="A2187" s="148">
        <v>44855</v>
      </c>
      <c r="B2187" s="149" t="s">
        <v>33804</v>
      </c>
      <c r="C2187" s="153" t="s">
        <v>105</v>
      </c>
      <c r="D2187" s="154">
        <v>4247</v>
      </c>
      <c r="E2187" s="231">
        <v>44855</v>
      </c>
      <c r="F2187" s="154">
        <v>4247</v>
      </c>
      <c r="G2187" s="197">
        <f>Tabla111[[#This Row],[Importe]]-Tabla111[[#This Row],[Pagado]]</f>
        <v>0</v>
      </c>
      <c r="H2187" s="153" t="s">
        <v>10</v>
      </c>
    </row>
    <row r="2188" spans="1:8" x14ac:dyDescent="0.25">
      <c r="A2188" s="73">
        <v>44855</v>
      </c>
      <c r="B2188" s="74" t="s">
        <v>33805</v>
      </c>
      <c r="C2188" s="75" t="s">
        <v>131</v>
      </c>
      <c r="D2188" s="81">
        <v>3970.2</v>
      </c>
      <c r="E2188" s="230">
        <v>44855</v>
      </c>
      <c r="F2188" s="81">
        <v>3970.2</v>
      </c>
      <c r="G2188" s="197">
        <f>Tabla111[[#This Row],[Importe]]-Tabla111[[#This Row],[Pagado]]</f>
        <v>0</v>
      </c>
      <c r="H2188" s="75" t="s">
        <v>10</v>
      </c>
    </row>
    <row r="2189" spans="1:8" x14ac:dyDescent="0.25">
      <c r="A2189" s="148">
        <v>44855</v>
      </c>
      <c r="B2189" s="149" t="s">
        <v>33806</v>
      </c>
      <c r="C2189" s="153" t="s">
        <v>89</v>
      </c>
      <c r="D2189" s="154">
        <v>13230.8</v>
      </c>
      <c r="E2189" s="231">
        <v>44856</v>
      </c>
      <c r="F2189" s="154">
        <v>13230.8</v>
      </c>
      <c r="G2189" s="197">
        <f>Tabla111[[#This Row],[Importe]]-Tabla111[[#This Row],[Pagado]]</f>
        <v>0</v>
      </c>
      <c r="H2189" s="153" t="s">
        <v>10</v>
      </c>
    </row>
    <row r="2190" spans="1:8" x14ac:dyDescent="0.25">
      <c r="A2190" s="73">
        <v>44855</v>
      </c>
      <c r="B2190" s="74" t="s">
        <v>33807</v>
      </c>
      <c r="C2190" s="75" t="s">
        <v>6170</v>
      </c>
      <c r="D2190" s="81">
        <v>0</v>
      </c>
      <c r="E2190" s="232" t="s">
        <v>189</v>
      </c>
      <c r="F2190" s="81">
        <v>0</v>
      </c>
      <c r="G2190" s="197">
        <f>Tabla111[[#This Row],[Importe]]-Tabla111[[#This Row],[Pagado]]</f>
        <v>0</v>
      </c>
      <c r="H2190" s="75" t="s">
        <v>189</v>
      </c>
    </row>
    <row r="2191" spans="1:8" x14ac:dyDescent="0.25">
      <c r="A2191" s="148">
        <v>44855</v>
      </c>
      <c r="B2191" s="149" t="s">
        <v>33808</v>
      </c>
      <c r="C2191" s="153" t="s">
        <v>15126</v>
      </c>
      <c r="D2191" s="154">
        <v>0</v>
      </c>
      <c r="E2191" s="233" t="s">
        <v>189</v>
      </c>
      <c r="F2191" s="154">
        <v>0</v>
      </c>
      <c r="G2191" s="197">
        <f>Tabla111[[#This Row],[Importe]]-Tabla111[[#This Row],[Pagado]]</f>
        <v>0</v>
      </c>
      <c r="H2191" s="159" t="s">
        <v>33809</v>
      </c>
    </row>
    <row r="2192" spans="1:8" x14ac:dyDescent="0.25">
      <c r="A2192" s="73">
        <v>44855</v>
      </c>
      <c r="B2192" s="74" t="s">
        <v>33810</v>
      </c>
      <c r="C2192" s="75" t="s">
        <v>12</v>
      </c>
      <c r="D2192" s="81">
        <v>11063.5</v>
      </c>
      <c r="E2192" s="230">
        <v>44855</v>
      </c>
      <c r="F2192" s="81">
        <v>11063.5</v>
      </c>
      <c r="G2192" s="197">
        <f>Tabla111[[#This Row],[Importe]]-Tabla111[[#This Row],[Pagado]]</f>
        <v>0</v>
      </c>
      <c r="H2192" s="75" t="s">
        <v>10</v>
      </c>
    </row>
    <row r="2193" spans="1:8" x14ac:dyDescent="0.25">
      <c r="A2193" s="148">
        <v>44855</v>
      </c>
      <c r="B2193" s="149" t="s">
        <v>33811</v>
      </c>
      <c r="C2193" s="153" t="s">
        <v>93</v>
      </c>
      <c r="D2193" s="154">
        <v>5453.5</v>
      </c>
      <c r="E2193" s="231">
        <v>44856</v>
      </c>
      <c r="F2193" s="154">
        <v>5453.5</v>
      </c>
      <c r="G2193" s="197">
        <f>Tabla111[[#This Row],[Importe]]-Tabla111[[#This Row],[Pagado]]</f>
        <v>0</v>
      </c>
      <c r="H2193" s="153" t="s">
        <v>10</v>
      </c>
    </row>
    <row r="2194" spans="1:8" x14ac:dyDescent="0.25">
      <c r="A2194" s="73">
        <v>44855</v>
      </c>
      <c r="B2194" s="74" t="s">
        <v>33812</v>
      </c>
      <c r="C2194" s="75" t="s">
        <v>114</v>
      </c>
      <c r="D2194" s="81">
        <v>11832</v>
      </c>
      <c r="E2194" s="230">
        <v>44856</v>
      </c>
      <c r="F2194" s="81">
        <v>11832</v>
      </c>
      <c r="G2194" s="197">
        <f>Tabla111[[#This Row],[Importe]]-Tabla111[[#This Row],[Pagado]]</f>
        <v>0</v>
      </c>
      <c r="H2194" s="75" t="s">
        <v>10</v>
      </c>
    </row>
    <row r="2195" spans="1:8" x14ac:dyDescent="0.25">
      <c r="A2195" s="148">
        <v>44855</v>
      </c>
      <c r="B2195" s="149" t="s">
        <v>33813</v>
      </c>
      <c r="C2195" s="153" t="s">
        <v>60</v>
      </c>
      <c r="D2195" s="154">
        <v>5925.1</v>
      </c>
      <c r="E2195" s="231">
        <v>44856</v>
      </c>
      <c r="F2195" s="154">
        <v>5925.1</v>
      </c>
      <c r="G2195" s="197">
        <f>Tabla111[[#This Row],[Importe]]-Tabla111[[#This Row],[Pagado]]</f>
        <v>0</v>
      </c>
      <c r="H2195" s="153" t="s">
        <v>10</v>
      </c>
    </row>
    <row r="2196" spans="1:8" x14ac:dyDescent="0.25">
      <c r="A2196" s="73">
        <v>44855</v>
      </c>
      <c r="B2196" s="74" t="s">
        <v>33814</v>
      </c>
      <c r="C2196" s="75" t="s">
        <v>9415</v>
      </c>
      <c r="D2196" s="81">
        <v>33832</v>
      </c>
      <c r="E2196" s="230">
        <v>44862</v>
      </c>
      <c r="F2196" s="81">
        <v>33832</v>
      </c>
      <c r="G2196" s="197">
        <f>Tabla111[[#This Row],[Importe]]-Tabla111[[#This Row],[Pagado]]</f>
        <v>0</v>
      </c>
      <c r="H2196" s="75" t="s">
        <v>10</v>
      </c>
    </row>
    <row r="2197" spans="1:8" x14ac:dyDescent="0.25">
      <c r="A2197" s="148">
        <v>44855</v>
      </c>
      <c r="B2197" s="149" t="s">
        <v>33815</v>
      </c>
      <c r="C2197" s="153" t="s">
        <v>64</v>
      </c>
      <c r="D2197" s="154">
        <v>5642</v>
      </c>
      <c r="E2197" s="231">
        <v>44856</v>
      </c>
      <c r="F2197" s="154">
        <v>5642</v>
      </c>
      <c r="G2197" s="197">
        <f>Tabla111[[#This Row],[Importe]]-Tabla111[[#This Row],[Pagado]]</f>
        <v>0</v>
      </c>
      <c r="H2197" s="153" t="s">
        <v>10</v>
      </c>
    </row>
    <row r="2198" spans="1:8" x14ac:dyDescent="0.25">
      <c r="A2198" s="73">
        <v>44855</v>
      </c>
      <c r="B2198" s="74" t="s">
        <v>33816</v>
      </c>
      <c r="C2198" s="75" t="s">
        <v>9</v>
      </c>
      <c r="D2198" s="81">
        <v>9676.4</v>
      </c>
      <c r="E2198" s="230">
        <v>44855</v>
      </c>
      <c r="F2198" s="81">
        <v>9676.4</v>
      </c>
      <c r="G2198" s="197">
        <f>Tabla111[[#This Row],[Importe]]-Tabla111[[#This Row],[Pagado]]</f>
        <v>0</v>
      </c>
      <c r="H2198" s="75" t="s">
        <v>10</v>
      </c>
    </row>
    <row r="2199" spans="1:8" x14ac:dyDescent="0.25">
      <c r="A2199" s="148">
        <v>44855</v>
      </c>
      <c r="B2199" s="149" t="s">
        <v>33817</v>
      </c>
      <c r="C2199" s="153" t="s">
        <v>79</v>
      </c>
      <c r="D2199" s="154">
        <v>22089.599999999999</v>
      </c>
      <c r="E2199" s="231">
        <v>44855</v>
      </c>
      <c r="F2199" s="154">
        <v>22089.599999999999</v>
      </c>
      <c r="G2199" s="197">
        <f>Tabla111[[#This Row],[Importe]]-Tabla111[[#This Row],[Pagado]]</f>
        <v>0</v>
      </c>
      <c r="H2199" s="153" t="s">
        <v>10</v>
      </c>
    </row>
    <row r="2200" spans="1:8" x14ac:dyDescent="0.25">
      <c r="A2200" s="73">
        <v>44855</v>
      </c>
      <c r="B2200" s="74" t="s">
        <v>33818</v>
      </c>
      <c r="C2200" s="75" t="s">
        <v>314</v>
      </c>
      <c r="D2200" s="81">
        <v>5453.4</v>
      </c>
      <c r="E2200" s="230">
        <v>44855</v>
      </c>
      <c r="F2200" s="81">
        <v>5453.4</v>
      </c>
      <c r="G2200" s="197">
        <f>Tabla111[[#This Row],[Importe]]-Tabla111[[#This Row],[Pagado]]</f>
        <v>0</v>
      </c>
      <c r="H2200" s="75" t="s">
        <v>10</v>
      </c>
    </row>
    <row r="2201" spans="1:8" x14ac:dyDescent="0.25">
      <c r="A2201" s="148">
        <v>44855</v>
      </c>
      <c r="B2201" s="149" t="s">
        <v>33819</v>
      </c>
      <c r="C2201" s="153" t="s">
        <v>87</v>
      </c>
      <c r="D2201" s="154">
        <v>2749.8</v>
      </c>
      <c r="E2201" s="231">
        <v>44855</v>
      </c>
      <c r="F2201" s="154">
        <v>2749.8</v>
      </c>
      <c r="G2201" s="197">
        <f>Tabla111[[#This Row],[Importe]]-Tabla111[[#This Row],[Pagado]]</f>
        <v>0</v>
      </c>
      <c r="H2201" s="153" t="s">
        <v>10</v>
      </c>
    </row>
    <row r="2202" spans="1:8" x14ac:dyDescent="0.25">
      <c r="A2202" s="73">
        <v>44855</v>
      </c>
      <c r="B2202" s="74" t="s">
        <v>33820</v>
      </c>
      <c r="C2202" s="75" t="s">
        <v>484</v>
      </c>
      <c r="D2202" s="81">
        <v>5976</v>
      </c>
      <c r="E2202" s="230">
        <v>44855</v>
      </c>
      <c r="F2202" s="81">
        <v>5976</v>
      </c>
      <c r="G2202" s="197">
        <f>Tabla111[[#This Row],[Importe]]-Tabla111[[#This Row],[Pagado]]</f>
        <v>0</v>
      </c>
      <c r="H2202" s="75" t="s">
        <v>10</v>
      </c>
    </row>
    <row r="2203" spans="1:8" x14ac:dyDescent="0.25">
      <c r="A2203" s="148">
        <v>44855</v>
      </c>
      <c r="B2203" s="149" t="s">
        <v>33821</v>
      </c>
      <c r="C2203" s="153" t="s">
        <v>31</v>
      </c>
      <c r="D2203" s="154">
        <v>4914.72</v>
      </c>
      <c r="E2203" s="231">
        <v>44855</v>
      </c>
      <c r="F2203" s="154">
        <v>4914.72</v>
      </c>
      <c r="G2203" s="197">
        <f>Tabla111[[#This Row],[Importe]]-Tabla111[[#This Row],[Pagado]]</f>
        <v>0</v>
      </c>
      <c r="H2203" s="153" t="s">
        <v>10</v>
      </c>
    </row>
    <row r="2204" spans="1:8" x14ac:dyDescent="0.25">
      <c r="A2204" s="73">
        <v>44855</v>
      </c>
      <c r="B2204" s="74" t="s">
        <v>33822</v>
      </c>
      <c r="C2204" s="75" t="s">
        <v>45</v>
      </c>
      <c r="D2204" s="81">
        <v>12175.2</v>
      </c>
      <c r="E2204" s="230">
        <v>44855</v>
      </c>
      <c r="F2204" s="81">
        <v>12175.2</v>
      </c>
      <c r="G2204" s="197">
        <f>Tabla111[[#This Row],[Importe]]-Tabla111[[#This Row],[Pagado]]</f>
        <v>0</v>
      </c>
      <c r="H2204" s="75" t="s">
        <v>10</v>
      </c>
    </row>
    <row r="2205" spans="1:8" x14ac:dyDescent="0.25">
      <c r="A2205" s="148">
        <v>44855</v>
      </c>
      <c r="B2205" s="149" t="s">
        <v>33823</v>
      </c>
      <c r="C2205" s="153" t="s">
        <v>7894</v>
      </c>
      <c r="D2205" s="154">
        <v>5467.2</v>
      </c>
      <c r="E2205" s="231">
        <v>44855</v>
      </c>
      <c r="F2205" s="154">
        <v>5467.2</v>
      </c>
      <c r="G2205" s="197">
        <f>Tabla111[[#This Row],[Importe]]-Tabla111[[#This Row],[Pagado]]</f>
        <v>0</v>
      </c>
      <c r="H2205" s="153" t="s">
        <v>10</v>
      </c>
    </row>
    <row r="2206" spans="1:8" x14ac:dyDescent="0.25">
      <c r="A2206" s="73">
        <v>44855</v>
      </c>
      <c r="B2206" s="74" t="s">
        <v>33824</v>
      </c>
      <c r="C2206" s="75" t="s">
        <v>7894</v>
      </c>
      <c r="D2206" s="81">
        <v>648</v>
      </c>
      <c r="E2206" s="230">
        <v>44855</v>
      </c>
      <c r="F2206" s="81">
        <v>648</v>
      </c>
      <c r="G2206" s="197">
        <f>Tabla111[[#This Row],[Importe]]-Tabla111[[#This Row],[Pagado]]</f>
        <v>0</v>
      </c>
      <c r="H2206" s="75" t="s">
        <v>10</v>
      </c>
    </row>
    <row r="2207" spans="1:8" x14ac:dyDescent="0.25">
      <c r="A2207" s="148">
        <v>44855</v>
      </c>
      <c r="B2207" s="149" t="s">
        <v>33825</v>
      </c>
      <c r="C2207" s="153" t="s">
        <v>2780</v>
      </c>
      <c r="D2207" s="154">
        <v>6066.9</v>
      </c>
      <c r="E2207" s="231">
        <v>44855</v>
      </c>
      <c r="F2207" s="154">
        <v>6066.9</v>
      </c>
      <c r="G2207" s="197">
        <f>Tabla111[[#This Row],[Importe]]-Tabla111[[#This Row],[Pagado]]</f>
        <v>0</v>
      </c>
      <c r="H2207" s="153" t="s">
        <v>10</v>
      </c>
    </row>
    <row r="2208" spans="1:8" x14ac:dyDescent="0.25">
      <c r="A2208" s="73">
        <v>44855</v>
      </c>
      <c r="B2208" s="74" t="s">
        <v>33826</v>
      </c>
      <c r="C2208" s="75" t="s">
        <v>58</v>
      </c>
      <c r="D2208" s="81">
        <v>2411.8000000000002</v>
      </c>
      <c r="E2208" s="230">
        <v>44855</v>
      </c>
      <c r="F2208" s="81">
        <v>2411.8000000000002</v>
      </c>
      <c r="G2208" s="197">
        <f>Tabla111[[#This Row],[Importe]]-Tabla111[[#This Row],[Pagado]]</f>
        <v>0</v>
      </c>
      <c r="H2208" s="75" t="s">
        <v>10</v>
      </c>
    </row>
    <row r="2209" spans="1:8" x14ac:dyDescent="0.25">
      <c r="A2209" s="148">
        <v>44855</v>
      </c>
      <c r="B2209" s="149" t="s">
        <v>33827</v>
      </c>
      <c r="C2209" s="153" t="s">
        <v>149</v>
      </c>
      <c r="D2209" s="154">
        <v>470</v>
      </c>
      <c r="E2209" s="231">
        <v>44855</v>
      </c>
      <c r="F2209" s="154">
        <v>470</v>
      </c>
      <c r="G2209" s="197">
        <f>Tabla111[[#This Row],[Importe]]-Tabla111[[#This Row],[Pagado]]</f>
        <v>0</v>
      </c>
      <c r="H2209" s="153" t="s">
        <v>10</v>
      </c>
    </row>
    <row r="2210" spans="1:8" x14ac:dyDescent="0.25">
      <c r="A2210" s="73">
        <v>44855</v>
      </c>
      <c r="B2210" s="74" t="s">
        <v>33828</v>
      </c>
      <c r="C2210" s="75" t="s">
        <v>647</v>
      </c>
      <c r="D2210" s="81">
        <v>6088.4</v>
      </c>
      <c r="E2210" s="230">
        <v>44855</v>
      </c>
      <c r="F2210" s="81">
        <v>6088.4</v>
      </c>
      <c r="G2210" s="197">
        <f>Tabla111[[#This Row],[Importe]]-Tabla111[[#This Row],[Pagado]]</f>
        <v>0</v>
      </c>
      <c r="H2210" s="75" t="s">
        <v>10</v>
      </c>
    </row>
    <row r="2211" spans="1:8" x14ac:dyDescent="0.25">
      <c r="A2211" s="148">
        <v>44855</v>
      </c>
      <c r="B2211" s="149" t="s">
        <v>33829</v>
      </c>
      <c r="C2211" s="153" t="s">
        <v>154</v>
      </c>
      <c r="D2211" s="154">
        <v>65034</v>
      </c>
      <c r="E2211" s="231">
        <v>44859</v>
      </c>
      <c r="F2211" s="154">
        <v>65034</v>
      </c>
      <c r="G2211" s="197">
        <f>Tabla111[[#This Row],[Importe]]-Tabla111[[#This Row],[Pagado]]</f>
        <v>0</v>
      </c>
      <c r="H2211" s="153" t="s">
        <v>10</v>
      </c>
    </row>
    <row r="2212" spans="1:8" x14ac:dyDescent="0.25">
      <c r="A2212" s="73">
        <v>44855</v>
      </c>
      <c r="B2212" s="74" t="s">
        <v>33830</v>
      </c>
      <c r="C2212" s="75" t="s">
        <v>173</v>
      </c>
      <c r="D2212" s="81">
        <v>41859.800000000003</v>
      </c>
      <c r="E2212" s="230">
        <v>44856</v>
      </c>
      <c r="F2212" s="81">
        <v>41859.800000000003</v>
      </c>
      <c r="G2212" s="197">
        <f>Tabla111[[#This Row],[Importe]]-Tabla111[[#This Row],[Pagado]]</f>
        <v>0</v>
      </c>
      <c r="H2212" s="75" t="s">
        <v>10</v>
      </c>
    </row>
    <row r="2213" spans="1:8" x14ac:dyDescent="0.25">
      <c r="A2213" s="148">
        <v>44855</v>
      </c>
      <c r="B2213" s="149" t="s">
        <v>33831</v>
      </c>
      <c r="C2213" s="153" t="s">
        <v>140</v>
      </c>
      <c r="D2213" s="154">
        <v>1936</v>
      </c>
      <c r="E2213" s="231">
        <v>44855</v>
      </c>
      <c r="F2213" s="154">
        <v>1936</v>
      </c>
      <c r="G2213" s="197">
        <f>Tabla111[[#This Row],[Importe]]-Tabla111[[#This Row],[Pagado]]</f>
        <v>0</v>
      </c>
      <c r="H2213" s="153" t="s">
        <v>10</v>
      </c>
    </row>
    <row r="2214" spans="1:8" x14ac:dyDescent="0.25">
      <c r="A2214" s="73">
        <v>44855</v>
      </c>
      <c r="B2214" s="74" t="s">
        <v>33832</v>
      </c>
      <c r="C2214" s="75" t="s">
        <v>127</v>
      </c>
      <c r="D2214" s="81">
        <v>598.5</v>
      </c>
      <c r="E2214" s="230">
        <v>44855</v>
      </c>
      <c r="F2214" s="81">
        <v>598.5</v>
      </c>
      <c r="G2214" s="197">
        <f>Tabla111[[#This Row],[Importe]]-Tabla111[[#This Row],[Pagado]]</f>
        <v>0</v>
      </c>
      <c r="H2214" s="75" t="s">
        <v>10</v>
      </c>
    </row>
    <row r="2215" spans="1:8" x14ac:dyDescent="0.25">
      <c r="A2215" s="148">
        <v>44855</v>
      </c>
      <c r="B2215" s="149" t="s">
        <v>33833</v>
      </c>
      <c r="C2215" s="153" t="s">
        <v>208</v>
      </c>
      <c r="D2215" s="154">
        <v>20728.5</v>
      </c>
      <c r="E2215" s="231">
        <v>44856</v>
      </c>
      <c r="F2215" s="154">
        <v>20728.5</v>
      </c>
      <c r="G2215" s="197">
        <f>Tabla111[[#This Row],[Importe]]-Tabla111[[#This Row],[Pagado]]</f>
        <v>0</v>
      </c>
      <c r="H2215" s="153" t="s">
        <v>10</v>
      </c>
    </row>
    <row r="2216" spans="1:8" x14ac:dyDescent="0.25">
      <c r="A2216" s="73">
        <v>44855</v>
      </c>
      <c r="B2216" s="74" t="s">
        <v>33834</v>
      </c>
      <c r="C2216" s="75" t="s">
        <v>45</v>
      </c>
      <c r="D2216" s="81">
        <v>140</v>
      </c>
      <c r="E2216" s="230">
        <v>44855</v>
      </c>
      <c r="F2216" s="81">
        <v>140</v>
      </c>
      <c r="G2216" s="197">
        <f>Tabla111[[#This Row],[Importe]]-Tabla111[[#This Row],[Pagado]]</f>
        <v>0</v>
      </c>
      <c r="H2216" s="75" t="s">
        <v>10</v>
      </c>
    </row>
    <row r="2217" spans="1:8" x14ac:dyDescent="0.25">
      <c r="A2217" s="148">
        <v>44855</v>
      </c>
      <c r="B2217" s="149" t="s">
        <v>33835</v>
      </c>
      <c r="C2217" s="153" t="s">
        <v>365</v>
      </c>
      <c r="D2217" s="154">
        <v>1607.4</v>
      </c>
      <c r="E2217" s="231">
        <v>44855</v>
      </c>
      <c r="F2217" s="154">
        <v>1607.4</v>
      </c>
      <c r="G2217" s="197">
        <f>Tabla111[[#This Row],[Importe]]-Tabla111[[#This Row],[Pagado]]</f>
        <v>0</v>
      </c>
      <c r="H2217" s="153" t="s">
        <v>10</v>
      </c>
    </row>
    <row r="2218" spans="1:8" x14ac:dyDescent="0.25">
      <c r="A2218" s="73">
        <v>44855</v>
      </c>
      <c r="B2218" s="74" t="s">
        <v>33836</v>
      </c>
      <c r="C2218" s="75" t="s">
        <v>29</v>
      </c>
      <c r="D2218" s="81">
        <v>6450.6</v>
      </c>
      <c r="E2218" s="230">
        <v>44855</v>
      </c>
      <c r="F2218" s="81">
        <v>6450.6</v>
      </c>
      <c r="G2218" s="197">
        <f>Tabla111[[#This Row],[Importe]]-Tabla111[[#This Row],[Pagado]]</f>
        <v>0</v>
      </c>
      <c r="H2218" s="75" t="s">
        <v>10</v>
      </c>
    </row>
    <row r="2219" spans="1:8" x14ac:dyDescent="0.25">
      <c r="A2219" s="148">
        <v>44855</v>
      </c>
      <c r="B2219" s="149" t="s">
        <v>33837</v>
      </c>
      <c r="C2219" s="153" t="s">
        <v>161</v>
      </c>
      <c r="D2219" s="154">
        <v>3472.5</v>
      </c>
      <c r="E2219" s="231">
        <v>44855</v>
      </c>
      <c r="F2219" s="154">
        <v>3472.5</v>
      </c>
      <c r="G2219" s="197">
        <f>Tabla111[[#This Row],[Importe]]-Tabla111[[#This Row],[Pagado]]</f>
        <v>0</v>
      </c>
      <c r="H2219" s="153" t="s">
        <v>10</v>
      </c>
    </row>
    <row r="2220" spans="1:8" x14ac:dyDescent="0.25">
      <c r="A2220" s="73">
        <v>44855</v>
      </c>
      <c r="B2220" s="74" t="s">
        <v>33838</v>
      </c>
      <c r="C2220" s="75" t="s">
        <v>28087</v>
      </c>
      <c r="D2220" s="81">
        <v>173657.74</v>
      </c>
      <c r="E2220" s="230" t="s">
        <v>33839</v>
      </c>
      <c r="F2220" s="81">
        <f>162417.53+11240.21</f>
        <v>173657.74</v>
      </c>
      <c r="G2220" s="197">
        <f>Tabla111[[#This Row],[Importe]]-Tabla111[[#This Row],[Pagado]]</f>
        <v>0</v>
      </c>
      <c r="H2220" s="75" t="s">
        <v>10</v>
      </c>
    </row>
    <row r="2221" spans="1:8" x14ac:dyDescent="0.25">
      <c r="A2221" s="148">
        <v>44855</v>
      </c>
      <c r="B2221" s="149" t="s">
        <v>33840</v>
      </c>
      <c r="C2221" s="153" t="s">
        <v>135</v>
      </c>
      <c r="D2221" s="154">
        <v>1176</v>
      </c>
      <c r="E2221" s="231">
        <v>44855</v>
      </c>
      <c r="F2221" s="154">
        <v>1176</v>
      </c>
      <c r="G2221" s="197">
        <f>Tabla111[[#This Row],[Importe]]-Tabla111[[#This Row],[Pagado]]</f>
        <v>0</v>
      </c>
      <c r="H2221" s="153" t="s">
        <v>10</v>
      </c>
    </row>
    <row r="2222" spans="1:8" x14ac:dyDescent="0.25">
      <c r="A2222" s="73">
        <v>44855</v>
      </c>
      <c r="B2222" s="74" t="s">
        <v>33841</v>
      </c>
      <c r="C2222" s="75" t="s">
        <v>11383</v>
      </c>
      <c r="D2222" s="81">
        <v>19675.5</v>
      </c>
      <c r="E2222" s="230">
        <v>44855</v>
      </c>
      <c r="F2222" s="81">
        <v>19675.5</v>
      </c>
      <c r="G2222" s="197">
        <f>Tabla111[[#This Row],[Importe]]-Tabla111[[#This Row],[Pagado]]</f>
        <v>0</v>
      </c>
      <c r="H2222" s="75" t="s">
        <v>10</v>
      </c>
    </row>
    <row r="2223" spans="1:8" x14ac:dyDescent="0.25">
      <c r="A2223" s="148">
        <v>44855</v>
      </c>
      <c r="B2223" s="149" t="s">
        <v>33842</v>
      </c>
      <c r="C2223" s="153" t="s">
        <v>53</v>
      </c>
      <c r="D2223" s="154">
        <v>2097.8000000000002</v>
      </c>
      <c r="E2223" s="231">
        <v>44855</v>
      </c>
      <c r="F2223" s="154">
        <v>2097.8000000000002</v>
      </c>
      <c r="G2223" s="197">
        <f>Tabla111[[#This Row],[Importe]]-Tabla111[[#This Row],[Pagado]]</f>
        <v>0</v>
      </c>
      <c r="H2223" s="153" t="s">
        <v>10</v>
      </c>
    </row>
    <row r="2224" spans="1:8" x14ac:dyDescent="0.25">
      <c r="A2224" s="73">
        <v>44855</v>
      </c>
      <c r="B2224" s="74" t="s">
        <v>33843</v>
      </c>
      <c r="C2224" s="75" t="s">
        <v>196</v>
      </c>
      <c r="D2224" s="81">
        <v>66286.039999999994</v>
      </c>
      <c r="E2224" s="230">
        <v>44855</v>
      </c>
      <c r="F2224" s="81">
        <v>66286.039999999994</v>
      </c>
      <c r="G2224" s="197">
        <f>Tabla111[[#This Row],[Importe]]-Tabla111[[#This Row],[Pagado]]</f>
        <v>0</v>
      </c>
      <c r="H2224" s="75" t="s">
        <v>10</v>
      </c>
    </row>
    <row r="2225" spans="1:8" x14ac:dyDescent="0.25">
      <c r="A2225" s="148">
        <v>44855</v>
      </c>
      <c r="B2225" s="149" t="s">
        <v>33844</v>
      </c>
      <c r="C2225" s="153" t="s">
        <v>2114</v>
      </c>
      <c r="D2225" s="154">
        <v>2114.4</v>
      </c>
      <c r="E2225" s="231">
        <v>44855</v>
      </c>
      <c r="F2225" s="154">
        <v>2114.4</v>
      </c>
      <c r="G2225" s="197">
        <f>Tabla111[[#This Row],[Importe]]-Tabla111[[#This Row],[Pagado]]</f>
        <v>0</v>
      </c>
      <c r="H2225" s="153" t="s">
        <v>10</v>
      </c>
    </row>
    <row r="2226" spans="1:8" x14ac:dyDescent="0.25">
      <c r="A2226" s="73">
        <v>44855</v>
      </c>
      <c r="B2226" s="74" t="s">
        <v>33845</v>
      </c>
      <c r="C2226" s="75" t="s">
        <v>181</v>
      </c>
      <c r="D2226" s="81">
        <v>11762.8</v>
      </c>
      <c r="E2226" s="230">
        <v>44855</v>
      </c>
      <c r="F2226" s="81">
        <v>11762.8</v>
      </c>
      <c r="G2226" s="197">
        <f>Tabla111[[#This Row],[Importe]]-Tabla111[[#This Row],[Pagado]]</f>
        <v>0</v>
      </c>
      <c r="H2226" s="75" t="s">
        <v>10</v>
      </c>
    </row>
    <row r="2227" spans="1:8" x14ac:dyDescent="0.25">
      <c r="A2227" s="148">
        <v>44855</v>
      </c>
      <c r="B2227" s="149" t="s">
        <v>33846</v>
      </c>
      <c r="C2227" s="153" t="s">
        <v>24284</v>
      </c>
      <c r="D2227" s="154">
        <v>546</v>
      </c>
      <c r="E2227" s="231">
        <v>44855</v>
      </c>
      <c r="F2227" s="154">
        <v>546</v>
      </c>
      <c r="G2227" s="197">
        <f>Tabla111[[#This Row],[Importe]]-Tabla111[[#This Row],[Pagado]]</f>
        <v>0</v>
      </c>
      <c r="H2227" s="153" t="s">
        <v>10</v>
      </c>
    </row>
    <row r="2228" spans="1:8" x14ac:dyDescent="0.25">
      <c r="A2228" s="73">
        <v>44855</v>
      </c>
      <c r="B2228" s="74" t="s">
        <v>33847</v>
      </c>
      <c r="C2228" s="75" t="s">
        <v>230</v>
      </c>
      <c r="D2228" s="81">
        <v>7273.9</v>
      </c>
      <c r="E2228" s="230">
        <v>44855</v>
      </c>
      <c r="F2228" s="81">
        <v>7273.9</v>
      </c>
      <c r="G2228" s="197">
        <f>Tabla111[[#This Row],[Importe]]-Tabla111[[#This Row],[Pagado]]</f>
        <v>0</v>
      </c>
      <c r="H2228" s="75" t="s">
        <v>10</v>
      </c>
    </row>
    <row r="2229" spans="1:8" x14ac:dyDescent="0.25">
      <c r="A2229" s="148">
        <v>44855</v>
      </c>
      <c r="B2229" s="149" t="s">
        <v>33848</v>
      </c>
      <c r="C2229" s="153" t="s">
        <v>214</v>
      </c>
      <c r="D2229" s="154">
        <v>1544.4</v>
      </c>
      <c r="E2229" s="231">
        <v>44855</v>
      </c>
      <c r="F2229" s="154">
        <v>1544.4</v>
      </c>
      <c r="G2229" s="197">
        <f>Tabla111[[#This Row],[Importe]]-Tabla111[[#This Row],[Pagado]]</f>
        <v>0</v>
      </c>
      <c r="H2229" s="153" t="s">
        <v>10</v>
      </c>
    </row>
    <row r="2230" spans="1:8" x14ac:dyDescent="0.25">
      <c r="A2230" s="73">
        <v>44855</v>
      </c>
      <c r="B2230" s="74" t="s">
        <v>33849</v>
      </c>
      <c r="C2230" s="75" t="s">
        <v>37</v>
      </c>
      <c r="D2230" s="81">
        <v>4473.6000000000004</v>
      </c>
      <c r="E2230" s="230">
        <v>44855</v>
      </c>
      <c r="F2230" s="81">
        <v>4473.6000000000004</v>
      </c>
      <c r="G2230" s="197">
        <f>Tabla111[[#This Row],[Importe]]-Tabla111[[#This Row],[Pagado]]</f>
        <v>0</v>
      </c>
      <c r="H2230" s="75" t="s">
        <v>10</v>
      </c>
    </row>
    <row r="2231" spans="1:8" x14ac:dyDescent="0.25">
      <c r="A2231" s="148">
        <v>44855</v>
      </c>
      <c r="B2231" s="149" t="s">
        <v>33850</v>
      </c>
      <c r="C2231" s="153" t="s">
        <v>17431</v>
      </c>
      <c r="D2231" s="154">
        <v>0</v>
      </c>
      <c r="E2231" s="233" t="s">
        <v>189</v>
      </c>
      <c r="F2231" s="154">
        <v>0</v>
      </c>
      <c r="G2231" s="197">
        <f>Tabla111[[#This Row],[Importe]]-Tabla111[[#This Row],[Pagado]]</f>
        <v>0</v>
      </c>
      <c r="H2231" s="153" t="s">
        <v>189</v>
      </c>
    </row>
    <row r="2232" spans="1:8" x14ac:dyDescent="0.25">
      <c r="A2232" s="73">
        <v>44855</v>
      </c>
      <c r="B2232" s="74" t="s">
        <v>33851</v>
      </c>
      <c r="C2232" s="75" t="s">
        <v>216</v>
      </c>
      <c r="D2232" s="81">
        <v>725.4</v>
      </c>
      <c r="E2232" s="230">
        <v>44855</v>
      </c>
      <c r="F2232" s="81">
        <v>725.4</v>
      </c>
      <c r="G2232" s="197">
        <f>Tabla111[[#This Row],[Importe]]-Tabla111[[#This Row],[Pagado]]</f>
        <v>0</v>
      </c>
      <c r="H2232" s="75" t="s">
        <v>10</v>
      </c>
    </row>
    <row r="2233" spans="1:8" x14ac:dyDescent="0.25">
      <c r="A2233" s="148">
        <v>44855</v>
      </c>
      <c r="B2233" s="149" t="s">
        <v>33852</v>
      </c>
      <c r="C2233" s="153" t="s">
        <v>31</v>
      </c>
      <c r="D2233" s="154">
        <v>436.6</v>
      </c>
      <c r="E2233" s="231">
        <v>44855</v>
      </c>
      <c r="F2233" s="154">
        <v>436.6</v>
      </c>
      <c r="G2233" s="197">
        <f>Tabla111[[#This Row],[Importe]]-Tabla111[[#This Row],[Pagado]]</f>
        <v>0</v>
      </c>
      <c r="H2233" s="153" t="s">
        <v>10</v>
      </c>
    </row>
    <row r="2234" spans="1:8" x14ac:dyDescent="0.25">
      <c r="A2234" s="73">
        <v>44855</v>
      </c>
      <c r="B2234" s="74" t="s">
        <v>33853</v>
      </c>
      <c r="C2234" s="75" t="s">
        <v>200</v>
      </c>
      <c r="D2234" s="81">
        <v>3962.4</v>
      </c>
      <c r="E2234" s="230">
        <v>44855</v>
      </c>
      <c r="F2234" s="81">
        <v>3962.4</v>
      </c>
      <c r="G2234" s="197">
        <f>Tabla111[[#This Row],[Importe]]-Tabla111[[#This Row],[Pagado]]</f>
        <v>0</v>
      </c>
      <c r="H2234" s="75" t="s">
        <v>10</v>
      </c>
    </row>
    <row r="2235" spans="1:8" x14ac:dyDescent="0.25">
      <c r="A2235" s="148">
        <v>44855</v>
      </c>
      <c r="B2235" s="149" t="s">
        <v>33854</v>
      </c>
      <c r="C2235" s="153" t="s">
        <v>49</v>
      </c>
      <c r="D2235" s="154">
        <v>4676.1000000000004</v>
      </c>
      <c r="E2235" s="231">
        <v>44855</v>
      </c>
      <c r="F2235" s="154">
        <v>4676.1000000000004</v>
      </c>
      <c r="G2235" s="197">
        <f>Tabla111[[#This Row],[Importe]]-Tabla111[[#This Row],[Pagado]]</f>
        <v>0</v>
      </c>
      <c r="H2235" s="153" t="s">
        <v>10</v>
      </c>
    </row>
    <row r="2236" spans="1:8" x14ac:dyDescent="0.25">
      <c r="A2236" s="73">
        <v>44855</v>
      </c>
      <c r="B2236" s="74" t="s">
        <v>33855</v>
      </c>
      <c r="C2236" s="75" t="s">
        <v>35</v>
      </c>
      <c r="D2236" s="81">
        <v>971.6</v>
      </c>
      <c r="E2236" s="230">
        <v>44855</v>
      </c>
      <c r="F2236" s="81">
        <v>971.6</v>
      </c>
      <c r="G2236" s="197">
        <f>Tabla111[[#This Row],[Importe]]-Tabla111[[#This Row],[Pagado]]</f>
        <v>0</v>
      </c>
      <c r="H2236" s="75" t="s">
        <v>10</v>
      </c>
    </row>
    <row r="2237" spans="1:8" x14ac:dyDescent="0.25">
      <c r="A2237" s="148">
        <v>44855</v>
      </c>
      <c r="B2237" s="149" t="s">
        <v>33856</v>
      </c>
      <c r="C2237" s="153" t="s">
        <v>31</v>
      </c>
      <c r="D2237" s="154">
        <v>2208</v>
      </c>
      <c r="E2237" s="231">
        <v>44855</v>
      </c>
      <c r="F2237" s="154">
        <v>2208</v>
      </c>
      <c r="G2237" s="197">
        <f>Tabla111[[#This Row],[Importe]]-Tabla111[[#This Row],[Pagado]]</f>
        <v>0</v>
      </c>
      <c r="H2237" s="153" t="s">
        <v>10</v>
      </c>
    </row>
    <row r="2238" spans="1:8" x14ac:dyDescent="0.25">
      <c r="A2238" s="73">
        <v>44855</v>
      </c>
      <c r="B2238" s="74" t="s">
        <v>33857</v>
      </c>
      <c r="C2238" s="75" t="s">
        <v>2383</v>
      </c>
      <c r="D2238" s="81">
        <v>1449</v>
      </c>
      <c r="E2238" s="230">
        <v>44855</v>
      </c>
      <c r="F2238" s="81">
        <v>1449</v>
      </c>
      <c r="G2238" s="197">
        <f>Tabla111[[#This Row],[Importe]]-Tabla111[[#This Row],[Pagado]]</f>
        <v>0</v>
      </c>
      <c r="H2238" s="75" t="s">
        <v>10</v>
      </c>
    </row>
    <row r="2239" spans="1:8" x14ac:dyDescent="0.25">
      <c r="A2239" s="148">
        <v>44855</v>
      </c>
      <c r="B2239" s="149" t="s">
        <v>33858</v>
      </c>
      <c r="C2239" s="153" t="s">
        <v>212</v>
      </c>
      <c r="D2239" s="154">
        <v>79311.820000000007</v>
      </c>
      <c r="E2239" s="231">
        <v>44860</v>
      </c>
      <c r="F2239" s="154">
        <v>79311.820000000007</v>
      </c>
      <c r="G2239" s="197">
        <f>Tabla111[[#This Row],[Importe]]-Tabla111[[#This Row],[Pagado]]</f>
        <v>0</v>
      </c>
      <c r="H2239" s="153" t="s">
        <v>10</v>
      </c>
    </row>
    <row r="2240" spans="1:8" x14ac:dyDescent="0.25">
      <c r="A2240" s="73">
        <v>44855</v>
      </c>
      <c r="B2240" s="74" t="s">
        <v>33859</v>
      </c>
      <c r="C2240" s="75" t="s">
        <v>218</v>
      </c>
      <c r="D2240" s="81">
        <v>40440.54</v>
      </c>
      <c r="E2240" s="230">
        <v>44859</v>
      </c>
      <c r="F2240" s="81">
        <v>40440.54</v>
      </c>
      <c r="G2240" s="197">
        <f>Tabla111[[#This Row],[Importe]]-Tabla111[[#This Row],[Pagado]]</f>
        <v>0</v>
      </c>
      <c r="H2240" s="75" t="s">
        <v>10</v>
      </c>
    </row>
    <row r="2241" spans="1:8" x14ac:dyDescent="0.25">
      <c r="A2241" s="148">
        <v>44855</v>
      </c>
      <c r="B2241" s="149" t="s">
        <v>33860</v>
      </c>
      <c r="C2241" s="153" t="s">
        <v>206</v>
      </c>
      <c r="D2241" s="154">
        <v>47894.22</v>
      </c>
      <c r="E2241" s="231">
        <v>44859</v>
      </c>
      <c r="F2241" s="154">
        <v>47894.22</v>
      </c>
      <c r="G2241" s="197">
        <f>Tabla111[[#This Row],[Importe]]-Tabla111[[#This Row],[Pagado]]</f>
        <v>0</v>
      </c>
      <c r="H2241" s="153" t="s">
        <v>10</v>
      </c>
    </row>
    <row r="2242" spans="1:8" x14ac:dyDescent="0.25">
      <c r="A2242" s="73">
        <v>44855</v>
      </c>
      <c r="B2242" s="74" t="s">
        <v>33861</v>
      </c>
      <c r="C2242" s="75" t="s">
        <v>226</v>
      </c>
      <c r="D2242" s="81">
        <v>13864.5</v>
      </c>
      <c r="E2242" s="230">
        <v>44855</v>
      </c>
      <c r="F2242" s="81">
        <v>13864.5</v>
      </c>
      <c r="G2242" s="197">
        <f>Tabla111[[#This Row],[Importe]]-Tabla111[[#This Row],[Pagado]]</f>
        <v>0</v>
      </c>
      <c r="H2242" s="75" t="s">
        <v>10</v>
      </c>
    </row>
    <row r="2243" spans="1:8" x14ac:dyDescent="0.25">
      <c r="A2243" s="148">
        <v>44855</v>
      </c>
      <c r="B2243" s="149" t="s">
        <v>33862</v>
      </c>
      <c r="C2243" s="153" t="s">
        <v>51</v>
      </c>
      <c r="D2243" s="154">
        <v>2541</v>
      </c>
      <c r="E2243" s="231">
        <v>44855</v>
      </c>
      <c r="F2243" s="154">
        <v>2541</v>
      </c>
      <c r="G2243" s="197">
        <f>Tabla111[[#This Row],[Importe]]-Tabla111[[#This Row],[Pagado]]</f>
        <v>0</v>
      </c>
      <c r="H2243" s="153" t="s">
        <v>10</v>
      </c>
    </row>
    <row r="2244" spans="1:8" x14ac:dyDescent="0.25">
      <c r="A2244" s="73">
        <v>44855</v>
      </c>
      <c r="B2244" s="74" t="s">
        <v>33863</v>
      </c>
      <c r="C2244" s="75" t="s">
        <v>24</v>
      </c>
      <c r="D2244" s="81">
        <v>281.39999999999998</v>
      </c>
      <c r="E2244" s="230">
        <v>44855</v>
      </c>
      <c r="F2244" s="81">
        <v>281.39999999999998</v>
      </c>
      <c r="G2244" s="197">
        <f>Tabla111[[#This Row],[Importe]]-Tabla111[[#This Row],[Pagado]]</f>
        <v>0</v>
      </c>
      <c r="H2244" s="75" t="s">
        <v>10</v>
      </c>
    </row>
    <row r="2245" spans="1:8" x14ac:dyDescent="0.25">
      <c r="A2245" s="148">
        <v>44855</v>
      </c>
      <c r="B2245" s="149" t="s">
        <v>33864</v>
      </c>
      <c r="C2245" s="153" t="s">
        <v>24</v>
      </c>
      <c r="D2245" s="154">
        <v>361.2</v>
      </c>
      <c r="E2245" s="231">
        <v>44855</v>
      </c>
      <c r="F2245" s="154">
        <v>361.2</v>
      </c>
      <c r="G2245" s="197">
        <f>Tabla111[[#This Row],[Importe]]-Tabla111[[#This Row],[Pagado]]</f>
        <v>0</v>
      </c>
      <c r="H2245" s="153" t="s">
        <v>10</v>
      </c>
    </row>
    <row r="2246" spans="1:8" x14ac:dyDescent="0.25">
      <c r="A2246" s="73">
        <v>44855</v>
      </c>
      <c r="B2246" s="74" t="s">
        <v>33865</v>
      </c>
      <c r="C2246" s="75" t="s">
        <v>849</v>
      </c>
      <c r="D2246" s="81">
        <v>4615.8</v>
      </c>
      <c r="E2246" s="230">
        <v>44855</v>
      </c>
      <c r="F2246" s="81">
        <v>4615.8</v>
      </c>
      <c r="G2246" s="197">
        <f>Tabla111[[#This Row],[Importe]]-Tabla111[[#This Row],[Pagado]]</f>
        <v>0</v>
      </c>
      <c r="H2246" s="75" t="s">
        <v>10</v>
      </c>
    </row>
    <row r="2247" spans="1:8" x14ac:dyDescent="0.25">
      <c r="A2247" s="148">
        <v>44855</v>
      </c>
      <c r="B2247" s="149" t="s">
        <v>33866</v>
      </c>
      <c r="C2247" s="153" t="s">
        <v>849</v>
      </c>
      <c r="D2247" s="154">
        <v>841.3</v>
      </c>
      <c r="E2247" s="231">
        <v>44855</v>
      </c>
      <c r="F2247" s="154">
        <v>841.3</v>
      </c>
      <c r="G2247" s="197">
        <f>Tabla111[[#This Row],[Importe]]-Tabla111[[#This Row],[Pagado]]</f>
        <v>0</v>
      </c>
      <c r="H2247" s="153" t="s">
        <v>10</v>
      </c>
    </row>
    <row r="2248" spans="1:8" x14ac:dyDescent="0.25">
      <c r="A2248" s="73">
        <v>44855</v>
      </c>
      <c r="B2248" s="74" t="s">
        <v>33867</v>
      </c>
      <c r="C2248" s="75" t="s">
        <v>1265</v>
      </c>
      <c r="D2248" s="81">
        <v>554.4</v>
      </c>
      <c r="E2248" s="230">
        <v>44855</v>
      </c>
      <c r="F2248" s="81">
        <v>554.4</v>
      </c>
      <c r="G2248" s="197">
        <f>Tabla111[[#This Row],[Importe]]-Tabla111[[#This Row],[Pagado]]</f>
        <v>0</v>
      </c>
      <c r="H2248" s="75" t="s">
        <v>10</v>
      </c>
    </row>
    <row r="2249" spans="1:8" x14ac:dyDescent="0.25">
      <c r="A2249" s="148">
        <v>44855</v>
      </c>
      <c r="B2249" s="149" t="s">
        <v>33868</v>
      </c>
      <c r="C2249" s="153" t="s">
        <v>1644</v>
      </c>
      <c r="D2249" s="154">
        <v>14961.4</v>
      </c>
      <c r="E2249" s="231">
        <v>44856</v>
      </c>
      <c r="F2249" s="154">
        <v>14961.4</v>
      </c>
      <c r="G2249" s="197">
        <f>Tabla111[[#This Row],[Importe]]-Tabla111[[#This Row],[Pagado]]</f>
        <v>0</v>
      </c>
      <c r="H2249" s="153" t="s">
        <v>10</v>
      </c>
    </row>
    <row r="2250" spans="1:8" x14ac:dyDescent="0.25">
      <c r="A2250" s="73">
        <v>44855</v>
      </c>
      <c r="B2250" s="74" t="s">
        <v>33869</v>
      </c>
      <c r="C2250" s="75" t="s">
        <v>31</v>
      </c>
      <c r="D2250" s="81">
        <v>3211</v>
      </c>
      <c r="E2250" s="230">
        <v>44855</v>
      </c>
      <c r="F2250" s="81">
        <v>3211</v>
      </c>
      <c r="G2250" s="197">
        <f>Tabla111[[#This Row],[Importe]]-Tabla111[[#This Row],[Pagado]]</f>
        <v>0</v>
      </c>
      <c r="H2250" s="75" t="s">
        <v>10</v>
      </c>
    </row>
    <row r="2251" spans="1:8" x14ac:dyDescent="0.25">
      <c r="A2251" s="148">
        <v>44855</v>
      </c>
      <c r="B2251" s="149" t="s">
        <v>33870</v>
      </c>
      <c r="C2251" s="153" t="s">
        <v>133</v>
      </c>
      <c r="D2251" s="154">
        <v>15981.7</v>
      </c>
      <c r="E2251" s="231">
        <v>44857</v>
      </c>
      <c r="F2251" s="154">
        <v>15981.7</v>
      </c>
      <c r="G2251" s="197">
        <f>Tabla111[[#This Row],[Importe]]-Tabla111[[#This Row],[Pagado]]</f>
        <v>0</v>
      </c>
      <c r="H2251" s="153" t="s">
        <v>10</v>
      </c>
    </row>
    <row r="2252" spans="1:8" x14ac:dyDescent="0.25">
      <c r="A2252" s="73">
        <v>44855</v>
      </c>
      <c r="B2252" s="74" t="s">
        <v>33871</v>
      </c>
      <c r="C2252" s="75" t="s">
        <v>233</v>
      </c>
      <c r="D2252" s="81">
        <v>6762.4</v>
      </c>
      <c r="E2252" s="230">
        <v>44855</v>
      </c>
      <c r="F2252" s="81">
        <v>6762.4</v>
      </c>
      <c r="G2252" s="197">
        <f>Tabla111[[#This Row],[Importe]]-Tabla111[[#This Row],[Pagado]]</f>
        <v>0</v>
      </c>
      <c r="H2252" s="75" t="s">
        <v>10</v>
      </c>
    </row>
    <row r="2253" spans="1:8" x14ac:dyDescent="0.25">
      <c r="A2253" s="148">
        <v>44855</v>
      </c>
      <c r="B2253" s="149" t="s">
        <v>33872</v>
      </c>
      <c r="C2253" s="153" t="s">
        <v>9827</v>
      </c>
      <c r="D2253" s="154">
        <v>4108.5</v>
      </c>
      <c r="E2253" s="231">
        <v>44855</v>
      </c>
      <c r="F2253" s="154">
        <v>4108.5</v>
      </c>
      <c r="G2253" s="197">
        <f>Tabla111[[#This Row],[Importe]]-Tabla111[[#This Row],[Pagado]]</f>
        <v>0</v>
      </c>
      <c r="H2253" s="153" t="s">
        <v>10</v>
      </c>
    </row>
    <row r="2254" spans="1:8" x14ac:dyDescent="0.25">
      <c r="A2254" s="73">
        <v>44855</v>
      </c>
      <c r="B2254" s="74" t="s">
        <v>33873</v>
      </c>
      <c r="C2254" s="75" t="s">
        <v>419</v>
      </c>
      <c r="D2254" s="81">
        <v>6835.4</v>
      </c>
      <c r="E2254" s="230">
        <v>44855</v>
      </c>
      <c r="F2254" s="81">
        <v>6835.4</v>
      </c>
      <c r="G2254" s="197">
        <f>Tabla111[[#This Row],[Importe]]-Tabla111[[#This Row],[Pagado]]</f>
        <v>0</v>
      </c>
      <c r="H2254" s="75" t="s">
        <v>10</v>
      </c>
    </row>
    <row r="2255" spans="1:8" x14ac:dyDescent="0.25">
      <c r="A2255" s="148">
        <v>44855</v>
      </c>
      <c r="B2255" s="149" t="s">
        <v>33874</v>
      </c>
      <c r="C2255" s="153" t="s">
        <v>654</v>
      </c>
      <c r="D2255" s="154">
        <v>1596</v>
      </c>
      <c r="E2255" s="231">
        <v>44855</v>
      </c>
      <c r="F2255" s="154">
        <v>1596</v>
      </c>
      <c r="G2255" s="197">
        <f>Tabla111[[#This Row],[Importe]]-Tabla111[[#This Row],[Pagado]]</f>
        <v>0</v>
      </c>
      <c r="H2255" s="153" t="s">
        <v>10</v>
      </c>
    </row>
    <row r="2256" spans="1:8" x14ac:dyDescent="0.25">
      <c r="A2256" s="73">
        <v>44855</v>
      </c>
      <c r="B2256" s="74" t="s">
        <v>33875</v>
      </c>
      <c r="C2256" s="75" t="s">
        <v>1378</v>
      </c>
      <c r="D2256" s="81">
        <v>95353</v>
      </c>
      <c r="E2256" s="230">
        <v>44856</v>
      </c>
      <c r="F2256" s="81">
        <v>95353</v>
      </c>
      <c r="G2256" s="197">
        <f>Tabla111[[#This Row],[Importe]]-Tabla111[[#This Row],[Pagado]]</f>
        <v>0</v>
      </c>
      <c r="H2256" s="75" t="s">
        <v>10</v>
      </c>
    </row>
    <row r="2257" spans="1:8" x14ac:dyDescent="0.25">
      <c r="A2257" s="148">
        <v>44855</v>
      </c>
      <c r="B2257" s="149" t="s">
        <v>33876</v>
      </c>
      <c r="C2257" s="153" t="s">
        <v>592</v>
      </c>
      <c r="D2257" s="154">
        <v>47549</v>
      </c>
      <c r="E2257" s="231" t="s">
        <v>4813</v>
      </c>
      <c r="F2257" s="154">
        <v>0</v>
      </c>
      <c r="G2257" s="197">
        <f>Tabla111[[#This Row],[Importe]]-Tabla111[[#This Row],[Pagado]]</f>
        <v>47549</v>
      </c>
      <c r="H2257" s="153" t="s">
        <v>4814</v>
      </c>
    </row>
    <row r="2258" spans="1:8" x14ac:dyDescent="0.25">
      <c r="A2258" s="73">
        <v>44855</v>
      </c>
      <c r="B2258" s="74" t="s">
        <v>33877</v>
      </c>
      <c r="C2258" s="75" t="s">
        <v>541</v>
      </c>
      <c r="D2258" s="81">
        <v>14428.8</v>
      </c>
      <c r="E2258" s="230">
        <v>44856</v>
      </c>
      <c r="F2258" s="81">
        <v>14428.8</v>
      </c>
      <c r="G2258" s="197">
        <f>Tabla111[[#This Row],[Importe]]-Tabla111[[#This Row],[Pagado]]</f>
        <v>0</v>
      </c>
      <c r="H2258" s="75" t="s">
        <v>10</v>
      </c>
    </row>
    <row r="2259" spans="1:8" x14ac:dyDescent="0.25">
      <c r="A2259" s="148">
        <v>44855</v>
      </c>
      <c r="B2259" s="149" t="s">
        <v>33878</v>
      </c>
      <c r="C2259" s="153" t="s">
        <v>56</v>
      </c>
      <c r="D2259" s="154">
        <v>4165.6000000000004</v>
      </c>
      <c r="E2259" s="231">
        <v>44855</v>
      </c>
      <c r="F2259" s="154">
        <v>4165.6000000000004</v>
      </c>
      <c r="G2259" s="197">
        <f>Tabla111[[#This Row],[Importe]]-Tabla111[[#This Row],[Pagado]]</f>
        <v>0</v>
      </c>
      <c r="H2259" s="153" t="s">
        <v>10</v>
      </c>
    </row>
    <row r="2260" spans="1:8" x14ac:dyDescent="0.25">
      <c r="A2260" s="73">
        <v>44855</v>
      </c>
      <c r="B2260" s="74" t="s">
        <v>33879</v>
      </c>
      <c r="C2260" s="75" t="s">
        <v>244</v>
      </c>
      <c r="D2260" s="81">
        <v>1408</v>
      </c>
      <c r="E2260" s="230">
        <v>44855</v>
      </c>
      <c r="F2260" s="81">
        <v>1408</v>
      </c>
      <c r="G2260" s="197">
        <f>Tabla111[[#This Row],[Importe]]-Tabla111[[#This Row],[Pagado]]</f>
        <v>0</v>
      </c>
      <c r="H2260" s="75" t="s">
        <v>10</v>
      </c>
    </row>
    <row r="2261" spans="1:8" x14ac:dyDescent="0.25">
      <c r="A2261" s="148">
        <v>44855</v>
      </c>
      <c r="B2261" s="149" t="s">
        <v>33880</v>
      </c>
      <c r="C2261" s="153" t="s">
        <v>296</v>
      </c>
      <c r="D2261" s="154">
        <v>1152</v>
      </c>
      <c r="E2261" s="231">
        <v>44855</v>
      </c>
      <c r="F2261" s="154">
        <v>1152</v>
      </c>
      <c r="G2261" s="197">
        <f>Tabla111[[#This Row],[Importe]]-Tabla111[[#This Row],[Pagado]]</f>
        <v>0</v>
      </c>
      <c r="H2261" s="153" t="s">
        <v>10</v>
      </c>
    </row>
    <row r="2262" spans="1:8" x14ac:dyDescent="0.25">
      <c r="A2262" s="73">
        <v>44855</v>
      </c>
      <c r="B2262" s="74" t="s">
        <v>33881</v>
      </c>
      <c r="C2262" s="75" t="s">
        <v>9993</v>
      </c>
      <c r="D2262" s="81">
        <v>54000.25</v>
      </c>
      <c r="E2262" s="230">
        <v>44855</v>
      </c>
      <c r="F2262" s="81">
        <v>54000.25</v>
      </c>
      <c r="G2262" s="197">
        <f>Tabla111[[#This Row],[Importe]]-Tabla111[[#This Row],[Pagado]]</f>
        <v>0</v>
      </c>
      <c r="H2262" s="75" t="s">
        <v>10</v>
      </c>
    </row>
    <row r="2263" spans="1:8" x14ac:dyDescent="0.25">
      <c r="A2263" s="148">
        <v>44855</v>
      </c>
      <c r="B2263" s="149" t="s">
        <v>33882</v>
      </c>
      <c r="C2263" s="153" t="s">
        <v>142</v>
      </c>
      <c r="D2263" s="154">
        <v>89839.6</v>
      </c>
      <c r="E2263" s="231" t="s">
        <v>4813</v>
      </c>
      <c r="F2263" s="154">
        <v>0</v>
      </c>
      <c r="G2263" s="197">
        <f>Tabla111[[#This Row],[Importe]]-Tabla111[[#This Row],[Pagado]]</f>
        <v>89839.6</v>
      </c>
      <c r="H2263" s="153" t="s">
        <v>4814</v>
      </c>
    </row>
    <row r="2264" spans="1:8" x14ac:dyDescent="0.25">
      <c r="A2264" s="73">
        <v>44855</v>
      </c>
      <c r="B2264" s="74" t="s">
        <v>33883</v>
      </c>
      <c r="C2264" s="75" t="s">
        <v>67</v>
      </c>
      <c r="D2264" s="81">
        <v>7980.7</v>
      </c>
      <c r="E2264" s="230">
        <v>44855</v>
      </c>
      <c r="F2264" s="81">
        <v>7980.7</v>
      </c>
      <c r="G2264" s="197">
        <f>Tabla111[[#This Row],[Importe]]-Tabla111[[#This Row],[Pagado]]</f>
        <v>0</v>
      </c>
      <c r="H2264" s="75" t="s">
        <v>10</v>
      </c>
    </row>
    <row r="2265" spans="1:8" x14ac:dyDescent="0.25">
      <c r="A2265" s="148">
        <v>44855</v>
      </c>
      <c r="B2265" s="149" t="s">
        <v>33884</v>
      </c>
      <c r="C2265" s="153" t="s">
        <v>9993</v>
      </c>
      <c r="D2265" s="154">
        <v>427</v>
      </c>
      <c r="E2265" s="231">
        <v>44855</v>
      </c>
      <c r="F2265" s="154">
        <v>427</v>
      </c>
      <c r="G2265" s="197">
        <f>Tabla111[[#This Row],[Importe]]-Tabla111[[#This Row],[Pagado]]</f>
        <v>0</v>
      </c>
      <c r="H2265" s="153" t="s">
        <v>10</v>
      </c>
    </row>
    <row r="2266" spans="1:8" x14ac:dyDescent="0.25">
      <c r="A2266" s="73">
        <v>44855</v>
      </c>
      <c r="B2266" s="74" t="s">
        <v>33885</v>
      </c>
      <c r="C2266" s="75" t="s">
        <v>31</v>
      </c>
      <c r="D2266" s="81">
        <v>772.2</v>
      </c>
      <c r="E2266" s="230">
        <v>44855</v>
      </c>
      <c r="F2266" s="81">
        <v>772.2</v>
      </c>
      <c r="G2266" s="197">
        <f>Tabla111[[#This Row],[Importe]]-Tabla111[[#This Row],[Pagado]]</f>
        <v>0</v>
      </c>
      <c r="H2266" s="75" t="s">
        <v>10</v>
      </c>
    </row>
    <row r="2267" spans="1:8" x14ac:dyDescent="0.25">
      <c r="A2267" s="148">
        <v>44855</v>
      </c>
      <c r="B2267" s="149" t="s">
        <v>33886</v>
      </c>
      <c r="C2267" s="153" t="s">
        <v>31</v>
      </c>
      <c r="D2267" s="154">
        <v>1048</v>
      </c>
      <c r="E2267" s="231">
        <v>44855</v>
      </c>
      <c r="F2267" s="154">
        <v>1048</v>
      </c>
      <c r="G2267" s="197">
        <f>Tabla111[[#This Row],[Importe]]-Tabla111[[#This Row],[Pagado]]</f>
        <v>0</v>
      </c>
      <c r="H2267" s="153" t="s">
        <v>10</v>
      </c>
    </row>
    <row r="2268" spans="1:8" x14ac:dyDescent="0.25">
      <c r="A2268" s="73">
        <v>44855</v>
      </c>
      <c r="B2268" s="74" t="s">
        <v>33887</v>
      </c>
      <c r="C2268" s="75" t="s">
        <v>146</v>
      </c>
      <c r="D2268" s="81">
        <v>8905.2000000000007</v>
      </c>
      <c r="E2268" s="230">
        <v>44855</v>
      </c>
      <c r="F2268" s="81">
        <v>8905.2000000000007</v>
      </c>
      <c r="G2268" s="197">
        <f>Tabla111[[#This Row],[Importe]]-Tabla111[[#This Row],[Pagado]]</f>
        <v>0</v>
      </c>
      <c r="H2268" s="75" t="s">
        <v>10</v>
      </c>
    </row>
    <row r="2269" spans="1:8" x14ac:dyDescent="0.25">
      <c r="A2269" s="148">
        <v>44855</v>
      </c>
      <c r="B2269" s="149" t="s">
        <v>33888</v>
      </c>
      <c r="C2269" s="153" t="s">
        <v>107</v>
      </c>
      <c r="D2269" s="154">
        <v>10902.9</v>
      </c>
      <c r="E2269" s="231">
        <v>44855</v>
      </c>
      <c r="F2269" s="154">
        <v>10902.9</v>
      </c>
      <c r="G2269" s="197">
        <f>Tabla111[[#This Row],[Importe]]-Tabla111[[#This Row],[Pagado]]</f>
        <v>0</v>
      </c>
      <c r="H2269" s="153" t="s">
        <v>10</v>
      </c>
    </row>
    <row r="2270" spans="1:8" x14ac:dyDescent="0.25">
      <c r="A2270" s="73">
        <v>44855</v>
      </c>
      <c r="B2270" s="74" t="s">
        <v>33889</v>
      </c>
      <c r="C2270" s="75" t="s">
        <v>664</v>
      </c>
      <c r="D2270" s="81">
        <v>3907.8</v>
      </c>
      <c r="E2270" s="230">
        <v>44855</v>
      </c>
      <c r="F2270" s="81">
        <v>3907.8</v>
      </c>
      <c r="G2270" s="197">
        <f>Tabla111[[#This Row],[Importe]]-Tabla111[[#This Row],[Pagado]]</f>
        <v>0</v>
      </c>
      <c r="H2270" s="75" t="s">
        <v>10</v>
      </c>
    </row>
    <row r="2271" spans="1:8" x14ac:dyDescent="0.25">
      <c r="A2271" s="148">
        <v>44855</v>
      </c>
      <c r="B2271" s="149" t="s">
        <v>33890</v>
      </c>
      <c r="C2271" s="153" t="s">
        <v>450</v>
      </c>
      <c r="D2271" s="154">
        <v>938.7</v>
      </c>
      <c r="E2271" s="231">
        <v>44855</v>
      </c>
      <c r="F2271" s="154">
        <v>938.7</v>
      </c>
      <c r="G2271" s="197">
        <f>Tabla111[[#This Row],[Importe]]-Tabla111[[#This Row],[Pagado]]</f>
        <v>0</v>
      </c>
      <c r="H2271" s="153" t="s">
        <v>10</v>
      </c>
    </row>
    <row r="2272" spans="1:8" x14ac:dyDescent="0.25">
      <c r="A2272" s="73">
        <v>44855</v>
      </c>
      <c r="B2272" s="74" t="s">
        <v>33891</v>
      </c>
      <c r="C2272" s="75" t="s">
        <v>409</v>
      </c>
      <c r="D2272" s="81">
        <v>3824.4</v>
      </c>
      <c r="E2272" s="230">
        <v>44859</v>
      </c>
      <c r="F2272" s="81">
        <v>3824.4</v>
      </c>
      <c r="G2272" s="197">
        <f>Tabla111[[#This Row],[Importe]]-Tabla111[[#This Row],[Pagado]]</f>
        <v>0</v>
      </c>
      <c r="H2272" s="75" t="s">
        <v>10</v>
      </c>
    </row>
    <row r="2273" spans="1:8" x14ac:dyDescent="0.25">
      <c r="A2273" s="148">
        <v>44855</v>
      </c>
      <c r="B2273" s="149" t="s">
        <v>33892</v>
      </c>
      <c r="C2273" s="153" t="s">
        <v>33893</v>
      </c>
      <c r="D2273" s="154">
        <v>0</v>
      </c>
      <c r="E2273" s="233" t="s">
        <v>189</v>
      </c>
      <c r="F2273" s="154">
        <v>0</v>
      </c>
      <c r="G2273" s="197">
        <f>Tabla111[[#This Row],[Importe]]-Tabla111[[#This Row],[Pagado]]</f>
        <v>0</v>
      </c>
      <c r="H2273" s="153" t="s">
        <v>189</v>
      </c>
    </row>
    <row r="2274" spans="1:8" x14ac:dyDescent="0.25">
      <c r="A2274" s="73">
        <v>44855</v>
      </c>
      <c r="B2274" s="74" t="s">
        <v>33894</v>
      </c>
      <c r="C2274" s="75" t="s">
        <v>10678</v>
      </c>
      <c r="D2274" s="81">
        <v>3153.1</v>
      </c>
      <c r="E2274" s="230">
        <v>44855</v>
      </c>
      <c r="F2274" s="81">
        <v>3153.1</v>
      </c>
      <c r="G2274" s="197">
        <f>Tabla111[[#This Row],[Importe]]-Tabla111[[#This Row],[Pagado]]</f>
        <v>0</v>
      </c>
      <c r="H2274" s="75" t="s">
        <v>10</v>
      </c>
    </row>
    <row r="2275" spans="1:8" x14ac:dyDescent="0.25">
      <c r="A2275" s="148">
        <v>44855</v>
      </c>
      <c r="B2275" s="149" t="s">
        <v>33895</v>
      </c>
      <c r="C2275" s="153" t="s">
        <v>296</v>
      </c>
      <c r="D2275" s="154">
        <v>3104.7</v>
      </c>
      <c r="E2275" s="231">
        <v>44855</v>
      </c>
      <c r="F2275" s="154">
        <v>3104.7</v>
      </c>
      <c r="G2275" s="197">
        <f>Tabla111[[#This Row],[Importe]]-Tabla111[[#This Row],[Pagado]]</f>
        <v>0</v>
      </c>
      <c r="H2275" s="153" t="s">
        <v>10</v>
      </c>
    </row>
    <row r="2276" spans="1:8" x14ac:dyDescent="0.25">
      <c r="A2276" s="73">
        <v>44855</v>
      </c>
      <c r="B2276" s="74" t="s">
        <v>33896</v>
      </c>
      <c r="C2276" s="75" t="s">
        <v>296</v>
      </c>
      <c r="D2276" s="81">
        <v>10</v>
      </c>
      <c r="E2276" s="230">
        <v>44855</v>
      </c>
      <c r="F2276" s="81">
        <v>10</v>
      </c>
      <c r="G2276" s="197">
        <f>Tabla111[[#This Row],[Importe]]-Tabla111[[#This Row],[Pagado]]</f>
        <v>0</v>
      </c>
      <c r="H2276" s="75" t="s">
        <v>10</v>
      </c>
    </row>
    <row r="2277" spans="1:8" x14ac:dyDescent="0.25">
      <c r="A2277" s="148">
        <v>44855</v>
      </c>
      <c r="B2277" s="149" t="s">
        <v>33897</v>
      </c>
      <c r="C2277" s="153" t="s">
        <v>31324</v>
      </c>
      <c r="D2277" s="154">
        <v>7192</v>
      </c>
      <c r="E2277" s="231">
        <v>44855</v>
      </c>
      <c r="F2277" s="154">
        <v>7192</v>
      </c>
      <c r="G2277" s="197">
        <f>Tabla111[[#This Row],[Importe]]-Tabla111[[#This Row],[Pagado]]</f>
        <v>0</v>
      </c>
      <c r="H2277" s="153" t="s">
        <v>10</v>
      </c>
    </row>
    <row r="2278" spans="1:8" x14ac:dyDescent="0.25">
      <c r="A2278" s="73">
        <v>44855</v>
      </c>
      <c r="B2278" s="74" t="s">
        <v>33898</v>
      </c>
      <c r="C2278" s="75" t="s">
        <v>31</v>
      </c>
      <c r="D2278" s="81">
        <v>3995</v>
      </c>
      <c r="E2278" s="230">
        <v>44855</v>
      </c>
      <c r="F2278" s="81">
        <v>3995</v>
      </c>
      <c r="G2278" s="197">
        <f>Tabla111[[#This Row],[Importe]]-Tabla111[[#This Row],[Pagado]]</f>
        <v>0</v>
      </c>
      <c r="H2278" s="75" t="s">
        <v>10</v>
      </c>
    </row>
    <row r="2279" spans="1:8" x14ac:dyDescent="0.25">
      <c r="A2279" s="148">
        <v>44855</v>
      </c>
      <c r="B2279" s="149" t="s">
        <v>33899</v>
      </c>
      <c r="C2279" s="153" t="s">
        <v>857</v>
      </c>
      <c r="D2279" s="154">
        <v>625.79999999999995</v>
      </c>
      <c r="E2279" s="231">
        <v>44855</v>
      </c>
      <c r="F2279" s="154">
        <v>625.79999999999995</v>
      </c>
      <c r="G2279" s="197">
        <f>Tabla111[[#This Row],[Importe]]-Tabla111[[#This Row],[Pagado]]</f>
        <v>0</v>
      </c>
      <c r="H2279" s="153" t="s">
        <v>10</v>
      </c>
    </row>
    <row r="2280" spans="1:8" x14ac:dyDescent="0.25">
      <c r="A2280" s="73">
        <v>44855</v>
      </c>
      <c r="B2280" s="74" t="s">
        <v>33900</v>
      </c>
      <c r="C2280" s="75" t="s">
        <v>2377</v>
      </c>
      <c r="D2280" s="81">
        <v>24700.14</v>
      </c>
      <c r="E2280" s="230">
        <v>44855</v>
      </c>
      <c r="F2280" s="81">
        <v>24700.14</v>
      </c>
      <c r="G2280" s="197">
        <f>Tabla111[[#This Row],[Importe]]-Tabla111[[#This Row],[Pagado]]</f>
        <v>0</v>
      </c>
      <c r="H2280" s="75" t="s">
        <v>10</v>
      </c>
    </row>
    <row r="2281" spans="1:8" x14ac:dyDescent="0.25">
      <c r="A2281" s="148">
        <v>44855</v>
      </c>
      <c r="B2281" s="149" t="s">
        <v>33901</v>
      </c>
      <c r="C2281" s="153" t="s">
        <v>421</v>
      </c>
      <c r="D2281" s="154">
        <v>1951.6</v>
      </c>
      <c r="E2281" s="231">
        <v>44855</v>
      </c>
      <c r="F2281" s="154">
        <v>1951.6</v>
      </c>
      <c r="G2281" s="197">
        <f>Tabla111[[#This Row],[Importe]]-Tabla111[[#This Row],[Pagado]]</f>
        <v>0</v>
      </c>
      <c r="H2281" s="153" t="s">
        <v>10</v>
      </c>
    </row>
    <row r="2282" spans="1:8" x14ac:dyDescent="0.25">
      <c r="A2282" s="73">
        <v>44855</v>
      </c>
      <c r="B2282" s="74" t="s">
        <v>33902</v>
      </c>
      <c r="C2282" s="75" t="s">
        <v>5345</v>
      </c>
      <c r="D2282" s="81">
        <v>2964</v>
      </c>
      <c r="E2282" s="230">
        <v>44856</v>
      </c>
      <c r="F2282" s="81">
        <v>2964</v>
      </c>
      <c r="G2282" s="197">
        <f>Tabla111[[#This Row],[Importe]]-Tabla111[[#This Row],[Pagado]]</f>
        <v>0</v>
      </c>
      <c r="H2282" s="75" t="s">
        <v>10</v>
      </c>
    </row>
    <row r="2283" spans="1:8" x14ac:dyDescent="0.25">
      <c r="A2283" s="148">
        <v>44855</v>
      </c>
      <c r="B2283" s="149" t="s">
        <v>33903</v>
      </c>
      <c r="C2283" s="153" t="s">
        <v>284</v>
      </c>
      <c r="D2283" s="154">
        <v>9516</v>
      </c>
      <c r="E2283" s="231">
        <v>44856</v>
      </c>
      <c r="F2283" s="154">
        <v>9516</v>
      </c>
      <c r="G2283" s="197">
        <f>Tabla111[[#This Row],[Importe]]-Tabla111[[#This Row],[Pagado]]</f>
        <v>0</v>
      </c>
      <c r="H2283" s="153" t="s">
        <v>10</v>
      </c>
    </row>
    <row r="2284" spans="1:8" x14ac:dyDescent="0.25">
      <c r="A2284" s="73">
        <v>44855</v>
      </c>
      <c r="B2284" s="74" t="s">
        <v>33904</v>
      </c>
      <c r="C2284" s="75" t="s">
        <v>10819</v>
      </c>
      <c r="D2284" s="81">
        <v>1341.6</v>
      </c>
      <c r="E2284" s="230">
        <v>44856</v>
      </c>
      <c r="F2284" s="81">
        <v>1341.6</v>
      </c>
      <c r="G2284" s="197">
        <f>Tabla111[[#This Row],[Importe]]-Tabla111[[#This Row],[Pagado]]</f>
        <v>0</v>
      </c>
      <c r="H2284" s="75" t="s">
        <v>10</v>
      </c>
    </row>
    <row r="2285" spans="1:8" x14ac:dyDescent="0.25">
      <c r="A2285" s="148">
        <v>44855</v>
      </c>
      <c r="B2285" s="149" t="s">
        <v>33905</v>
      </c>
      <c r="C2285" s="153" t="s">
        <v>280</v>
      </c>
      <c r="D2285" s="154">
        <v>1349.4</v>
      </c>
      <c r="E2285" s="231">
        <v>44856</v>
      </c>
      <c r="F2285" s="154">
        <v>1349.4</v>
      </c>
      <c r="G2285" s="197">
        <f>Tabla111[[#This Row],[Importe]]-Tabla111[[#This Row],[Pagado]]</f>
        <v>0</v>
      </c>
      <c r="H2285" s="153" t="s">
        <v>10</v>
      </c>
    </row>
    <row r="2286" spans="1:8" x14ac:dyDescent="0.25">
      <c r="A2286" s="73">
        <v>44855</v>
      </c>
      <c r="B2286" s="74" t="s">
        <v>33906</v>
      </c>
      <c r="C2286" s="75" t="s">
        <v>282</v>
      </c>
      <c r="D2286" s="81">
        <v>2269.8000000000002</v>
      </c>
      <c r="E2286" s="230">
        <v>44856</v>
      </c>
      <c r="F2286" s="81">
        <v>2269.8000000000002</v>
      </c>
      <c r="G2286" s="197">
        <f>Tabla111[[#This Row],[Importe]]-Tabla111[[#This Row],[Pagado]]</f>
        <v>0</v>
      </c>
      <c r="H2286" s="75" t="s">
        <v>10</v>
      </c>
    </row>
    <row r="2287" spans="1:8" x14ac:dyDescent="0.25">
      <c r="A2287" s="148">
        <v>44855</v>
      </c>
      <c r="B2287" s="149" t="s">
        <v>33907</v>
      </c>
      <c r="C2287" s="153" t="s">
        <v>33908</v>
      </c>
      <c r="D2287" s="154">
        <v>2510</v>
      </c>
      <c r="E2287" s="231" t="s">
        <v>4813</v>
      </c>
      <c r="F2287" s="154">
        <v>0</v>
      </c>
      <c r="G2287" s="197">
        <f>Tabla111[[#This Row],[Importe]]-Tabla111[[#This Row],[Pagado]]</f>
        <v>2510</v>
      </c>
      <c r="H2287" s="153" t="s">
        <v>4814</v>
      </c>
    </row>
    <row r="2288" spans="1:8" x14ac:dyDescent="0.25">
      <c r="A2288" s="73">
        <v>44855</v>
      </c>
      <c r="B2288" s="74" t="s">
        <v>33909</v>
      </c>
      <c r="C2288" s="75" t="s">
        <v>31</v>
      </c>
      <c r="D2288" s="81">
        <v>4528.5</v>
      </c>
      <c r="E2288" s="230">
        <v>44855</v>
      </c>
      <c r="F2288" s="81">
        <v>4528.5</v>
      </c>
      <c r="G2288" s="197">
        <f>Tabla111[[#This Row],[Importe]]-Tabla111[[#This Row],[Pagado]]</f>
        <v>0</v>
      </c>
      <c r="H2288" s="75" t="s">
        <v>10</v>
      </c>
    </row>
    <row r="2289" spans="1:8" x14ac:dyDescent="0.25">
      <c r="A2289" s="148">
        <v>44855</v>
      </c>
      <c r="B2289" s="149" t="s">
        <v>33910</v>
      </c>
      <c r="C2289" s="153" t="s">
        <v>5694</v>
      </c>
      <c r="D2289" s="154">
        <v>2796.5</v>
      </c>
      <c r="E2289" s="231">
        <v>44855</v>
      </c>
      <c r="F2289" s="154">
        <v>2796.5</v>
      </c>
      <c r="G2289" s="197">
        <f>Tabla111[[#This Row],[Importe]]-Tabla111[[#This Row],[Pagado]]</f>
        <v>0</v>
      </c>
      <c r="H2289" s="153" t="s">
        <v>10</v>
      </c>
    </row>
    <row r="2290" spans="1:8" x14ac:dyDescent="0.25">
      <c r="A2290" s="73">
        <v>44855</v>
      </c>
      <c r="B2290" s="74" t="s">
        <v>33911</v>
      </c>
      <c r="C2290" s="75" t="s">
        <v>224</v>
      </c>
      <c r="D2290" s="81">
        <v>2093.8000000000002</v>
      </c>
      <c r="E2290" s="230">
        <v>44855</v>
      </c>
      <c r="F2290" s="81">
        <v>2093.8000000000002</v>
      </c>
      <c r="G2290" s="197">
        <f>Tabla111[[#This Row],[Importe]]-Tabla111[[#This Row],[Pagado]]</f>
        <v>0</v>
      </c>
      <c r="H2290" s="75" t="s">
        <v>10</v>
      </c>
    </row>
    <row r="2291" spans="1:8" x14ac:dyDescent="0.25">
      <c r="A2291" s="148">
        <v>44856</v>
      </c>
      <c r="B2291" s="149" t="s">
        <v>33912</v>
      </c>
      <c r="C2291" s="153" t="s">
        <v>887</v>
      </c>
      <c r="D2291" s="154">
        <v>28186.9</v>
      </c>
      <c r="E2291" s="231">
        <v>44856</v>
      </c>
      <c r="F2291" s="154">
        <v>28186.9</v>
      </c>
      <c r="G2291" s="197">
        <f>Tabla111[[#This Row],[Importe]]-Tabla111[[#This Row],[Pagado]]</f>
        <v>0</v>
      </c>
      <c r="H2291" s="153" t="s">
        <v>10</v>
      </c>
    </row>
    <row r="2292" spans="1:8" x14ac:dyDescent="0.25">
      <c r="A2292" s="73">
        <v>44856</v>
      </c>
      <c r="B2292" s="74" t="s">
        <v>33913</v>
      </c>
      <c r="C2292" s="75" t="s">
        <v>12</v>
      </c>
      <c r="D2292" s="81">
        <v>35672.699999999997</v>
      </c>
      <c r="E2292" s="230">
        <v>44856</v>
      </c>
      <c r="F2292" s="81">
        <v>35672.699999999997</v>
      </c>
      <c r="G2292" s="197">
        <f>Tabla111[[#This Row],[Importe]]-Tabla111[[#This Row],[Pagado]]</f>
        <v>0</v>
      </c>
      <c r="H2292" s="75" t="s">
        <v>10</v>
      </c>
    </row>
    <row r="2293" spans="1:8" x14ac:dyDescent="0.25">
      <c r="A2293" s="148">
        <v>44856</v>
      </c>
      <c r="B2293" s="149" t="s">
        <v>33914</v>
      </c>
      <c r="C2293" s="153" t="s">
        <v>475</v>
      </c>
      <c r="D2293" s="154">
        <v>110771.1</v>
      </c>
      <c r="E2293" s="231" t="s">
        <v>33915</v>
      </c>
      <c r="F2293" s="154">
        <f>92000+7000+11771.1</f>
        <v>110771.1</v>
      </c>
      <c r="G2293" s="197">
        <f>Tabla111[[#This Row],[Importe]]-Tabla111[[#This Row],[Pagado]]</f>
        <v>0</v>
      </c>
      <c r="H2293" s="153" t="s">
        <v>10</v>
      </c>
    </row>
    <row r="2294" spans="1:8" x14ac:dyDescent="0.25">
      <c r="A2294" s="73">
        <v>44856</v>
      </c>
      <c r="B2294" s="74" t="s">
        <v>33916</v>
      </c>
      <c r="C2294" s="75" t="s">
        <v>24768</v>
      </c>
      <c r="D2294" s="81">
        <v>4630.8</v>
      </c>
      <c r="E2294" s="230">
        <v>44856</v>
      </c>
      <c r="F2294" s="81">
        <v>4630.8</v>
      </c>
      <c r="G2294" s="197">
        <f>Tabla111[[#This Row],[Importe]]-Tabla111[[#This Row],[Pagado]]</f>
        <v>0</v>
      </c>
      <c r="H2294" s="75" t="s">
        <v>10</v>
      </c>
    </row>
    <row r="2295" spans="1:8" x14ac:dyDescent="0.25">
      <c r="A2295" s="148">
        <v>44856</v>
      </c>
      <c r="B2295" s="149" t="s">
        <v>33917</v>
      </c>
      <c r="C2295" s="153" t="s">
        <v>5043</v>
      </c>
      <c r="D2295" s="154">
        <v>11202.4</v>
      </c>
      <c r="E2295" s="231">
        <v>44858</v>
      </c>
      <c r="F2295" s="154">
        <v>11202.4</v>
      </c>
      <c r="G2295" s="197">
        <f>Tabla111[[#This Row],[Importe]]-Tabla111[[#This Row],[Pagado]]</f>
        <v>0</v>
      </c>
      <c r="H2295" s="153" t="s">
        <v>10</v>
      </c>
    </row>
    <row r="2296" spans="1:8" x14ac:dyDescent="0.25">
      <c r="A2296" s="73">
        <v>44856</v>
      </c>
      <c r="B2296" s="74" t="s">
        <v>33918</v>
      </c>
      <c r="C2296" s="75" t="s">
        <v>2151</v>
      </c>
      <c r="D2296" s="81">
        <v>47738.7</v>
      </c>
      <c r="E2296" s="230">
        <v>44856</v>
      </c>
      <c r="F2296" s="81">
        <v>47738.7</v>
      </c>
      <c r="G2296" s="197">
        <f>Tabla111[[#This Row],[Importe]]-Tabla111[[#This Row],[Pagado]]</f>
        <v>0</v>
      </c>
      <c r="H2296" s="75" t="s">
        <v>10</v>
      </c>
    </row>
    <row r="2297" spans="1:8" x14ac:dyDescent="0.25">
      <c r="A2297" s="148">
        <v>44856</v>
      </c>
      <c r="B2297" s="149" t="s">
        <v>33919</v>
      </c>
      <c r="C2297" s="153" t="s">
        <v>518</v>
      </c>
      <c r="D2297" s="154">
        <v>1295.5999999999999</v>
      </c>
      <c r="E2297" s="231">
        <v>44856</v>
      </c>
      <c r="F2297" s="154">
        <v>1295.5999999999999</v>
      </c>
      <c r="G2297" s="197">
        <f>Tabla111[[#This Row],[Importe]]-Tabla111[[#This Row],[Pagado]]</f>
        <v>0</v>
      </c>
      <c r="H2297" s="153" t="s">
        <v>10</v>
      </c>
    </row>
    <row r="2298" spans="1:8" x14ac:dyDescent="0.25">
      <c r="A2298" s="73">
        <v>44856</v>
      </c>
      <c r="B2298" s="74" t="s">
        <v>33920</v>
      </c>
      <c r="C2298" s="75" t="s">
        <v>345</v>
      </c>
      <c r="D2298" s="81">
        <v>2963.3</v>
      </c>
      <c r="E2298" s="230">
        <v>44856</v>
      </c>
      <c r="F2298" s="81">
        <v>2963.3</v>
      </c>
      <c r="G2298" s="197">
        <f>Tabla111[[#This Row],[Importe]]-Tabla111[[#This Row],[Pagado]]</f>
        <v>0</v>
      </c>
      <c r="H2298" s="75" t="s">
        <v>10</v>
      </c>
    </row>
    <row r="2299" spans="1:8" x14ac:dyDescent="0.25">
      <c r="A2299" s="148">
        <v>44856</v>
      </c>
      <c r="B2299" s="149" t="s">
        <v>33921</v>
      </c>
      <c r="C2299" s="153" t="s">
        <v>10586</v>
      </c>
      <c r="D2299" s="154">
        <v>5850</v>
      </c>
      <c r="E2299" s="231" t="s">
        <v>33922</v>
      </c>
      <c r="F2299" s="154">
        <f>3000+2850</f>
        <v>5850</v>
      </c>
      <c r="G2299" s="197">
        <f>Tabla111[[#This Row],[Importe]]-Tabla111[[#This Row],[Pagado]]</f>
        <v>0</v>
      </c>
      <c r="H2299" s="153" t="s">
        <v>10</v>
      </c>
    </row>
    <row r="2300" spans="1:8" x14ac:dyDescent="0.25">
      <c r="A2300" s="73">
        <v>44856</v>
      </c>
      <c r="B2300" s="74" t="s">
        <v>33923</v>
      </c>
      <c r="C2300" s="75" t="s">
        <v>60</v>
      </c>
      <c r="D2300" s="81">
        <v>5414.5</v>
      </c>
      <c r="E2300" s="230">
        <v>44858</v>
      </c>
      <c r="F2300" s="81">
        <v>5414.5</v>
      </c>
      <c r="G2300" s="197">
        <f>Tabla111[[#This Row],[Importe]]-Tabla111[[#This Row],[Pagado]]</f>
        <v>0</v>
      </c>
      <c r="H2300" s="75" t="s">
        <v>10</v>
      </c>
    </row>
    <row r="2301" spans="1:8" x14ac:dyDescent="0.25">
      <c r="A2301" s="148">
        <v>44856</v>
      </c>
      <c r="B2301" s="149" t="s">
        <v>33924</v>
      </c>
      <c r="C2301" s="153" t="s">
        <v>18</v>
      </c>
      <c r="D2301" s="154">
        <v>2355.6</v>
      </c>
      <c r="E2301" s="231">
        <v>44856</v>
      </c>
      <c r="F2301" s="154">
        <v>2355.6</v>
      </c>
      <c r="G2301" s="197">
        <f>Tabla111[[#This Row],[Importe]]-Tabla111[[#This Row],[Pagado]]</f>
        <v>0</v>
      </c>
      <c r="H2301" s="153" t="s">
        <v>10</v>
      </c>
    </row>
    <row r="2302" spans="1:8" x14ac:dyDescent="0.25">
      <c r="A2302" s="73">
        <v>44856</v>
      </c>
      <c r="B2302" s="74" t="s">
        <v>33925</v>
      </c>
      <c r="C2302" s="75" t="s">
        <v>75</v>
      </c>
      <c r="D2302" s="81">
        <v>14079</v>
      </c>
      <c r="E2302" s="230">
        <v>44856</v>
      </c>
      <c r="F2302" s="81">
        <v>14079</v>
      </c>
      <c r="G2302" s="197">
        <f>Tabla111[[#This Row],[Importe]]-Tabla111[[#This Row],[Pagado]]</f>
        <v>0</v>
      </c>
      <c r="H2302" s="75" t="s">
        <v>10</v>
      </c>
    </row>
    <row r="2303" spans="1:8" x14ac:dyDescent="0.25">
      <c r="A2303" s="148">
        <v>44856</v>
      </c>
      <c r="B2303" s="149" t="s">
        <v>33926</v>
      </c>
      <c r="C2303" s="153" t="s">
        <v>481</v>
      </c>
      <c r="D2303" s="154">
        <v>1473.5</v>
      </c>
      <c r="E2303" s="231">
        <v>44856</v>
      </c>
      <c r="F2303" s="154">
        <v>1473.5</v>
      </c>
      <c r="G2303" s="197">
        <f>Tabla111[[#This Row],[Importe]]-Tabla111[[#This Row],[Pagado]]</f>
        <v>0</v>
      </c>
      <c r="H2303" s="153" t="s">
        <v>10</v>
      </c>
    </row>
    <row r="2304" spans="1:8" x14ac:dyDescent="0.25">
      <c r="A2304" s="73">
        <v>44856</v>
      </c>
      <c r="B2304" s="74" t="s">
        <v>33927</v>
      </c>
      <c r="C2304" s="75" t="s">
        <v>16</v>
      </c>
      <c r="D2304" s="81">
        <v>7353.4</v>
      </c>
      <c r="E2304" s="230">
        <v>44856</v>
      </c>
      <c r="F2304" s="81">
        <v>7353.4</v>
      </c>
      <c r="G2304" s="197">
        <f>Tabla111[[#This Row],[Importe]]-Tabla111[[#This Row],[Pagado]]</f>
        <v>0</v>
      </c>
      <c r="H2304" s="75" t="s">
        <v>10</v>
      </c>
    </row>
    <row r="2305" spans="1:8" x14ac:dyDescent="0.25">
      <c r="A2305" s="148">
        <v>44856</v>
      </c>
      <c r="B2305" s="149" t="s">
        <v>33928</v>
      </c>
      <c r="C2305" s="153" t="s">
        <v>9</v>
      </c>
      <c r="D2305" s="154">
        <v>7282.8</v>
      </c>
      <c r="E2305" s="231">
        <v>44856</v>
      </c>
      <c r="F2305" s="154">
        <v>7282.8</v>
      </c>
      <c r="G2305" s="197">
        <f>Tabla111[[#This Row],[Importe]]-Tabla111[[#This Row],[Pagado]]</f>
        <v>0</v>
      </c>
      <c r="H2305" s="153" t="s">
        <v>10</v>
      </c>
    </row>
    <row r="2306" spans="1:8" x14ac:dyDescent="0.25">
      <c r="A2306" s="73">
        <v>44856</v>
      </c>
      <c r="B2306" s="74" t="s">
        <v>33929</v>
      </c>
      <c r="C2306" s="75" t="s">
        <v>33930</v>
      </c>
      <c r="D2306" s="81">
        <v>0</v>
      </c>
      <c r="E2306" s="232" t="s">
        <v>189</v>
      </c>
      <c r="F2306" s="81">
        <v>0</v>
      </c>
      <c r="G2306" s="197">
        <f>Tabla111[[#This Row],[Importe]]-Tabla111[[#This Row],[Pagado]]</f>
        <v>0</v>
      </c>
      <c r="H2306" s="75" t="s">
        <v>189</v>
      </c>
    </row>
    <row r="2307" spans="1:8" x14ac:dyDescent="0.25">
      <c r="A2307" s="148">
        <v>44856</v>
      </c>
      <c r="B2307" s="149" t="s">
        <v>33931</v>
      </c>
      <c r="C2307" s="153" t="s">
        <v>473</v>
      </c>
      <c r="D2307" s="154">
        <v>2551.5</v>
      </c>
      <c r="E2307" s="231">
        <v>44856</v>
      </c>
      <c r="F2307" s="154">
        <v>2551.5</v>
      </c>
      <c r="G2307" s="197">
        <f>Tabla111[[#This Row],[Importe]]-Tabla111[[#This Row],[Pagado]]</f>
        <v>0</v>
      </c>
      <c r="H2307" s="153" t="s">
        <v>10</v>
      </c>
    </row>
    <row r="2308" spans="1:8" x14ac:dyDescent="0.25">
      <c r="A2308" s="73">
        <v>44856</v>
      </c>
      <c r="B2308" s="74" t="s">
        <v>33932</v>
      </c>
      <c r="C2308" s="75" t="s">
        <v>348</v>
      </c>
      <c r="D2308" s="81">
        <v>6740.8</v>
      </c>
      <c r="E2308" s="230">
        <v>44856</v>
      </c>
      <c r="F2308" s="81">
        <v>6740.8</v>
      </c>
      <c r="G2308" s="197">
        <f>Tabla111[[#This Row],[Importe]]-Tabla111[[#This Row],[Pagado]]</f>
        <v>0</v>
      </c>
      <c r="H2308" s="75" t="s">
        <v>10</v>
      </c>
    </row>
    <row r="2309" spans="1:8" x14ac:dyDescent="0.25">
      <c r="A2309" s="148">
        <v>44856</v>
      </c>
      <c r="B2309" s="149" t="s">
        <v>33933</v>
      </c>
      <c r="C2309" s="153" t="s">
        <v>2563</v>
      </c>
      <c r="D2309" s="154">
        <v>5648.1</v>
      </c>
      <c r="E2309" s="231">
        <v>44858</v>
      </c>
      <c r="F2309" s="154">
        <v>5648.1</v>
      </c>
      <c r="G2309" s="197">
        <f>Tabla111[[#This Row],[Importe]]-Tabla111[[#This Row],[Pagado]]</f>
        <v>0</v>
      </c>
      <c r="H2309" s="153" t="s">
        <v>10</v>
      </c>
    </row>
    <row r="2310" spans="1:8" x14ac:dyDescent="0.25">
      <c r="A2310" s="73">
        <v>44856</v>
      </c>
      <c r="B2310" s="74" t="s">
        <v>33934</v>
      </c>
      <c r="C2310" s="75" t="s">
        <v>105</v>
      </c>
      <c r="D2310" s="81">
        <v>20739.400000000001</v>
      </c>
      <c r="E2310" s="230" t="s">
        <v>33922</v>
      </c>
      <c r="F2310" s="81">
        <f>12000+8739.4</f>
        <v>20739.400000000001</v>
      </c>
      <c r="G2310" s="197">
        <f>Tabla111[[#This Row],[Importe]]-Tabla111[[#This Row],[Pagado]]</f>
        <v>0</v>
      </c>
      <c r="H2310" s="75" t="s">
        <v>10</v>
      </c>
    </row>
    <row r="2311" spans="1:8" x14ac:dyDescent="0.25">
      <c r="A2311" s="148">
        <v>44856</v>
      </c>
      <c r="B2311" s="149" t="s">
        <v>33935</v>
      </c>
      <c r="C2311" s="153" t="s">
        <v>109</v>
      </c>
      <c r="D2311" s="154">
        <v>10809.5</v>
      </c>
      <c r="E2311" s="231">
        <v>44858</v>
      </c>
      <c r="F2311" s="154">
        <v>10809.5</v>
      </c>
      <c r="G2311" s="197">
        <f>Tabla111[[#This Row],[Importe]]-Tabla111[[#This Row],[Pagado]]</f>
        <v>0</v>
      </c>
      <c r="H2311" s="153" t="s">
        <v>10</v>
      </c>
    </row>
    <row r="2312" spans="1:8" x14ac:dyDescent="0.25">
      <c r="A2312" s="73">
        <v>44856</v>
      </c>
      <c r="B2312" s="74" t="s">
        <v>33936</v>
      </c>
      <c r="C2312" s="75" t="s">
        <v>520</v>
      </c>
      <c r="D2312" s="81">
        <v>14928</v>
      </c>
      <c r="E2312" s="230">
        <v>44856</v>
      </c>
      <c r="F2312" s="81">
        <v>14928</v>
      </c>
      <c r="G2312" s="197">
        <f>Tabla111[[#This Row],[Importe]]-Tabla111[[#This Row],[Pagado]]</f>
        <v>0</v>
      </c>
      <c r="H2312" s="75" t="s">
        <v>10</v>
      </c>
    </row>
    <row r="2313" spans="1:8" x14ac:dyDescent="0.25">
      <c r="A2313" s="148">
        <v>44856</v>
      </c>
      <c r="B2313" s="149" t="s">
        <v>33937</v>
      </c>
      <c r="C2313" s="153" t="s">
        <v>120</v>
      </c>
      <c r="D2313" s="154">
        <v>886.6</v>
      </c>
      <c r="E2313" s="231">
        <v>44856</v>
      </c>
      <c r="F2313" s="154">
        <v>886.6</v>
      </c>
      <c r="G2313" s="197">
        <f>Tabla111[[#This Row],[Importe]]-Tabla111[[#This Row],[Pagado]]</f>
        <v>0</v>
      </c>
      <c r="H2313" s="153" t="s">
        <v>10</v>
      </c>
    </row>
    <row r="2314" spans="1:8" x14ac:dyDescent="0.25">
      <c r="A2314" s="73">
        <v>44856</v>
      </c>
      <c r="B2314" s="74" t="s">
        <v>33938</v>
      </c>
      <c r="C2314" s="75" t="s">
        <v>93</v>
      </c>
      <c r="D2314" s="81">
        <v>27809.4</v>
      </c>
      <c r="E2314" s="230" t="s">
        <v>33922</v>
      </c>
      <c r="F2314" s="81">
        <f>24000+3809.4</f>
        <v>27809.4</v>
      </c>
      <c r="G2314" s="197">
        <f>Tabla111[[#This Row],[Importe]]-Tabla111[[#This Row],[Pagado]]</f>
        <v>0</v>
      </c>
      <c r="H2314" s="75" t="s">
        <v>10</v>
      </c>
    </row>
    <row r="2315" spans="1:8" x14ac:dyDescent="0.25">
      <c r="A2315" s="148">
        <v>44856</v>
      </c>
      <c r="B2315" s="149" t="s">
        <v>33939</v>
      </c>
      <c r="C2315" s="153" t="s">
        <v>326</v>
      </c>
      <c r="D2315" s="154">
        <v>14416.9</v>
      </c>
      <c r="E2315" s="231">
        <v>44858</v>
      </c>
      <c r="F2315" s="154">
        <v>14416.9</v>
      </c>
      <c r="G2315" s="197">
        <f>Tabla111[[#This Row],[Importe]]-Tabla111[[#This Row],[Pagado]]</f>
        <v>0</v>
      </c>
      <c r="H2315" s="153" t="s">
        <v>10</v>
      </c>
    </row>
    <row r="2316" spans="1:8" x14ac:dyDescent="0.25">
      <c r="A2316" s="73">
        <v>44856</v>
      </c>
      <c r="B2316" s="74" t="s">
        <v>33940</v>
      </c>
      <c r="C2316" s="75" t="s">
        <v>97</v>
      </c>
      <c r="D2316" s="81">
        <v>15911</v>
      </c>
      <c r="E2316" s="230">
        <v>44858</v>
      </c>
      <c r="F2316" s="81">
        <v>15911</v>
      </c>
      <c r="G2316" s="197">
        <f>Tabla111[[#This Row],[Importe]]-Tabla111[[#This Row],[Pagado]]</f>
        <v>0</v>
      </c>
      <c r="H2316" s="75" t="s">
        <v>10</v>
      </c>
    </row>
    <row r="2317" spans="1:8" x14ac:dyDescent="0.25">
      <c r="A2317" s="148">
        <v>44856</v>
      </c>
      <c r="B2317" s="149" t="s">
        <v>33941</v>
      </c>
      <c r="C2317" s="153" t="s">
        <v>111</v>
      </c>
      <c r="D2317" s="154">
        <v>17556.5</v>
      </c>
      <c r="E2317" s="231">
        <v>44858</v>
      </c>
      <c r="F2317" s="154">
        <v>17556.5</v>
      </c>
      <c r="G2317" s="197">
        <f>Tabla111[[#This Row],[Importe]]-Tabla111[[#This Row],[Pagado]]</f>
        <v>0</v>
      </c>
      <c r="H2317" s="153" t="s">
        <v>10</v>
      </c>
    </row>
    <row r="2318" spans="1:8" x14ac:dyDescent="0.25">
      <c r="A2318" s="73">
        <v>44856</v>
      </c>
      <c r="B2318" s="74" t="s">
        <v>33942</v>
      </c>
      <c r="C2318" s="75" t="s">
        <v>64</v>
      </c>
      <c r="D2318" s="81">
        <v>6415.5</v>
      </c>
      <c r="E2318" s="230">
        <v>44858</v>
      </c>
      <c r="F2318" s="81">
        <v>6415.5</v>
      </c>
      <c r="G2318" s="197">
        <f>Tabla111[[#This Row],[Importe]]-Tabla111[[#This Row],[Pagado]]</f>
        <v>0</v>
      </c>
      <c r="H2318" s="75" t="s">
        <v>10</v>
      </c>
    </row>
    <row r="2319" spans="1:8" x14ac:dyDescent="0.25">
      <c r="A2319" s="148">
        <v>44856</v>
      </c>
      <c r="B2319" s="149" t="s">
        <v>33943</v>
      </c>
      <c r="C2319" s="153" t="s">
        <v>33944</v>
      </c>
      <c r="D2319" s="154">
        <v>0</v>
      </c>
      <c r="E2319" s="233" t="s">
        <v>189</v>
      </c>
      <c r="F2319" s="154">
        <v>0</v>
      </c>
      <c r="G2319" s="197">
        <f>Tabla111[[#This Row],[Importe]]-Tabla111[[#This Row],[Pagado]]</f>
        <v>0</v>
      </c>
      <c r="H2319" s="153" t="s">
        <v>189</v>
      </c>
    </row>
    <row r="2320" spans="1:8" x14ac:dyDescent="0.25">
      <c r="A2320" s="73">
        <v>44856</v>
      </c>
      <c r="B2320" s="74" t="s">
        <v>33945</v>
      </c>
      <c r="C2320" s="75" t="s">
        <v>151</v>
      </c>
      <c r="D2320" s="81">
        <v>25865.4</v>
      </c>
      <c r="E2320" s="230">
        <v>44856</v>
      </c>
      <c r="F2320" s="81">
        <v>25865.4</v>
      </c>
      <c r="G2320" s="197">
        <f>Tabla111[[#This Row],[Importe]]-Tabla111[[#This Row],[Pagado]]</f>
        <v>0</v>
      </c>
      <c r="H2320" s="75" t="s">
        <v>10</v>
      </c>
    </row>
    <row r="2321" spans="1:8" x14ac:dyDescent="0.25">
      <c r="A2321" s="148">
        <v>44856</v>
      </c>
      <c r="B2321" s="149" t="s">
        <v>33946</v>
      </c>
      <c r="C2321" s="153" t="s">
        <v>114</v>
      </c>
      <c r="D2321" s="154">
        <v>17925.400000000001</v>
      </c>
      <c r="E2321" s="231">
        <v>44858</v>
      </c>
      <c r="F2321" s="154">
        <v>17925.400000000001</v>
      </c>
      <c r="G2321" s="197">
        <f>Tabla111[[#This Row],[Importe]]-Tabla111[[#This Row],[Pagado]]</f>
        <v>0</v>
      </c>
      <c r="H2321" s="153" t="s">
        <v>10</v>
      </c>
    </row>
    <row r="2322" spans="1:8" x14ac:dyDescent="0.25">
      <c r="A2322" s="73">
        <v>44856</v>
      </c>
      <c r="B2322" s="74" t="s">
        <v>33947</v>
      </c>
      <c r="C2322" s="75" t="s">
        <v>918</v>
      </c>
      <c r="D2322" s="81">
        <v>1118</v>
      </c>
      <c r="E2322" s="230">
        <v>44856</v>
      </c>
      <c r="F2322" s="81">
        <v>1118</v>
      </c>
      <c r="G2322" s="197">
        <f>Tabla111[[#This Row],[Importe]]-Tabla111[[#This Row],[Pagado]]</f>
        <v>0</v>
      </c>
      <c r="H2322" s="75" t="s">
        <v>10</v>
      </c>
    </row>
    <row r="2323" spans="1:8" x14ac:dyDescent="0.25">
      <c r="A2323" s="148">
        <v>44856</v>
      </c>
      <c r="B2323" s="149" t="s">
        <v>33948</v>
      </c>
      <c r="C2323" s="153" t="s">
        <v>31</v>
      </c>
      <c r="D2323" s="154">
        <v>856.8</v>
      </c>
      <c r="E2323" s="231">
        <v>44856</v>
      </c>
      <c r="F2323" s="154">
        <v>856.8</v>
      </c>
      <c r="G2323" s="197">
        <f>Tabla111[[#This Row],[Importe]]-Tabla111[[#This Row],[Pagado]]</f>
        <v>0</v>
      </c>
      <c r="H2323" s="153" t="s">
        <v>10</v>
      </c>
    </row>
    <row r="2324" spans="1:8" x14ac:dyDescent="0.25">
      <c r="A2324" s="73">
        <v>44856</v>
      </c>
      <c r="B2324" s="74" t="s">
        <v>33949</v>
      </c>
      <c r="C2324" s="75" t="s">
        <v>9512</v>
      </c>
      <c r="D2324" s="81">
        <v>0</v>
      </c>
      <c r="E2324" s="232" t="s">
        <v>189</v>
      </c>
      <c r="F2324" s="81">
        <v>0</v>
      </c>
      <c r="G2324" s="197">
        <f>Tabla111[[#This Row],[Importe]]-Tabla111[[#This Row],[Pagado]]</f>
        <v>0</v>
      </c>
      <c r="H2324" s="75" t="s">
        <v>189</v>
      </c>
    </row>
    <row r="2325" spans="1:8" x14ac:dyDescent="0.25">
      <c r="A2325" s="148">
        <v>44856</v>
      </c>
      <c r="B2325" s="149" t="s">
        <v>33950</v>
      </c>
      <c r="C2325" s="153" t="s">
        <v>1187</v>
      </c>
      <c r="D2325" s="154">
        <v>2433.6</v>
      </c>
      <c r="E2325" s="231">
        <v>45221</v>
      </c>
      <c r="F2325" s="154">
        <v>2433.6</v>
      </c>
      <c r="G2325" s="197">
        <f>Tabla111[[#This Row],[Importe]]-Tabla111[[#This Row],[Pagado]]</f>
        <v>0</v>
      </c>
      <c r="H2325" s="153" t="s">
        <v>10</v>
      </c>
    </row>
    <row r="2326" spans="1:8" x14ac:dyDescent="0.25">
      <c r="A2326" s="73">
        <v>44856</v>
      </c>
      <c r="B2326" s="74" t="s">
        <v>33951</v>
      </c>
      <c r="C2326" s="75" t="s">
        <v>22</v>
      </c>
      <c r="D2326" s="81">
        <v>68681.2</v>
      </c>
      <c r="E2326" s="230" t="s">
        <v>33952</v>
      </c>
      <c r="F2326" s="81">
        <f>65000+3681.2</f>
        <v>68681.2</v>
      </c>
      <c r="G2326" s="197">
        <f>Tabla111[[#This Row],[Importe]]-Tabla111[[#This Row],[Pagado]]</f>
        <v>0</v>
      </c>
      <c r="H2326" s="75" t="s">
        <v>10</v>
      </c>
    </row>
    <row r="2327" spans="1:8" x14ac:dyDescent="0.25">
      <c r="A2327" s="148">
        <v>44856</v>
      </c>
      <c r="B2327" s="149" t="s">
        <v>33953</v>
      </c>
      <c r="C2327" s="153" t="s">
        <v>157</v>
      </c>
      <c r="D2327" s="154">
        <v>8890.7000000000007</v>
      </c>
      <c r="E2327" s="231">
        <v>44856</v>
      </c>
      <c r="F2327" s="154">
        <v>8890.7000000000007</v>
      </c>
      <c r="G2327" s="197">
        <f>Tabla111[[#This Row],[Importe]]-Tabla111[[#This Row],[Pagado]]</f>
        <v>0</v>
      </c>
      <c r="H2327" s="153" t="s">
        <v>10</v>
      </c>
    </row>
    <row r="2328" spans="1:8" x14ac:dyDescent="0.25">
      <c r="A2328" s="73">
        <v>44856</v>
      </c>
      <c r="B2328" s="74" t="s">
        <v>33954</v>
      </c>
      <c r="C2328" s="75" t="s">
        <v>966</v>
      </c>
      <c r="D2328" s="81">
        <v>1625</v>
      </c>
      <c r="E2328" s="230">
        <v>44856</v>
      </c>
      <c r="F2328" s="81">
        <v>1625</v>
      </c>
      <c r="G2328" s="197">
        <f>Tabla111[[#This Row],[Importe]]-Tabla111[[#This Row],[Pagado]]</f>
        <v>0</v>
      </c>
      <c r="H2328" s="75" t="s">
        <v>10</v>
      </c>
    </row>
    <row r="2329" spans="1:8" x14ac:dyDescent="0.25">
      <c r="A2329" s="148">
        <v>44856</v>
      </c>
      <c r="B2329" s="149" t="s">
        <v>33955</v>
      </c>
      <c r="C2329" s="153" t="s">
        <v>89</v>
      </c>
      <c r="D2329" s="154">
        <v>18941</v>
      </c>
      <c r="E2329" s="231">
        <v>44858</v>
      </c>
      <c r="F2329" s="154">
        <v>18941</v>
      </c>
      <c r="G2329" s="197">
        <f>Tabla111[[#This Row],[Importe]]-Tabla111[[#This Row],[Pagado]]</f>
        <v>0</v>
      </c>
      <c r="H2329" s="153" t="s">
        <v>10</v>
      </c>
    </row>
    <row r="2330" spans="1:8" x14ac:dyDescent="0.25">
      <c r="A2330" s="73">
        <v>44856</v>
      </c>
      <c r="B2330" s="74" t="s">
        <v>33956</v>
      </c>
      <c r="C2330" s="75" t="s">
        <v>27</v>
      </c>
      <c r="D2330" s="81">
        <v>1344</v>
      </c>
      <c r="E2330" s="230">
        <v>44856</v>
      </c>
      <c r="F2330" s="81">
        <v>1344</v>
      </c>
      <c r="G2330" s="197">
        <f>Tabla111[[#This Row],[Importe]]-Tabla111[[#This Row],[Pagado]]</f>
        <v>0</v>
      </c>
      <c r="H2330" s="75" t="s">
        <v>10</v>
      </c>
    </row>
    <row r="2331" spans="1:8" x14ac:dyDescent="0.25">
      <c r="A2331" s="148">
        <v>44856</v>
      </c>
      <c r="B2331" s="149" t="s">
        <v>33957</v>
      </c>
      <c r="C2331" s="153" t="s">
        <v>33958</v>
      </c>
      <c r="D2331" s="154">
        <v>0</v>
      </c>
      <c r="E2331" s="233" t="s">
        <v>189</v>
      </c>
      <c r="F2331" s="154">
        <v>0</v>
      </c>
      <c r="G2331" s="197">
        <f>Tabla111[[#This Row],[Importe]]-Tabla111[[#This Row],[Pagado]]</f>
        <v>0</v>
      </c>
      <c r="H2331" s="153" t="s">
        <v>189</v>
      </c>
    </row>
    <row r="2332" spans="1:8" x14ac:dyDescent="0.25">
      <c r="A2332" s="73">
        <v>44856</v>
      </c>
      <c r="B2332" s="74" t="s">
        <v>33959</v>
      </c>
      <c r="C2332" s="75" t="s">
        <v>319</v>
      </c>
      <c r="D2332" s="81">
        <v>9281.5</v>
      </c>
      <c r="E2332" s="230">
        <v>44856</v>
      </c>
      <c r="F2332" s="81">
        <v>9281.5</v>
      </c>
      <c r="G2332" s="197">
        <f>Tabla111[[#This Row],[Importe]]-Tabla111[[#This Row],[Pagado]]</f>
        <v>0</v>
      </c>
      <c r="H2332" s="75" t="s">
        <v>10</v>
      </c>
    </row>
    <row r="2333" spans="1:8" x14ac:dyDescent="0.25">
      <c r="A2333" s="148">
        <v>44856</v>
      </c>
      <c r="B2333" s="149" t="s">
        <v>33960</v>
      </c>
      <c r="C2333" s="153" t="s">
        <v>56</v>
      </c>
      <c r="D2333" s="154">
        <v>11207.4</v>
      </c>
      <c r="E2333" s="231">
        <v>44856</v>
      </c>
      <c r="F2333" s="154">
        <v>11207.4</v>
      </c>
      <c r="G2333" s="197">
        <f>Tabla111[[#This Row],[Importe]]-Tabla111[[#This Row],[Pagado]]</f>
        <v>0</v>
      </c>
      <c r="H2333" s="153" t="s">
        <v>10</v>
      </c>
    </row>
    <row r="2334" spans="1:8" x14ac:dyDescent="0.25">
      <c r="A2334" s="73">
        <v>44856</v>
      </c>
      <c r="B2334" s="74" t="s">
        <v>33961</v>
      </c>
      <c r="C2334" s="75" t="s">
        <v>966</v>
      </c>
      <c r="D2334" s="81">
        <v>4197.3999999999996</v>
      </c>
      <c r="E2334" s="230">
        <v>44856</v>
      </c>
      <c r="F2334" s="81">
        <v>4197.3999999999996</v>
      </c>
      <c r="G2334" s="197">
        <f>Tabla111[[#This Row],[Importe]]-Tabla111[[#This Row],[Pagado]]</f>
        <v>0</v>
      </c>
      <c r="H2334" s="75" t="s">
        <v>10</v>
      </c>
    </row>
    <row r="2335" spans="1:8" x14ac:dyDescent="0.25">
      <c r="A2335" s="148">
        <v>44856</v>
      </c>
      <c r="B2335" s="149" t="s">
        <v>33962</v>
      </c>
      <c r="C2335" s="153" t="s">
        <v>14944</v>
      </c>
      <c r="D2335" s="154">
        <v>4129.2</v>
      </c>
      <c r="E2335" s="231">
        <v>44856</v>
      </c>
      <c r="F2335" s="154">
        <v>4129.2</v>
      </c>
      <c r="G2335" s="197">
        <f>Tabla111[[#This Row],[Importe]]-Tabla111[[#This Row],[Pagado]]</f>
        <v>0</v>
      </c>
      <c r="H2335" s="153" t="s">
        <v>10</v>
      </c>
    </row>
    <row r="2336" spans="1:8" x14ac:dyDescent="0.25">
      <c r="A2336" s="73">
        <v>44856</v>
      </c>
      <c r="B2336" s="74" t="s">
        <v>33963</v>
      </c>
      <c r="C2336" s="75" t="s">
        <v>348</v>
      </c>
      <c r="D2336" s="81">
        <v>5390.4</v>
      </c>
      <c r="E2336" s="230">
        <v>44856</v>
      </c>
      <c r="F2336" s="81">
        <v>5390.4</v>
      </c>
      <c r="G2336" s="197">
        <f>Tabla111[[#This Row],[Importe]]-Tabla111[[#This Row],[Pagado]]</f>
        <v>0</v>
      </c>
      <c r="H2336" s="75" t="s">
        <v>10</v>
      </c>
    </row>
    <row r="2337" spans="1:8" x14ac:dyDescent="0.25">
      <c r="A2337" s="148">
        <v>44856</v>
      </c>
      <c r="B2337" s="149" t="s">
        <v>33964</v>
      </c>
      <c r="C2337" s="153" t="s">
        <v>79</v>
      </c>
      <c r="D2337" s="154">
        <v>22924.2</v>
      </c>
      <c r="E2337" s="231">
        <v>44856</v>
      </c>
      <c r="F2337" s="154">
        <v>22924.2</v>
      </c>
      <c r="G2337" s="197">
        <f>Tabla111[[#This Row],[Importe]]-Tabla111[[#This Row],[Pagado]]</f>
        <v>0</v>
      </c>
      <c r="H2337" s="153" t="s">
        <v>10</v>
      </c>
    </row>
    <row r="2338" spans="1:8" x14ac:dyDescent="0.25">
      <c r="A2338" s="73">
        <v>44856</v>
      </c>
      <c r="B2338" s="74" t="s">
        <v>33965</v>
      </c>
      <c r="C2338" s="75" t="s">
        <v>196</v>
      </c>
      <c r="D2338" s="81">
        <v>159753.01999999999</v>
      </c>
      <c r="E2338" s="230">
        <v>44862</v>
      </c>
      <c r="F2338" s="81">
        <v>159753.01999999999</v>
      </c>
      <c r="G2338" s="197">
        <f>Tabla111[[#This Row],[Importe]]-Tabla111[[#This Row],[Pagado]]</f>
        <v>0</v>
      </c>
      <c r="H2338" s="75" t="s">
        <v>10</v>
      </c>
    </row>
    <row r="2339" spans="1:8" x14ac:dyDescent="0.25">
      <c r="A2339" s="148">
        <v>44856</v>
      </c>
      <c r="B2339" s="149" t="s">
        <v>33966</v>
      </c>
      <c r="C2339" s="153" t="s">
        <v>45</v>
      </c>
      <c r="D2339" s="154">
        <v>11882</v>
      </c>
      <c r="E2339" s="231">
        <v>44856</v>
      </c>
      <c r="F2339" s="154">
        <v>11882</v>
      </c>
      <c r="G2339" s="197">
        <f>Tabla111[[#This Row],[Importe]]-Tabla111[[#This Row],[Pagado]]</f>
        <v>0</v>
      </c>
      <c r="H2339" s="153" t="s">
        <v>10</v>
      </c>
    </row>
    <row r="2340" spans="1:8" x14ac:dyDescent="0.25">
      <c r="A2340" s="73">
        <v>44856</v>
      </c>
      <c r="B2340" s="74" t="s">
        <v>33967</v>
      </c>
      <c r="C2340" s="75" t="s">
        <v>17556</v>
      </c>
      <c r="D2340" s="81">
        <v>4774.6000000000004</v>
      </c>
      <c r="E2340" s="230">
        <v>44856</v>
      </c>
      <c r="F2340" s="81">
        <v>4774.6000000000004</v>
      </c>
      <c r="G2340" s="197">
        <f>Tabla111[[#This Row],[Importe]]-Tabla111[[#This Row],[Pagado]]</f>
        <v>0</v>
      </c>
      <c r="H2340" s="75" t="s">
        <v>10</v>
      </c>
    </row>
    <row r="2341" spans="1:8" x14ac:dyDescent="0.25">
      <c r="A2341" s="148">
        <v>44856</v>
      </c>
      <c r="B2341" s="149" t="s">
        <v>33968</v>
      </c>
      <c r="C2341" s="153" t="s">
        <v>804</v>
      </c>
      <c r="D2341" s="154">
        <v>22088.400000000001</v>
      </c>
      <c r="E2341" s="231">
        <v>44856</v>
      </c>
      <c r="F2341" s="154">
        <v>22088.400000000001</v>
      </c>
      <c r="G2341" s="197">
        <f>Tabla111[[#This Row],[Importe]]-Tabla111[[#This Row],[Pagado]]</f>
        <v>0</v>
      </c>
      <c r="H2341" s="153" t="s">
        <v>10</v>
      </c>
    </row>
    <row r="2342" spans="1:8" x14ac:dyDescent="0.25">
      <c r="A2342" s="73">
        <v>44856</v>
      </c>
      <c r="B2342" s="74" t="s">
        <v>33969</v>
      </c>
      <c r="C2342" s="75" t="s">
        <v>348</v>
      </c>
      <c r="D2342" s="81">
        <v>7425.6</v>
      </c>
      <c r="E2342" s="230">
        <v>44856</v>
      </c>
      <c r="F2342" s="81">
        <v>7425.6</v>
      </c>
      <c r="G2342" s="197">
        <f>Tabla111[[#This Row],[Importe]]-Tabla111[[#This Row],[Pagado]]</f>
        <v>0</v>
      </c>
      <c r="H2342" s="75" t="s">
        <v>10</v>
      </c>
    </row>
    <row r="2343" spans="1:8" x14ac:dyDescent="0.25">
      <c r="A2343" s="148">
        <v>44856</v>
      </c>
      <c r="B2343" s="149" t="s">
        <v>33970</v>
      </c>
      <c r="C2343" s="153" t="s">
        <v>142</v>
      </c>
      <c r="D2343" s="154">
        <v>63880.7</v>
      </c>
      <c r="E2343" s="231" t="s">
        <v>4813</v>
      </c>
      <c r="F2343" s="154">
        <v>0</v>
      </c>
      <c r="G2343" s="197">
        <f>Tabla111[[#This Row],[Importe]]-Tabla111[[#This Row],[Pagado]]</f>
        <v>63880.7</v>
      </c>
      <c r="H2343" s="153" t="s">
        <v>4814</v>
      </c>
    </row>
    <row r="2344" spans="1:8" x14ac:dyDescent="0.25">
      <c r="A2344" s="73">
        <v>44856</v>
      </c>
      <c r="B2344" s="74" t="s">
        <v>33971</v>
      </c>
      <c r="C2344" s="75" t="s">
        <v>28087</v>
      </c>
      <c r="D2344" s="81">
        <v>52943.81</v>
      </c>
      <c r="E2344" s="230">
        <v>44858</v>
      </c>
      <c r="F2344" s="81">
        <v>52943.81</v>
      </c>
      <c r="G2344" s="197">
        <f>Tabla111[[#This Row],[Importe]]-Tabla111[[#This Row],[Pagado]]</f>
        <v>0</v>
      </c>
      <c r="H2344" s="75" t="s">
        <v>10</v>
      </c>
    </row>
    <row r="2345" spans="1:8" x14ac:dyDescent="0.25">
      <c r="A2345" s="148">
        <v>44856</v>
      </c>
      <c r="B2345" s="149" t="s">
        <v>33972</v>
      </c>
      <c r="C2345" s="153" t="s">
        <v>357</v>
      </c>
      <c r="D2345" s="154">
        <v>640</v>
      </c>
      <c r="E2345" s="231">
        <v>44856</v>
      </c>
      <c r="F2345" s="154">
        <v>640</v>
      </c>
      <c r="G2345" s="197">
        <f>Tabla111[[#This Row],[Importe]]-Tabla111[[#This Row],[Pagado]]</f>
        <v>0</v>
      </c>
      <c r="H2345" s="153" t="s">
        <v>10</v>
      </c>
    </row>
    <row r="2346" spans="1:8" x14ac:dyDescent="0.25">
      <c r="A2346" s="73">
        <v>44856</v>
      </c>
      <c r="B2346" s="74" t="s">
        <v>33973</v>
      </c>
      <c r="C2346" s="75" t="s">
        <v>31</v>
      </c>
      <c r="D2346" s="81">
        <v>5919.7</v>
      </c>
      <c r="E2346" s="230">
        <v>44856</v>
      </c>
      <c r="F2346" s="81">
        <v>5919.7</v>
      </c>
      <c r="G2346" s="197">
        <f>Tabla111[[#This Row],[Importe]]-Tabla111[[#This Row],[Pagado]]</f>
        <v>0</v>
      </c>
      <c r="H2346" s="75" t="s">
        <v>10</v>
      </c>
    </row>
    <row r="2347" spans="1:8" x14ac:dyDescent="0.25">
      <c r="A2347" s="148">
        <v>44856</v>
      </c>
      <c r="B2347" s="149" t="s">
        <v>33974</v>
      </c>
      <c r="C2347" s="153" t="s">
        <v>31</v>
      </c>
      <c r="D2347" s="154">
        <v>5002.8</v>
      </c>
      <c r="E2347" s="231">
        <v>44856</v>
      </c>
      <c r="F2347" s="154">
        <v>5002.8</v>
      </c>
      <c r="G2347" s="197">
        <f>Tabla111[[#This Row],[Importe]]-Tabla111[[#This Row],[Pagado]]</f>
        <v>0</v>
      </c>
      <c r="H2347" s="153" t="s">
        <v>10</v>
      </c>
    </row>
    <row r="2348" spans="1:8" x14ac:dyDescent="0.25">
      <c r="A2348" s="73">
        <v>44856</v>
      </c>
      <c r="B2348" s="74" t="s">
        <v>33975</v>
      </c>
      <c r="C2348" s="75" t="s">
        <v>127</v>
      </c>
      <c r="D2348" s="81">
        <v>6065.6</v>
      </c>
      <c r="E2348" s="230">
        <v>44856</v>
      </c>
      <c r="F2348" s="81">
        <v>6065.6</v>
      </c>
      <c r="G2348" s="197">
        <f>Tabla111[[#This Row],[Importe]]-Tabla111[[#This Row],[Pagado]]</f>
        <v>0</v>
      </c>
      <c r="H2348" s="75" t="s">
        <v>10</v>
      </c>
    </row>
    <row r="2349" spans="1:8" x14ac:dyDescent="0.25">
      <c r="A2349" s="148">
        <v>44856</v>
      </c>
      <c r="B2349" s="149" t="s">
        <v>33976</v>
      </c>
      <c r="C2349" s="153" t="s">
        <v>129</v>
      </c>
      <c r="D2349" s="154">
        <v>2528</v>
      </c>
      <c r="E2349" s="231">
        <v>44856</v>
      </c>
      <c r="F2349" s="154">
        <v>2528</v>
      </c>
      <c r="G2349" s="197">
        <f>Tabla111[[#This Row],[Importe]]-Tabla111[[#This Row],[Pagado]]</f>
        <v>0</v>
      </c>
      <c r="H2349" s="153" t="s">
        <v>10</v>
      </c>
    </row>
    <row r="2350" spans="1:8" x14ac:dyDescent="0.25">
      <c r="A2350" s="73">
        <v>44856</v>
      </c>
      <c r="B2350" s="74" t="s">
        <v>33977</v>
      </c>
      <c r="C2350" s="75" t="s">
        <v>140</v>
      </c>
      <c r="D2350" s="81">
        <v>1754</v>
      </c>
      <c r="E2350" s="230">
        <v>44856</v>
      </c>
      <c r="F2350" s="81">
        <v>1754</v>
      </c>
      <c r="G2350" s="197">
        <f>Tabla111[[#This Row],[Importe]]-Tabla111[[#This Row],[Pagado]]</f>
        <v>0</v>
      </c>
      <c r="H2350" s="75" t="s">
        <v>10</v>
      </c>
    </row>
    <row r="2351" spans="1:8" x14ac:dyDescent="0.25">
      <c r="A2351" s="148">
        <v>44856</v>
      </c>
      <c r="B2351" s="149" t="s">
        <v>33978</v>
      </c>
      <c r="C2351" s="153" t="s">
        <v>31</v>
      </c>
      <c r="D2351" s="154">
        <v>5992</v>
      </c>
      <c r="E2351" s="231">
        <v>44856</v>
      </c>
      <c r="F2351" s="154">
        <v>5992</v>
      </c>
      <c r="G2351" s="197">
        <f>Tabla111[[#This Row],[Importe]]-Tabla111[[#This Row],[Pagado]]</f>
        <v>0</v>
      </c>
      <c r="H2351" s="153" t="s">
        <v>10</v>
      </c>
    </row>
    <row r="2352" spans="1:8" x14ac:dyDescent="0.25">
      <c r="A2352" s="73">
        <v>44856</v>
      </c>
      <c r="B2352" s="74" t="s">
        <v>33979</v>
      </c>
      <c r="C2352" s="75" t="s">
        <v>339</v>
      </c>
      <c r="D2352" s="81">
        <v>664</v>
      </c>
      <c r="E2352" s="230">
        <v>44856</v>
      </c>
      <c r="F2352" s="81">
        <v>664</v>
      </c>
      <c r="G2352" s="197">
        <f>Tabla111[[#This Row],[Importe]]-Tabla111[[#This Row],[Pagado]]</f>
        <v>0</v>
      </c>
      <c r="H2352" s="75" t="s">
        <v>10</v>
      </c>
    </row>
    <row r="2353" spans="1:8" x14ac:dyDescent="0.25">
      <c r="A2353" s="148">
        <v>44856</v>
      </c>
      <c r="B2353" s="149" t="s">
        <v>33980</v>
      </c>
      <c r="C2353" s="153" t="s">
        <v>333</v>
      </c>
      <c r="D2353" s="154">
        <v>688</v>
      </c>
      <c r="E2353" s="231">
        <v>44856</v>
      </c>
      <c r="F2353" s="154">
        <v>688</v>
      </c>
      <c r="G2353" s="197">
        <f>Tabla111[[#This Row],[Importe]]-Tabla111[[#This Row],[Pagado]]</f>
        <v>0</v>
      </c>
      <c r="H2353" s="153" t="s">
        <v>10</v>
      </c>
    </row>
    <row r="2354" spans="1:8" x14ac:dyDescent="0.25">
      <c r="A2354" s="73">
        <v>44856</v>
      </c>
      <c r="B2354" s="74" t="s">
        <v>33981</v>
      </c>
      <c r="C2354" s="75" t="s">
        <v>815</v>
      </c>
      <c r="D2354" s="81">
        <v>995.3</v>
      </c>
      <c r="E2354" s="230">
        <v>44856</v>
      </c>
      <c r="F2354" s="81">
        <v>995.3</v>
      </c>
      <c r="G2354" s="197">
        <f>Tabla111[[#This Row],[Importe]]-Tabla111[[#This Row],[Pagado]]</f>
        <v>0</v>
      </c>
      <c r="H2354" s="75" t="s">
        <v>10</v>
      </c>
    </row>
    <row r="2355" spans="1:8" x14ac:dyDescent="0.25">
      <c r="A2355" s="148">
        <v>44856</v>
      </c>
      <c r="B2355" s="149" t="s">
        <v>33982</v>
      </c>
      <c r="C2355" s="153" t="s">
        <v>230</v>
      </c>
      <c r="D2355" s="154">
        <v>7585.9</v>
      </c>
      <c r="E2355" s="231">
        <v>44856</v>
      </c>
      <c r="F2355" s="154">
        <v>7585.9</v>
      </c>
      <c r="G2355" s="197">
        <f>Tabla111[[#This Row],[Importe]]-Tabla111[[#This Row],[Pagado]]</f>
        <v>0</v>
      </c>
      <c r="H2355" s="153" t="s">
        <v>10</v>
      </c>
    </row>
    <row r="2356" spans="1:8" x14ac:dyDescent="0.25">
      <c r="A2356" s="73">
        <v>44856</v>
      </c>
      <c r="B2356" s="74" t="s">
        <v>33983</v>
      </c>
      <c r="C2356" s="75" t="s">
        <v>142</v>
      </c>
      <c r="D2356" s="81">
        <v>33646.400000000001</v>
      </c>
      <c r="E2356" s="230" t="s">
        <v>4813</v>
      </c>
      <c r="F2356" s="81">
        <v>0</v>
      </c>
      <c r="G2356" s="197">
        <f>Tabla111[[#This Row],[Importe]]-Tabla111[[#This Row],[Pagado]]</f>
        <v>33646.400000000001</v>
      </c>
      <c r="H2356" s="75" t="s">
        <v>4814</v>
      </c>
    </row>
    <row r="2357" spans="1:8" x14ac:dyDescent="0.25">
      <c r="A2357" s="148">
        <v>44856</v>
      </c>
      <c r="B2357" s="149" t="s">
        <v>33984</v>
      </c>
      <c r="C2357" s="153" t="s">
        <v>31</v>
      </c>
      <c r="D2357" s="154">
        <v>1263.5999999999999</v>
      </c>
      <c r="E2357" s="231">
        <v>44856</v>
      </c>
      <c r="F2357" s="154">
        <v>1263.5999999999999</v>
      </c>
      <c r="G2357" s="197">
        <f>Tabla111[[#This Row],[Importe]]-Tabla111[[#This Row],[Pagado]]</f>
        <v>0</v>
      </c>
      <c r="H2357" s="153" t="s">
        <v>10</v>
      </c>
    </row>
    <row r="2358" spans="1:8" x14ac:dyDescent="0.25">
      <c r="A2358" s="73">
        <v>44856</v>
      </c>
      <c r="B2358" s="74" t="s">
        <v>33985</v>
      </c>
      <c r="C2358" s="75" t="s">
        <v>31324</v>
      </c>
      <c r="D2358" s="81">
        <v>7320</v>
      </c>
      <c r="E2358" s="230">
        <v>44856</v>
      </c>
      <c r="F2358" s="81">
        <v>7320</v>
      </c>
      <c r="G2358" s="197">
        <f>Tabla111[[#This Row],[Importe]]-Tabla111[[#This Row],[Pagado]]</f>
        <v>0</v>
      </c>
      <c r="H2358" s="75" t="s">
        <v>10</v>
      </c>
    </row>
    <row r="2359" spans="1:8" x14ac:dyDescent="0.25">
      <c r="A2359" s="148">
        <v>44856</v>
      </c>
      <c r="B2359" s="149" t="s">
        <v>33986</v>
      </c>
      <c r="C2359" s="153" t="s">
        <v>296</v>
      </c>
      <c r="D2359" s="154">
        <v>3944</v>
      </c>
      <c r="E2359" s="231">
        <v>44856</v>
      </c>
      <c r="F2359" s="154">
        <v>3944</v>
      </c>
      <c r="G2359" s="197">
        <f>Tabla111[[#This Row],[Importe]]-Tabla111[[#This Row],[Pagado]]</f>
        <v>0</v>
      </c>
      <c r="H2359" s="153" t="s">
        <v>10</v>
      </c>
    </row>
    <row r="2360" spans="1:8" x14ac:dyDescent="0.25">
      <c r="A2360" s="73">
        <v>44856</v>
      </c>
      <c r="B2360" s="74" t="s">
        <v>33987</v>
      </c>
      <c r="C2360" s="75" t="s">
        <v>214</v>
      </c>
      <c r="D2360" s="81">
        <v>2051.4</v>
      </c>
      <c r="E2360" s="230">
        <v>44856</v>
      </c>
      <c r="F2360" s="81">
        <v>2051.4</v>
      </c>
      <c r="G2360" s="197">
        <f>Tabla111[[#This Row],[Importe]]-Tabla111[[#This Row],[Pagado]]</f>
        <v>0</v>
      </c>
      <c r="H2360" s="75" t="s">
        <v>10</v>
      </c>
    </row>
    <row r="2361" spans="1:8" x14ac:dyDescent="0.25">
      <c r="A2361" s="148">
        <v>44856</v>
      </c>
      <c r="B2361" s="149" t="s">
        <v>33988</v>
      </c>
      <c r="C2361" s="153" t="s">
        <v>1003</v>
      </c>
      <c r="D2361" s="154">
        <v>2608.62</v>
      </c>
      <c r="E2361" s="231">
        <v>44856</v>
      </c>
      <c r="F2361" s="154">
        <v>2608.62</v>
      </c>
      <c r="G2361" s="197">
        <f>Tabla111[[#This Row],[Importe]]-Tabla111[[#This Row],[Pagado]]</f>
        <v>0</v>
      </c>
      <c r="H2361" s="153" t="s">
        <v>10</v>
      </c>
    </row>
    <row r="2362" spans="1:8" x14ac:dyDescent="0.25">
      <c r="A2362" s="73">
        <v>44856</v>
      </c>
      <c r="B2362" s="74" t="s">
        <v>33989</v>
      </c>
      <c r="C2362" s="75" t="s">
        <v>226</v>
      </c>
      <c r="D2362" s="81">
        <v>4947.6000000000004</v>
      </c>
      <c r="E2362" s="230">
        <v>44856</v>
      </c>
      <c r="F2362" s="81">
        <v>4947.6000000000004</v>
      </c>
      <c r="G2362" s="197">
        <f>Tabla111[[#This Row],[Importe]]-Tabla111[[#This Row],[Pagado]]</f>
        <v>0</v>
      </c>
      <c r="H2362" s="75" t="s">
        <v>10</v>
      </c>
    </row>
    <row r="2363" spans="1:8" x14ac:dyDescent="0.25">
      <c r="A2363" s="148">
        <v>44856</v>
      </c>
      <c r="B2363" s="149" t="s">
        <v>33990</v>
      </c>
      <c r="C2363" s="153" t="s">
        <v>3823</v>
      </c>
      <c r="D2363" s="154">
        <v>0</v>
      </c>
      <c r="E2363" s="233" t="s">
        <v>189</v>
      </c>
      <c r="F2363" s="154">
        <v>0</v>
      </c>
      <c r="G2363" s="197">
        <f>Tabla111[[#This Row],[Importe]]-Tabla111[[#This Row],[Pagado]]</f>
        <v>0</v>
      </c>
      <c r="H2363" s="153" t="s">
        <v>189</v>
      </c>
    </row>
    <row r="2364" spans="1:8" x14ac:dyDescent="0.25">
      <c r="A2364" s="73">
        <v>44856</v>
      </c>
      <c r="B2364" s="74" t="s">
        <v>33991</v>
      </c>
      <c r="C2364" s="75" t="s">
        <v>224</v>
      </c>
      <c r="D2364" s="81">
        <v>3493.8</v>
      </c>
      <c r="E2364" s="230">
        <v>44856</v>
      </c>
      <c r="F2364" s="81">
        <v>3493.8</v>
      </c>
      <c r="G2364" s="197">
        <f>Tabla111[[#This Row],[Importe]]-Tabla111[[#This Row],[Pagado]]</f>
        <v>0</v>
      </c>
      <c r="H2364" s="75" t="s">
        <v>10</v>
      </c>
    </row>
    <row r="2365" spans="1:8" x14ac:dyDescent="0.25">
      <c r="A2365" s="148">
        <v>44856</v>
      </c>
      <c r="B2365" s="149" t="s">
        <v>33992</v>
      </c>
      <c r="C2365" s="153" t="s">
        <v>698</v>
      </c>
      <c r="D2365" s="154">
        <v>3791.1</v>
      </c>
      <c r="E2365" s="231">
        <v>44856</v>
      </c>
      <c r="F2365" s="154">
        <v>3791.1</v>
      </c>
      <c r="G2365" s="197">
        <f>Tabla111[[#This Row],[Importe]]-Tabla111[[#This Row],[Pagado]]</f>
        <v>0</v>
      </c>
      <c r="H2365" s="153" t="s">
        <v>10</v>
      </c>
    </row>
    <row r="2366" spans="1:8" x14ac:dyDescent="0.25">
      <c r="A2366" s="73">
        <v>44856</v>
      </c>
      <c r="B2366" s="74" t="s">
        <v>33993</v>
      </c>
      <c r="C2366" s="75" t="s">
        <v>31</v>
      </c>
      <c r="D2366" s="81">
        <v>564</v>
      </c>
      <c r="E2366" s="230">
        <v>44856</v>
      </c>
      <c r="F2366" s="81">
        <v>564</v>
      </c>
      <c r="G2366" s="197">
        <f>Tabla111[[#This Row],[Importe]]-Tabla111[[#This Row],[Pagado]]</f>
        <v>0</v>
      </c>
      <c r="H2366" s="75" t="s">
        <v>10</v>
      </c>
    </row>
    <row r="2367" spans="1:8" x14ac:dyDescent="0.25">
      <c r="A2367" s="148">
        <v>44856</v>
      </c>
      <c r="B2367" s="149" t="s">
        <v>33994</v>
      </c>
      <c r="C2367" s="153" t="s">
        <v>4136</v>
      </c>
      <c r="D2367" s="154">
        <v>2526.4</v>
      </c>
      <c r="E2367" s="231">
        <v>44856</v>
      </c>
      <c r="F2367" s="154">
        <v>2526.4</v>
      </c>
      <c r="G2367" s="197">
        <f>Tabla111[[#This Row],[Importe]]-Tabla111[[#This Row],[Pagado]]</f>
        <v>0</v>
      </c>
      <c r="H2367" s="153" t="s">
        <v>10</v>
      </c>
    </row>
    <row r="2368" spans="1:8" x14ac:dyDescent="0.25">
      <c r="A2368" s="73">
        <v>44856</v>
      </c>
      <c r="B2368" s="74" t="s">
        <v>33995</v>
      </c>
      <c r="C2368" s="75" t="s">
        <v>216</v>
      </c>
      <c r="D2368" s="81">
        <v>1583.4</v>
      </c>
      <c r="E2368" s="230">
        <v>44856</v>
      </c>
      <c r="F2368" s="81">
        <v>1583.4</v>
      </c>
      <c r="G2368" s="197">
        <f>Tabla111[[#This Row],[Importe]]-Tabla111[[#This Row],[Pagado]]</f>
        <v>0</v>
      </c>
      <c r="H2368" s="75" t="s">
        <v>10</v>
      </c>
    </row>
    <row r="2369" spans="1:8" x14ac:dyDescent="0.25">
      <c r="A2369" s="148">
        <v>44856</v>
      </c>
      <c r="B2369" s="149" t="s">
        <v>33996</v>
      </c>
      <c r="C2369" s="153" t="s">
        <v>392</v>
      </c>
      <c r="D2369" s="154">
        <v>224</v>
      </c>
      <c r="E2369" s="231">
        <v>44856</v>
      </c>
      <c r="F2369" s="154">
        <v>224</v>
      </c>
      <c r="G2369" s="197">
        <f>Tabla111[[#This Row],[Importe]]-Tabla111[[#This Row],[Pagado]]</f>
        <v>0</v>
      </c>
      <c r="H2369" s="153" t="s">
        <v>10</v>
      </c>
    </row>
    <row r="2370" spans="1:8" x14ac:dyDescent="0.25">
      <c r="A2370" s="73">
        <v>44856</v>
      </c>
      <c r="B2370" s="74" t="s">
        <v>33997</v>
      </c>
      <c r="C2370" s="75" t="s">
        <v>244</v>
      </c>
      <c r="D2370" s="81">
        <v>3059.1</v>
      </c>
      <c r="E2370" s="230">
        <v>44856</v>
      </c>
      <c r="F2370" s="81">
        <v>3059.1</v>
      </c>
      <c r="G2370" s="197">
        <f>Tabla111[[#This Row],[Importe]]-Tabla111[[#This Row],[Pagado]]</f>
        <v>0</v>
      </c>
      <c r="H2370" s="75" t="s">
        <v>10</v>
      </c>
    </row>
    <row r="2371" spans="1:8" x14ac:dyDescent="0.25">
      <c r="A2371" s="148">
        <v>44856</v>
      </c>
      <c r="B2371" s="149" t="s">
        <v>33998</v>
      </c>
      <c r="C2371" s="153" t="s">
        <v>24284</v>
      </c>
      <c r="D2371" s="154">
        <v>1560</v>
      </c>
      <c r="E2371" s="231">
        <v>44856</v>
      </c>
      <c r="F2371" s="154">
        <v>1560</v>
      </c>
      <c r="G2371" s="197">
        <f>Tabla111[[#This Row],[Importe]]-Tabla111[[#This Row],[Pagado]]</f>
        <v>0</v>
      </c>
      <c r="H2371" s="153" t="s">
        <v>10</v>
      </c>
    </row>
    <row r="2372" spans="1:8" x14ac:dyDescent="0.25">
      <c r="A2372" s="73">
        <v>44856</v>
      </c>
      <c r="B2372" s="74" t="s">
        <v>33999</v>
      </c>
      <c r="C2372" s="75" t="s">
        <v>135</v>
      </c>
      <c r="D2372" s="81">
        <v>1344</v>
      </c>
      <c r="E2372" s="230">
        <v>44856</v>
      </c>
      <c r="F2372" s="81">
        <v>1344</v>
      </c>
      <c r="G2372" s="197">
        <f>Tabla111[[#This Row],[Importe]]-Tabla111[[#This Row],[Pagado]]</f>
        <v>0</v>
      </c>
      <c r="H2372" s="75" t="s">
        <v>10</v>
      </c>
    </row>
    <row r="2373" spans="1:8" x14ac:dyDescent="0.25">
      <c r="A2373" s="148">
        <v>44856</v>
      </c>
      <c r="B2373" s="149" t="s">
        <v>34000</v>
      </c>
      <c r="C2373" s="153" t="s">
        <v>62</v>
      </c>
      <c r="D2373" s="154">
        <v>4681.6000000000004</v>
      </c>
      <c r="E2373" s="231">
        <v>44856</v>
      </c>
      <c r="F2373" s="154">
        <v>4681.6000000000004</v>
      </c>
      <c r="G2373" s="197">
        <f>Tabla111[[#This Row],[Importe]]-Tabla111[[#This Row],[Pagado]]</f>
        <v>0</v>
      </c>
      <c r="H2373" s="153" t="s">
        <v>10</v>
      </c>
    </row>
    <row r="2374" spans="1:8" x14ac:dyDescent="0.25">
      <c r="A2374" s="73">
        <v>44856</v>
      </c>
      <c r="B2374" s="74" t="s">
        <v>34001</v>
      </c>
      <c r="C2374" s="75" t="s">
        <v>670</v>
      </c>
      <c r="D2374" s="81">
        <v>5407.5</v>
      </c>
      <c r="E2374" s="230">
        <v>44856</v>
      </c>
      <c r="F2374" s="81">
        <v>5407.5</v>
      </c>
      <c r="G2374" s="197">
        <f>Tabla111[[#This Row],[Importe]]-Tabla111[[#This Row],[Pagado]]</f>
        <v>0</v>
      </c>
      <c r="H2374" s="75" t="s">
        <v>10</v>
      </c>
    </row>
    <row r="2375" spans="1:8" x14ac:dyDescent="0.25">
      <c r="A2375" s="148">
        <v>44856</v>
      </c>
      <c r="B2375" s="149" t="s">
        <v>34002</v>
      </c>
      <c r="C2375" s="153" t="s">
        <v>24</v>
      </c>
      <c r="D2375" s="154">
        <v>4900</v>
      </c>
      <c r="E2375" s="231">
        <v>44856</v>
      </c>
      <c r="F2375" s="154">
        <v>4900</v>
      </c>
      <c r="G2375" s="197">
        <f>Tabla111[[#This Row],[Importe]]-Tabla111[[#This Row],[Pagado]]</f>
        <v>0</v>
      </c>
      <c r="H2375" s="153" t="s">
        <v>10</v>
      </c>
    </row>
    <row r="2376" spans="1:8" x14ac:dyDescent="0.25">
      <c r="A2376" s="73">
        <v>44856</v>
      </c>
      <c r="B2376" s="74" t="s">
        <v>34003</v>
      </c>
      <c r="C2376" s="75" t="s">
        <v>414</v>
      </c>
      <c r="D2376" s="81">
        <v>26130</v>
      </c>
      <c r="E2376" s="230">
        <v>44860</v>
      </c>
      <c r="F2376" s="81">
        <v>26130</v>
      </c>
      <c r="G2376" s="197">
        <f>Tabla111[[#This Row],[Importe]]-Tabla111[[#This Row],[Pagado]]</f>
        <v>0</v>
      </c>
      <c r="H2376" s="75" t="s">
        <v>10</v>
      </c>
    </row>
    <row r="2377" spans="1:8" x14ac:dyDescent="0.25">
      <c r="A2377" s="148">
        <v>44856</v>
      </c>
      <c r="B2377" s="149" t="s">
        <v>34004</v>
      </c>
      <c r="C2377" s="153" t="s">
        <v>314</v>
      </c>
      <c r="D2377" s="154">
        <v>4609.8</v>
      </c>
      <c r="E2377" s="231">
        <v>44856</v>
      </c>
      <c r="F2377" s="154">
        <v>4609.8</v>
      </c>
      <c r="G2377" s="197">
        <f>Tabla111[[#This Row],[Importe]]-Tabla111[[#This Row],[Pagado]]</f>
        <v>0</v>
      </c>
      <c r="H2377" s="153" t="s">
        <v>10</v>
      </c>
    </row>
    <row r="2378" spans="1:8" x14ac:dyDescent="0.25">
      <c r="A2378" s="73">
        <v>44856</v>
      </c>
      <c r="B2378" s="74" t="s">
        <v>34005</v>
      </c>
      <c r="C2378" s="75" t="s">
        <v>87</v>
      </c>
      <c r="D2378" s="81">
        <v>10157.6</v>
      </c>
      <c r="E2378" s="230">
        <v>44856</v>
      </c>
      <c r="F2378" s="81">
        <v>10157.6</v>
      </c>
      <c r="G2378" s="197">
        <f>Tabla111[[#This Row],[Importe]]-Tabla111[[#This Row],[Pagado]]</f>
        <v>0</v>
      </c>
      <c r="H2378" s="75" t="s">
        <v>10</v>
      </c>
    </row>
    <row r="2379" spans="1:8" x14ac:dyDescent="0.25">
      <c r="A2379" s="148">
        <v>44856</v>
      </c>
      <c r="B2379" s="149" t="s">
        <v>34006</v>
      </c>
      <c r="C2379" s="153" t="s">
        <v>107</v>
      </c>
      <c r="D2379" s="154">
        <v>37296.699999999997</v>
      </c>
      <c r="E2379" s="231">
        <v>44856</v>
      </c>
      <c r="F2379" s="154">
        <v>37296.699999999997</v>
      </c>
      <c r="G2379" s="197">
        <f>Tabla111[[#This Row],[Importe]]-Tabla111[[#This Row],[Pagado]]</f>
        <v>0</v>
      </c>
      <c r="H2379" s="153" t="s">
        <v>10</v>
      </c>
    </row>
    <row r="2380" spans="1:8" x14ac:dyDescent="0.25">
      <c r="A2380" s="73">
        <v>44856</v>
      </c>
      <c r="B2380" s="74" t="s">
        <v>34007</v>
      </c>
      <c r="C2380" s="75" t="s">
        <v>146</v>
      </c>
      <c r="D2380" s="81">
        <v>6625.6</v>
      </c>
      <c r="E2380" s="230">
        <v>44856</v>
      </c>
      <c r="F2380" s="81">
        <v>6625.6</v>
      </c>
      <c r="G2380" s="197">
        <f>Tabla111[[#This Row],[Importe]]-Tabla111[[#This Row],[Pagado]]</f>
        <v>0</v>
      </c>
      <c r="H2380" s="75" t="s">
        <v>10</v>
      </c>
    </row>
    <row r="2381" spans="1:8" x14ac:dyDescent="0.25">
      <c r="A2381" s="148">
        <v>44856</v>
      </c>
      <c r="B2381" s="149" t="s">
        <v>34008</v>
      </c>
      <c r="C2381" s="153" t="s">
        <v>31</v>
      </c>
      <c r="D2381" s="154">
        <v>1163.2</v>
      </c>
      <c r="E2381" s="231">
        <v>44856</v>
      </c>
      <c r="F2381" s="154">
        <v>1163.2</v>
      </c>
      <c r="G2381" s="197">
        <f>Tabla111[[#This Row],[Importe]]-Tabla111[[#This Row],[Pagado]]</f>
        <v>0</v>
      </c>
      <c r="H2381" s="153" t="s">
        <v>10</v>
      </c>
    </row>
    <row r="2382" spans="1:8" x14ac:dyDescent="0.25">
      <c r="A2382" s="73">
        <v>44856</v>
      </c>
      <c r="B2382" s="74" t="s">
        <v>34009</v>
      </c>
      <c r="C2382" s="75" t="s">
        <v>664</v>
      </c>
      <c r="D2382" s="81">
        <v>11887.2</v>
      </c>
      <c r="E2382" s="230">
        <v>44856</v>
      </c>
      <c r="F2382" s="81">
        <v>11887.2</v>
      </c>
      <c r="G2382" s="197">
        <f>Tabla111[[#This Row],[Importe]]-Tabla111[[#This Row],[Pagado]]</f>
        <v>0</v>
      </c>
      <c r="H2382" s="75" t="s">
        <v>10</v>
      </c>
    </row>
    <row r="2383" spans="1:8" x14ac:dyDescent="0.25">
      <c r="A2383" s="148">
        <v>44856</v>
      </c>
      <c r="B2383" s="149" t="s">
        <v>34010</v>
      </c>
      <c r="C2383" s="153" t="s">
        <v>314</v>
      </c>
      <c r="D2383" s="154">
        <v>282</v>
      </c>
      <c r="E2383" s="231">
        <v>44856</v>
      </c>
      <c r="F2383" s="154">
        <v>282</v>
      </c>
      <c r="G2383" s="197">
        <f>Tabla111[[#This Row],[Importe]]-Tabla111[[#This Row],[Pagado]]</f>
        <v>0</v>
      </c>
      <c r="H2383" s="153" t="s">
        <v>10</v>
      </c>
    </row>
    <row r="2384" spans="1:8" x14ac:dyDescent="0.25">
      <c r="A2384" s="73">
        <v>44856</v>
      </c>
      <c r="B2384" s="74" t="s">
        <v>34011</v>
      </c>
      <c r="C2384" s="75" t="s">
        <v>1362</v>
      </c>
      <c r="D2384" s="81">
        <v>5616</v>
      </c>
      <c r="E2384" s="230">
        <v>44856</v>
      </c>
      <c r="F2384" s="81">
        <v>5616</v>
      </c>
      <c r="G2384" s="197">
        <f>Tabla111[[#This Row],[Importe]]-Tabla111[[#This Row],[Pagado]]</f>
        <v>0</v>
      </c>
      <c r="H2384" s="75" t="s">
        <v>10</v>
      </c>
    </row>
    <row r="2385" spans="1:8" x14ac:dyDescent="0.25">
      <c r="A2385" s="148">
        <v>44856</v>
      </c>
      <c r="B2385" s="149" t="s">
        <v>34012</v>
      </c>
      <c r="C2385" s="153" t="s">
        <v>31</v>
      </c>
      <c r="D2385" s="154">
        <v>5730.4</v>
      </c>
      <c r="E2385" s="231">
        <v>44856</v>
      </c>
      <c r="F2385" s="154">
        <v>5730.4</v>
      </c>
      <c r="G2385" s="197">
        <f>Tabla111[[#This Row],[Importe]]-Tabla111[[#This Row],[Pagado]]</f>
        <v>0</v>
      </c>
      <c r="H2385" s="153" t="s">
        <v>10</v>
      </c>
    </row>
    <row r="2386" spans="1:8" x14ac:dyDescent="0.25">
      <c r="A2386" s="73">
        <v>44856</v>
      </c>
      <c r="B2386" s="74" t="s">
        <v>34013</v>
      </c>
      <c r="C2386" s="75" t="s">
        <v>9827</v>
      </c>
      <c r="D2386" s="81">
        <v>9383.4</v>
      </c>
      <c r="E2386" s="230">
        <v>44856</v>
      </c>
      <c r="F2386" s="81">
        <v>9383.4</v>
      </c>
      <c r="G2386" s="197">
        <f>Tabla111[[#This Row],[Importe]]-Tabla111[[#This Row],[Pagado]]</f>
        <v>0</v>
      </c>
      <c r="H2386" s="75" t="s">
        <v>10</v>
      </c>
    </row>
    <row r="2387" spans="1:8" x14ac:dyDescent="0.25">
      <c r="A2387" s="148">
        <v>44856</v>
      </c>
      <c r="B2387" s="149" t="s">
        <v>34014</v>
      </c>
      <c r="C2387" s="153" t="s">
        <v>280</v>
      </c>
      <c r="D2387" s="154">
        <v>781.2</v>
      </c>
      <c r="E2387" s="231">
        <v>44856</v>
      </c>
      <c r="F2387" s="154">
        <v>781.2</v>
      </c>
      <c r="G2387" s="197">
        <f>Tabla111[[#This Row],[Importe]]-Tabla111[[#This Row],[Pagado]]</f>
        <v>0</v>
      </c>
      <c r="H2387" s="153" t="s">
        <v>10</v>
      </c>
    </row>
    <row r="2388" spans="1:8" x14ac:dyDescent="0.25">
      <c r="A2388" s="73">
        <v>44856</v>
      </c>
      <c r="B2388" s="74" t="s">
        <v>34015</v>
      </c>
      <c r="C2388" s="75" t="s">
        <v>9415</v>
      </c>
      <c r="D2388" s="81">
        <v>12652.1</v>
      </c>
      <c r="E2388" s="230">
        <v>44862</v>
      </c>
      <c r="F2388" s="81">
        <v>12652.1</v>
      </c>
      <c r="G2388" s="197">
        <f>Tabla111[[#This Row],[Importe]]-Tabla111[[#This Row],[Pagado]]</f>
        <v>0</v>
      </c>
      <c r="H2388" s="75" t="s">
        <v>10</v>
      </c>
    </row>
    <row r="2389" spans="1:8" x14ac:dyDescent="0.25">
      <c r="A2389" s="148">
        <v>44856</v>
      </c>
      <c r="B2389" s="149" t="s">
        <v>34016</v>
      </c>
      <c r="C2389" s="153" t="s">
        <v>31</v>
      </c>
      <c r="D2389" s="154">
        <v>4882.5</v>
      </c>
      <c r="E2389" s="231">
        <v>44856</v>
      </c>
      <c r="F2389" s="154">
        <v>4882.5</v>
      </c>
      <c r="G2389" s="197">
        <f>Tabla111[[#This Row],[Importe]]-Tabla111[[#This Row],[Pagado]]</f>
        <v>0</v>
      </c>
      <c r="H2389" s="153" t="s">
        <v>10</v>
      </c>
    </row>
    <row r="2390" spans="1:8" x14ac:dyDescent="0.25">
      <c r="A2390" s="73">
        <v>44856</v>
      </c>
      <c r="B2390" s="74" t="s">
        <v>34017</v>
      </c>
      <c r="C2390" s="75" t="s">
        <v>284</v>
      </c>
      <c r="D2390" s="81">
        <v>15685.8</v>
      </c>
      <c r="E2390" s="230">
        <v>44857</v>
      </c>
      <c r="F2390" s="81">
        <v>15685.8</v>
      </c>
      <c r="G2390" s="197">
        <f>Tabla111[[#This Row],[Importe]]-Tabla111[[#This Row],[Pagado]]</f>
        <v>0</v>
      </c>
      <c r="H2390" s="75" t="s">
        <v>10</v>
      </c>
    </row>
    <row r="2391" spans="1:8" x14ac:dyDescent="0.25">
      <c r="A2391" s="148">
        <v>44856</v>
      </c>
      <c r="B2391" s="149" t="s">
        <v>34018</v>
      </c>
      <c r="C2391" s="153" t="s">
        <v>5345</v>
      </c>
      <c r="D2391" s="154">
        <v>7878</v>
      </c>
      <c r="E2391" s="231">
        <v>44857</v>
      </c>
      <c r="F2391" s="154">
        <v>7878</v>
      </c>
      <c r="G2391" s="197">
        <f>Tabla111[[#This Row],[Importe]]-Tabla111[[#This Row],[Pagado]]</f>
        <v>0</v>
      </c>
      <c r="H2391" s="153" t="s">
        <v>10</v>
      </c>
    </row>
    <row r="2392" spans="1:8" x14ac:dyDescent="0.25">
      <c r="A2392" s="73">
        <v>44856</v>
      </c>
      <c r="B2392" s="74" t="s">
        <v>34019</v>
      </c>
      <c r="C2392" s="75" t="s">
        <v>34020</v>
      </c>
      <c r="D2392" s="81">
        <v>0</v>
      </c>
      <c r="E2392" s="232" t="s">
        <v>189</v>
      </c>
      <c r="F2392" s="81">
        <v>0</v>
      </c>
      <c r="G2392" s="197">
        <f>Tabla111[[#This Row],[Importe]]-Tabla111[[#This Row],[Pagado]]</f>
        <v>0</v>
      </c>
      <c r="H2392" s="75" t="s">
        <v>189</v>
      </c>
    </row>
    <row r="2393" spans="1:8" x14ac:dyDescent="0.25">
      <c r="A2393" s="148">
        <v>44856</v>
      </c>
      <c r="B2393" s="149" t="s">
        <v>34021</v>
      </c>
      <c r="C2393" s="153" t="s">
        <v>58</v>
      </c>
      <c r="D2393" s="154">
        <v>4657.8</v>
      </c>
      <c r="E2393" s="231">
        <v>44856</v>
      </c>
      <c r="F2393" s="154">
        <v>4657.8</v>
      </c>
      <c r="G2393" s="197">
        <f>Tabla111[[#This Row],[Importe]]-Tabla111[[#This Row],[Pagado]]</f>
        <v>0</v>
      </c>
      <c r="H2393" s="153" t="s">
        <v>10</v>
      </c>
    </row>
    <row r="2394" spans="1:8" x14ac:dyDescent="0.25">
      <c r="A2394" s="73">
        <v>44856</v>
      </c>
      <c r="B2394" s="74" t="s">
        <v>34022</v>
      </c>
      <c r="C2394" s="75" t="s">
        <v>2139</v>
      </c>
      <c r="D2394" s="81">
        <v>3802.7</v>
      </c>
      <c r="E2394" s="230">
        <v>44856</v>
      </c>
      <c r="F2394" s="81">
        <v>3802.7</v>
      </c>
      <c r="G2394" s="197">
        <f>Tabla111[[#This Row],[Importe]]-Tabla111[[#This Row],[Pagado]]</f>
        <v>0</v>
      </c>
      <c r="H2394" s="75" t="s">
        <v>10</v>
      </c>
    </row>
    <row r="2395" spans="1:8" x14ac:dyDescent="0.25">
      <c r="A2395" s="148">
        <v>44856</v>
      </c>
      <c r="B2395" s="149" t="s">
        <v>34023</v>
      </c>
      <c r="C2395" s="153" t="s">
        <v>56</v>
      </c>
      <c r="D2395" s="154">
        <v>8702</v>
      </c>
      <c r="E2395" s="231">
        <v>44856</v>
      </c>
      <c r="F2395" s="154">
        <v>8702</v>
      </c>
      <c r="G2395" s="197">
        <f>Tabla111[[#This Row],[Importe]]-Tabla111[[#This Row],[Pagado]]</f>
        <v>0</v>
      </c>
      <c r="H2395" s="153" t="s">
        <v>10</v>
      </c>
    </row>
    <row r="2396" spans="1:8" x14ac:dyDescent="0.25">
      <c r="A2396" s="73">
        <v>44856</v>
      </c>
      <c r="B2396" s="74" t="s">
        <v>34024</v>
      </c>
      <c r="C2396" s="75" t="s">
        <v>280</v>
      </c>
      <c r="D2396" s="81">
        <v>1427.4</v>
      </c>
      <c r="E2396" s="230">
        <v>44857</v>
      </c>
      <c r="F2396" s="81">
        <v>1427.4</v>
      </c>
      <c r="G2396" s="197">
        <f>Tabla111[[#This Row],[Importe]]-Tabla111[[#This Row],[Pagado]]</f>
        <v>0</v>
      </c>
      <c r="H2396" s="75" t="s">
        <v>10</v>
      </c>
    </row>
    <row r="2397" spans="1:8" x14ac:dyDescent="0.25">
      <c r="A2397" s="148">
        <v>44856</v>
      </c>
      <c r="B2397" s="149" t="s">
        <v>34025</v>
      </c>
      <c r="C2397" s="153" t="s">
        <v>10819</v>
      </c>
      <c r="D2397" s="154">
        <v>1989</v>
      </c>
      <c r="E2397" s="231">
        <v>44857</v>
      </c>
      <c r="F2397" s="154">
        <v>1989</v>
      </c>
      <c r="G2397" s="197">
        <f>Tabla111[[#This Row],[Importe]]-Tabla111[[#This Row],[Pagado]]</f>
        <v>0</v>
      </c>
      <c r="H2397" s="153" t="s">
        <v>10</v>
      </c>
    </row>
    <row r="2398" spans="1:8" x14ac:dyDescent="0.25">
      <c r="A2398" s="73">
        <v>44856</v>
      </c>
      <c r="B2398" s="74" t="s">
        <v>34026</v>
      </c>
      <c r="C2398" s="75" t="s">
        <v>16</v>
      </c>
      <c r="D2398" s="81">
        <v>1669.5</v>
      </c>
      <c r="E2398" s="230">
        <v>44856</v>
      </c>
      <c r="F2398" s="81">
        <v>1669.5</v>
      </c>
      <c r="G2398" s="197">
        <f>Tabla111[[#This Row],[Importe]]-Tabla111[[#This Row],[Pagado]]</f>
        <v>0</v>
      </c>
      <c r="H2398" s="75" t="s">
        <v>10</v>
      </c>
    </row>
    <row r="2399" spans="1:8" x14ac:dyDescent="0.25">
      <c r="A2399" s="148">
        <v>44856</v>
      </c>
      <c r="B2399" s="149" t="s">
        <v>34027</v>
      </c>
      <c r="C2399" s="153" t="s">
        <v>53</v>
      </c>
      <c r="D2399" s="154">
        <v>3248</v>
      </c>
      <c r="E2399" s="231">
        <v>44856</v>
      </c>
      <c r="F2399" s="154">
        <v>3248</v>
      </c>
      <c r="G2399" s="197">
        <f>Tabla111[[#This Row],[Importe]]-Tabla111[[#This Row],[Pagado]]</f>
        <v>0</v>
      </c>
      <c r="H2399" s="153" t="s">
        <v>10</v>
      </c>
    </row>
    <row r="2400" spans="1:8" x14ac:dyDescent="0.25">
      <c r="A2400" s="73">
        <v>44856</v>
      </c>
      <c r="B2400" s="74" t="s">
        <v>34028</v>
      </c>
      <c r="C2400" s="75" t="s">
        <v>67</v>
      </c>
      <c r="D2400" s="81">
        <v>2004.6</v>
      </c>
      <c r="E2400" s="230">
        <v>44856</v>
      </c>
      <c r="F2400" s="81">
        <v>2004.6</v>
      </c>
      <c r="G2400" s="197">
        <f>Tabla111[[#This Row],[Importe]]-Tabla111[[#This Row],[Pagado]]</f>
        <v>0</v>
      </c>
      <c r="H2400" s="75" t="s">
        <v>10</v>
      </c>
    </row>
    <row r="2401" spans="1:8" x14ac:dyDescent="0.25">
      <c r="A2401" s="148">
        <v>44856</v>
      </c>
      <c r="B2401" s="149" t="s">
        <v>34029</v>
      </c>
      <c r="C2401" s="153" t="s">
        <v>484</v>
      </c>
      <c r="D2401" s="154">
        <v>4884</v>
      </c>
      <c r="E2401" s="231">
        <v>44856</v>
      </c>
      <c r="F2401" s="154">
        <v>4884</v>
      </c>
      <c r="G2401" s="197">
        <f>Tabla111[[#This Row],[Importe]]-Tabla111[[#This Row],[Pagado]]</f>
        <v>0</v>
      </c>
      <c r="H2401" s="153" t="s">
        <v>10</v>
      </c>
    </row>
    <row r="2402" spans="1:8" x14ac:dyDescent="0.25">
      <c r="A2402" s="73">
        <v>44856</v>
      </c>
      <c r="B2402" s="74" t="s">
        <v>34030</v>
      </c>
      <c r="C2402" s="75" t="s">
        <v>421</v>
      </c>
      <c r="D2402" s="81">
        <v>16817.7</v>
      </c>
      <c r="E2402" s="230">
        <v>44868</v>
      </c>
      <c r="F2402" s="81">
        <v>16817.7</v>
      </c>
      <c r="G2402" s="197">
        <f>Tabla111[[#This Row],[Importe]]-Tabla111[[#This Row],[Pagado]]</f>
        <v>0</v>
      </c>
      <c r="H2402" s="75" t="s">
        <v>10</v>
      </c>
    </row>
    <row r="2403" spans="1:8" x14ac:dyDescent="0.25">
      <c r="A2403" s="148">
        <v>44856</v>
      </c>
      <c r="B2403" s="149" t="s">
        <v>34031</v>
      </c>
      <c r="C2403" s="153" t="s">
        <v>19637</v>
      </c>
      <c r="D2403" s="154">
        <v>5313.9</v>
      </c>
      <c r="E2403" s="231">
        <v>44860</v>
      </c>
      <c r="F2403" s="154">
        <v>5313.9</v>
      </c>
      <c r="G2403" s="197">
        <f>Tabla111[[#This Row],[Importe]]-Tabla111[[#This Row],[Pagado]]</f>
        <v>0</v>
      </c>
      <c r="H2403" s="153" t="s">
        <v>10</v>
      </c>
    </row>
    <row r="2404" spans="1:8" x14ac:dyDescent="0.25">
      <c r="A2404" s="73">
        <v>44856</v>
      </c>
      <c r="B2404" s="74" t="s">
        <v>34032</v>
      </c>
      <c r="C2404" s="75" t="s">
        <v>1421</v>
      </c>
      <c r="D2404" s="81">
        <v>51000</v>
      </c>
      <c r="E2404" s="230">
        <v>44856</v>
      </c>
      <c r="F2404" s="81">
        <v>51000</v>
      </c>
      <c r="G2404" s="197">
        <f>Tabla111[[#This Row],[Importe]]-Tabla111[[#This Row],[Pagado]]</f>
        <v>0</v>
      </c>
      <c r="H2404" s="75" t="s">
        <v>10</v>
      </c>
    </row>
    <row r="2405" spans="1:8" x14ac:dyDescent="0.25">
      <c r="A2405" s="148">
        <v>44856</v>
      </c>
      <c r="B2405" s="149" t="s">
        <v>34033</v>
      </c>
      <c r="C2405" s="153" t="s">
        <v>51</v>
      </c>
      <c r="D2405" s="154">
        <v>5413.8</v>
      </c>
      <c r="E2405" s="231">
        <v>44856</v>
      </c>
      <c r="F2405" s="154">
        <v>5413.8</v>
      </c>
      <c r="G2405" s="197">
        <f>Tabla111[[#This Row],[Importe]]-Tabla111[[#This Row],[Pagado]]</f>
        <v>0</v>
      </c>
      <c r="H2405" s="153" t="s">
        <v>10</v>
      </c>
    </row>
    <row r="2406" spans="1:8" x14ac:dyDescent="0.25">
      <c r="A2406" s="73">
        <v>44856</v>
      </c>
      <c r="B2406" s="74" t="s">
        <v>34034</v>
      </c>
      <c r="C2406" s="75" t="s">
        <v>71</v>
      </c>
      <c r="D2406" s="81">
        <v>1694.7</v>
      </c>
      <c r="E2406" s="230">
        <v>44856</v>
      </c>
      <c r="F2406" s="81">
        <v>1694.7</v>
      </c>
      <c r="G2406" s="197">
        <f>Tabla111[[#This Row],[Importe]]-Tabla111[[#This Row],[Pagado]]</f>
        <v>0</v>
      </c>
      <c r="H2406" s="75" t="s">
        <v>10</v>
      </c>
    </row>
    <row r="2407" spans="1:8" x14ac:dyDescent="0.25">
      <c r="A2407" s="148">
        <v>44856</v>
      </c>
      <c r="B2407" s="149" t="s">
        <v>34035</v>
      </c>
      <c r="C2407" s="153" t="s">
        <v>31</v>
      </c>
      <c r="D2407" s="154">
        <v>6543.6</v>
      </c>
      <c r="E2407" s="231">
        <v>44856</v>
      </c>
      <c r="F2407" s="154">
        <v>6543.6</v>
      </c>
      <c r="G2407" s="197">
        <f>Tabla111[[#This Row],[Importe]]-Tabla111[[#This Row],[Pagado]]</f>
        <v>0</v>
      </c>
      <c r="H2407" s="153" t="s">
        <v>10</v>
      </c>
    </row>
    <row r="2408" spans="1:8" x14ac:dyDescent="0.25">
      <c r="A2408" s="73">
        <v>44856</v>
      </c>
      <c r="B2408" s="74" t="s">
        <v>34036</v>
      </c>
      <c r="C2408" s="75" t="s">
        <v>296</v>
      </c>
      <c r="D2408" s="81">
        <v>4989.6000000000004</v>
      </c>
      <c r="E2408" s="230">
        <v>44856</v>
      </c>
      <c r="F2408" s="81">
        <v>4989.6000000000004</v>
      </c>
      <c r="G2408" s="197">
        <f>Tabla111[[#This Row],[Importe]]-Tabla111[[#This Row],[Pagado]]</f>
        <v>0</v>
      </c>
      <c r="H2408" s="75" t="s">
        <v>10</v>
      </c>
    </row>
    <row r="2409" spans="1:8" x14ac:dyDescent="0.25">
      <c r="A2409" s="148">
        <v>44856</v>
      </c>
      <c r="B2409" s="149" t="s">
        <v>34037</v>
      </c>
      <c r="C2409" s="153" t="s">
        <v>461</v>
      </c>
      <c r="D2409" s="154">
        <v>394</v>
      </c>
      <c r="E2409" s="231">
        <v>44856</v>
      </c>
      <c r="F2409" s="154">
        <v>394</v>
      </c>
      <c r="G2409" s="197">
        <f>Tabla111[[#This Row],[Importe]]-Tabla111[[#This Row],[Pagado]]</f>
        <v>0</v>
      </c>
      <c r="H2409" s="153" t="s">
        <v>10</v>
      </c>
    </row>
    <row r="2410" spans="1:8" x14ac:dyDescent="0.25">
      <c r="A2410" s="73">
        <v>44856</v>
      </c>
      <c r="B2410" s="74" t="s">
        <v>34038</v>
      </c>
      <c r="C2410" s="75" t="s">
        <v>463</v>
      </c>
      <c r="D2410" s="81">
        <v>550</v>
      </c>
      <c r="E2410" s="230">
        <v>44858</v>
      </c>
      <c r="F2410" s="81">
        <v>550</v>
      </c>
      <c r="G2410" s="197">
        <f>Tabla111[[#This Row],[Importe]]-Tabla111[[#This Row],[Pagado]]</f>
        <v>0</v>
      </c>
      <c r="H2410" s="75" t="s">
        <v>10</v>
      </c>
    </row>
    <row r="2411" spans="1:8" x14ac:dyDescent="0.25">
      <c r="A2411" s="148">
        <v>44856</v>
      </c>
      <c r="B2411" s="149" t="s">
        <v>34039</v>
      </c>
      <c r="C2411" s="153" t="s">
        <v>457</v>
      </c>
      <c r="D2411" s="154">
        <v>248</v>
      </c>
      <c r="E2411" s="231">
        <v>44856</v>
      </c>
      <c r="F2411" s="154">
        <v>248</v>
      </c>
      <c r="G2411" s="197">
        <f>Tabla111[[#This Row],[Importe]]-Tabla111[[#This Row],[Pagado]]</f>
        <v>0</v>
      </c>
      <c r="H2411" s="153" t="s">
        <v>10</v>
      </c>
    </row>
    <row r="2412" spans="1:8" x14ac:dyDescent="0.25">
      <c r="A2412" s="73">
        <v>44856</v>
      </c>
      <c r="B2412" s="74" t="s">
        <v>34040</v>
      </c>
      <c r="C2412" s="75" t="s">
        <v>459</v>
      </c>
      <c r="D2412" s="81">
        <v>213</v>
      </c>
      <c r="E2412" s="230">
        <v>44856</v>
      </c>
      <c r="F2412" s="81">
        <v>213</v>
      </c>
      <c r="G2412" s="197">
        <f>Tabla111[[#This Row],[Importe]]-Tabla111[[#This Row],[Pagado]]</f>
        <v>0</v>
      </c>
      <c r="H2412" s="75" t="s">
        <v>10</v>
      </c>
    </row>
    <row r="2413" spans="1:8" x14ac:dyDescent="0.25">
      <c r="A2413" s="148">
        <v>44856</v>
      </c>
      <c r="B2413" s="149" t="s">
        <v>34041</v>
      </c>
      <c r="C2413" s="153" t="s">
        <v>31</v>
      </c>
      <c r="D2413" s="154">
        <v>960</v>
      </c>
      <c r="E2413" s="231">
        <v>44856</v>
      </c>
      <c r="F2413" s="154">
        <v>960</v>
      </c>
      <c r="G2413" s="197">
        <f>Tabla111[[#This Row],[Importe]]-Tabla111[[#This Row],[Pagado]]</f>
        <v>0</v>
      </c>
      <c r="H2413" s="153" t="s">
        <v>10</v>
      </c>
    </row>
    <row r="2414" spans="1:8" x14ac:dyDescent="0.25">
      <c r="A2414" s="73">
        <v>44856</v>
      </c>
      <c r="B2414" s="74" t="s">
        <v>34042</v>
      </c>
      <c r="C2414" s="75" t="s">
        <v>31</v>
      </c>
      <c r="D2414" s="81">
        <v>843.6</v>
      </c>
      <c r="E2414" s="230">
        <v>44856</v>
      </c>
      <c r="F2414" s="81">
        <v>843.6</v>
      </c>
      <c r="G2414" s="197">
        <f>Tabla111[[#This Row],[Importe]]-Tabla111[[#This Row],[Pagado]]</f>
        <v>0</v>
      </c>
      <c r="H2414" s="75" t="s">
        <v>10</v>
      </c>
    </row>
    <row r="2415" spans="1:8" x14ac:dyDescent="0.25">
      <c r="A2415" s="148">
        <v>44856</v>
      </c>
      <c r="B2415" s="149" t="s">
        <v>34043</v>
      </c>
      <c r="C2415" s="153" t="s">
        <v>612</v>
      </c>
      <c r="D2415" s="154">
        <v>420</v>
      </c>
      <c r="E2415" s="231">
        <v>44856</v>
      </c>
      <c r="F2415" s="154">
        <v>420</v>
      </c>
      <c r="G2415" s="197">
        <f>Tabla111[[#This Row],[Importe]]-Tabla111[[#This Row],[Pagado]]</f>
        <v>0</v>
      </c>
      <c r="H2415" s="153" t="s">
        <v>10</v>
      </c>
    </row>
    <row r="2416" spans="1:8" x14ac:dyDescent="0.25">
      <c r="A2416" s="73">
        <v>44856</v>
      </c>
      <c r="B2416" s="74" t="s">
        <v>34044</v>
      </c>
      <c r="C2416" s="75" t="s">
        <v>31</v>
      </c>
      <c r="D2416" s="81">
        <v>7004.4</v>
      </c>
      <c r="E2416" s="230">
        <v>44856</v>
      </c>
      <c r="F2416" s="81">
        <v>7004.4</v>
      </c>
      <c r="G2416" s="197">
        <f>Tabla111[[#This Row],[Importe]]-Tabla111[[#This Row],[Pagado]]</f>
        <v>0</v>
      </c>
      <c r="H2416" s="75" t="s">
        <v>10</v>
      </c>
    </row>
    <row r="2417" spans="1:8" x14ac:dyDescent="0.25">
      <c r="A2417" s="148">
        <v>44856</v>
      </c>
      <c r="B2417" s="149" t="s">
        <v>34045</v>
      </c>
      <c r="C2417" s="153" t="s">
        <v>31</v>
      </c>
      <c r="D2417" s="154">
        <v>16416</v>
      </c>
      <c r="E2417" s="231">
        <v>44856</v>
      </c>
      <c r="F2417" s="154">
        <v>16416</v>
      </c>
      <c r="G2417" s="197">
        <f>Tabla111[[#This Row],[Importe]]-Tabla111[[#This Row],[Pagado]]</f>
        <v>0</v>
      </c>
      <c r="H2417" s="153" t="s">
        <v>10</v>
      </c>
    </row>
    <row r="2418" spans="1:8" x14ac:dyDescent="0.25">
      <c r="A2418" s="73">
        <v>44856</v>
      </c>
      <c r="B2418" s="74" t="s">
        <v>34046</v>
      </c>
      <c r="C2418" s="75" t="s">
        <v>31</v>
      </c>
      <c r="D2418" s="81">
        <v>96</v>
      </c>
      <c r="E2418" s="230">
        <v>44856</v>
      </c>
      <c r="F2418" s="81">
        <v>96</v>
      </c>
      <c r="G2418" s="197">
        <f>Tabla111[[#This Row],[Importe]]-Tabla111[[#This Row],[Pagado]]</f>
        <v>0</v>
      </c>
      <c r="H2418" s="75" t="s">
        <v>10</v>
      </c>
    </row>
    <row r="2419" spans="1:8" x14ac:dyDescent="0.25">
      <c r="A2419" s="148">
        <v>44856</v>
      </c>
      <c r="B2419" s="149" t="s">
        <v>34047</v>
      </c>
      <c r="C2419" s="153" t="s">
        <v>1008</v>
      </c>
      <c r="D2419" s="154">
        <v>2071</v>
      </c>
      <c r="E2419" s="231">
        <v>44856</v>
      </c>
      <c r="F2419" s="154">
        <v>2071</v>
      </c>
      <c r="G2419" s="197">
        <f>Tabla111[[#This Row],[Importe]]-Tabla111[[#This Row],[Pagado]]</f>
        <v>0</v>
      </c>
      <c r="H2419" s="153" t="s">
        <v>10</v>
      </c>
    </row>
    <row r="2420" spans="1:8" x14ac:dyDescent="0.25">
      <c r="A2420" s="73">
        <v>44856</v>
      </c>
      <c r="B2420" s="74" t="s">
        <v>34048</v>
      </c>
      <c r="C2420" s="75" t="s">
        <v>612</v>
      </c>
      <c r="D2420" s="81">
        <v>327.2</v>
      </c>
      <c r="E2420" s="230">
        <v>44856</v>
      </c>
      <c r="F2420" s="81">
        <v>327.2</v>
      </c>
      <c r="G2420" s="197">
        <f>Tabla111[[#This Row],[Importe]]-Tabla111[[#This Row],[Pagado]]</f>
        <v>0</v>
      </c>
      <c r="H2420" s="75" t="s">
        <v>10</v>
      </c>
    </row>
    <row r="2421" spans="1:8" x14ac:dyDescent="0.25">
      <c r="A2421" s="148">
        <v>44856</v>
      </c>
      <c r="B2421" s="149" t="s">
        <v>34049</v>
      </c>
      <c r="C2421" s="153" t="s">
        <v>857</v>
      </c>
      <c r="D2421" s="154">
        <v>3555.3</v>
      </c>
      <c r="E2421" s="231">
        <v>44856</v>
      </c>
      <c r="F2421" s="154">
        <v>3555.3</v>
      </c>
      <c r="G2421" s="197">
        <f>Tabla111[[#This Row],[Importe]]-Tabla111[[#This Row],[Pagado]]</f>
        <v>0</v>
      </c>
      <c r="H2421" s="153" t="s">
        <v>10</v>
      </c>
    </row>
    <row r="2422" spans="1:8" x14ac:dyDescent="0.25">
      <c r="A2422" s="73">
        <v>44856</v>
      </c>
      <c r="B2422" s="74" t="s">
        <v>34050</v>
      </c>
      <c r="C2422" s="75" t="s">
        <v>69</v>
      </c>
      <c r="D2422" s="81">
        <v>2098.1999999999998</v>
      </c>
      <c r="E2422" s="230">
        <v>44857</v>
      </c>
      <c r="F2422" s="81">
        <v>2098.1999999999998</v>
      </c>
      <c r="G2422" s="197">
        <f>Tabla111[[#This Row],[Importe]]-Tabla111[[#This Row],[Pagado]]</f>
        <v>0</v>
      </c>
      <c r="H2422" s="75" t="s">
        <v>10</v>
      </c>
    </row>
    <row r="2423" spans="1:8" x14ac:dyDescent="0.25">
      <c r="A2423" s="148">
        <v>44856</v>
      </c>
      <c r="B2423" s="149" t="s">
        <v>34051</v>
      </c>
      <c r="C2423" s="153" t="s">
        <v>10190</v>
      </c>
      <c r="D2423" s="154">
        <v>30397.8</v>
      </c>
      <c r="E2423" s="231">
        <v>44858</v>
      </c>
      <c r="F2423" s="154">
        <v>30397.8</v>
      </c>
      <c r="G2423" s="197">
        <f>Tabla111[[#This Row],[Importe]]-Tabla111[[#This Row],[Pagado]]</f>
        <v>0</v>
      </c>
      <c r="H2423" s="153" t="s">
        <v>10</v>
      </c>
    </row>
    <row r="2424" spans="1:8" x14ac:dyDescent="0.25">
      <c r="A2424" s="73">
        <v>44856</v>
      </c>
      <c r="B2424" s="74" t="s">
        <v>34052</v>
      </c>
      <c r="C2424" s="75" t="s">
        <v>31</v>
      </c>
      <c r="D2424" s="81">
        <v>774</v>
      </c>
      <c r="E2424" s="230">
        <v>44856</v>
      </c>
      <c r="F2424" s="81">
        <v>774</v>
      </c>
      <c r="G2424" s="197">
        <f>Tabla111[[#This Row],[Importe]]-Tabla111[[#This Row],[Pagado]]</f>
        <v>0</v>
      </c>
      <c r="H2424" s="75" t="s">
        <v>10</v>
      </c>
    </row>
    <row r="2425" spans="1:8" x14ac:dyDescent="0.25">
      <c r="A2425" s="148">
        <v>44856</v>
      </c>
      <c r="B2425" s="149" t="s">
        <v>34053</v>
      </c>
      <c r="C2425" s="153" t="s">
        <v>224</v>
      </c>
      <c r="D2425" s="154">
        <v>2147.6</v>
      </c>
      <c r="E2425" s="231">
        <v>44856</v>
      </c>
      <c r="F2425" s="154">
        <v>2147.6</v>
      </c>
      <c r="G2425" s="197">
        <f>Tabla111[[#This Row],[Importe]]-Tabla111[[#This Row],[Pagado]]</f>
        <v>0</v>
      </c>
      <c r="H2425" s="153" t="s">
        <v>10</v>
      </c>
    </row>
    <row r="2426" spans="1:8" x14ac:dyDescent="0.25">
      <c r="A2426" s="73">
        <v>44856</v>
      </c>
      <c r="B2426" s="74" t="s">
        <v>34054</v>
      </c>
      <c r="C2426" s="75" t="s">
        <v>654</v>
      </c>
      <c r="D2426" s="81">
        <v>10817.8</v>
      </c>
      <c r="E2426" s="230" t="s">
        <v>34055</v>
      </c>
      <c r="F2426" s="81">
        <f>7000+3817.8</f>
        <v>10817.8</v>
      </c>
      <c r="G2426" s="197">
        <f>Tabla111[[#This Row],[Importe]]-Tabla111[[#This Row],[Pagado]]</f>
        <v>0</v>
      </c>
      <c r="H2426" s="75" t="s">
        <v>10</v>
      </c>
    </row>
    <row r="2427" spans="1:8" x14ac:dyDescent="0.25">
      <c r="A2427" s="148">
        <v>44856</v>
      </c>
      <c r="B2427" s="149" t="s">
        <v>34056</v>
      </c>
      <c r="C2427" s="153" t="s">
        <v>296</v>
      </c>
      <c r="D2427" s="154">
        <v>1769</v>
      </c>
      <c r="E2427" s="231">
        <v>44856</v>
      </c>
      <c r="F2427" s="154">
        <v>1769</v>
      </c>
      <c r="G2427" s="197">
        <f>Tabla111[[#This Row],[Importe]]-Tabla111[[#This Row],[Pagado]]</f>
        <v>0</v>
      </c>
      <c r="H2427" s="153" t="s">
        <v>10</v>
      </c>
    </row>
    <row r="2428" spans="1:8" x14ac:dyDescent="0.25">
      <c r="A2428" s="73">
        <v>44856</v>
      </c>
      <c r="B2428" s="74" t="s">
        <v>34057</v>
      </c>
      <c r="C2428" s="75" t="s">
        <v>16</v>
      </c>
      <c r="D2428" s="81">
        <v>1694.7</v>
      </c>
      <c r="E2428" s="230">
        <v>44856</v>
      </c>
      <c r="F2428" s="81">
        <v>1694.7</v>
      </c>
      <c r="G2428" s="197">
        <f>Tabla111[[#This Row],[Importe]]-Tabla111[[#This Row],[Pagado]]</f>
        <v>0</v>
      </c>
      <c r="H2428" s="75" t="s">
        <v>10</v>
      </c>
    </row>
    <row r="2429" spans="1:8" x14ac:dyDescent="0.25">
      <c r="A2429" s="148">
        <v>44856</v>
      </c>
      <c r="B2429" s="149" t="s">
        <v>34058</v>
      </c>
      <c r="C2429" s="153" t="s">
        <v>3823</v>
      </c>
      <c r="D2429" s="154">
        <v>0</v>
      </c>
      <c r="E2429" s="233" t="s">
        <v>189</v>
      </c>
      <c r="F2429" s="154">
        <v>0</v>
      </c>
      <c r="G2429" s="197">
        <f>Tabla111[[#This Row],[Importe]]-Tabla111[[#This Row],[Pagado]]</f>
        <v>0</v>
      </c>
      <c r="H2429" s="153" t="s">
        <v>189</v>
      </c>
    </row>
    <row r="2430" spans="1:8" x14ac:dyDescent="0.25">
      <c r="A2430" s="73">
        <v>44856</v>
      </c>
      <c r="B2430" s="74" t="s">
        <v>34059</v>
      </c>
      <c r="C2430" s="75" t="s">
        <v>31</v>
      </c>
      <c r="D2430" s="81">
        <v>1053</v>
      </c>
      <c r="E2430" s="230">
        <v>44856</v>
      </c>
      <c r="F2430" s="81">
        <v>1053</v>
      </c>
      <c r="G2430" s="197">
        <f>Tabla111[[#This Row],[Importe]]-Tabla111[[#This Row],[Pagado]]</f>
        <v>0</v>
      </c>
      <c r="H2430" s="75" t="s">
        <v>10</v>
      </c>
    </row>
    <row r="2431" spans="1:8" x14ac:dyDescent="0.25">
      <c r="A2431" s="148">
        <v>44856</v>
      </c>
      <c r="B2431" s="149" t="s">
        <v>34060</v>
      </c>
      <c r="C2431" s="153" t="s">
        <v>35</v>
      </c>
      <c r="D2431" s="154">
        <v>4422.6000000000004</v>
      </c>
      <c r="E2431" s="231">
        <v>44856</v>
      </c>
      <c r="F2431" s="154">
        <v>4422.6000000000004</v>
      </c>
      <c r="G2431" s="197">
        <f>Tabla111[[#This Row],[Importe]]-Tabla111[[#This Row],[Pagado]]</f>
        <v>0</v>
      </c>
      <c r="H2431" s="153" t="s">
        <v>10</v>
      </c>
    </row>
    <row r="2432" spans="1:8" x14ac:dyDescent="0.25">
      <c r="A2432" s="73">
        <v>44856</v>
      </c>
      <c r="B2432" s="74" t="s">
        <v>34061</v>
      </c>
      <c r="C2432" s="75" t="s">
        <v>34062</v>
      </c>
      <c r="D2432" s="81">
        <v>0</v>
      </c>
      <c r="E2432" s="232" t="s">
        <v>189</v>
      </c>
      <c r="F2432" s="81">
        <v>0</v>
      </c>
      <c r="G2432" s="197">
        <f>Tabla111[[#This Row],[Importe]]-Tabla111[[#This Row],[Pagado]]</f>
        <v>0</v>
      </c>
      <c r="H2432" s="75" t="s">
        <v>189</v>
      </c>
    </row>
    <row r="2433" spans="1:8" x14ac:dyDescent="0.25">
      <c r="A2433" s="148">
        <v>44856</v>
      </c>
      <c r="B2433" s="149" t="s">
        <v>34063</v>
      </c>
      <c r="C2433" s="153" t="s">
        <v>8190</v>
      </c>
      <c r="D2433" s="154">
        <v>3192</v>
      </c>
      <c r="E2433" s="231">
        <v>44856</v>
      </c>
      <c r="F2433" s="154">
        <v>3192</v>
      </c>
      <c r="G2433" s="197">
        <f>Tabla111[[#This Row],[Importe]]-Tabla111[[#This Row],[Pagado]]</f>
        <v>0</v>
      </c>
      <c r="H2433" s="153" t="s">
        <v>10</v>
      </c>
    </row>
    <row r="2434" spans="1:8" x14ac:dyDescent="0.25">
      <c r="A2434" s="73">
        <v>44856</v>
      </c>
      <c r="B2434" s="74" t="s">
        <v>34064</v>
      </c>
      <c r="C2434" s="75" t="s">
        <v>31</v>
      </c>
      <c r="D2434" s="81">
        <v>826</v>
      </c>
      <c r="E2434" s="230">
        <v>44857</v>
      </c>
      <c r="F2434" s="81">
        <v>826</v>
      </c>
      <c r="G2434" s="197">
        <f>Tabla111[[#This Row],[Importe]]-Tabla111[[#This Row],[Pagado]]</f>
        <v>0</v>
      </c>
      <c r="H2434" s="75" t="s">
        <v>10</v>
      </c>
    </row>
    <row r="2435" spans="1:8" x14ac:dyDescent="0.25">
      <c r="A2435" s="148">
        <v>44857</v>
      </c>
      <c r="B2435" s="149" t="s">
        <v>34065</v>
      </c>
      <c r="C2435" s="153" t="s">
        <v>9</v>
      </c>
      <c r="D2435" s="154">
        <v>9079.1</v>
      </c>
      <c r="E2435" s="231">
        <v>44857</v>
      </c>
      <c r="F2435" s="154">
        <v>9079.1</v>
      </c>
      <c r="G2435" s="197">
        <f>Tabla111[[#This Row],[Importe]]-Tabla111[[#This Row],[Pagado]]</f>
        <v>0</v>
      </c>
      <c r="H2435" s="153" t="s">
        <v>10</v>
      </c>
    </row>
    <row r="2436" spans="1:8" x14ac:dyDescent="0.25">
      <c r="A2436" s="73">
        <v>44857</v>
      </c>
      <c r="B2436" s="74" t="s">
        <v>34066</v>
      </c>
      <c r="C2436" s="75" t="s">
        <v>20</v>
      </c>
      <c r="D2436" s="81">
        <v>12527.8</v>
      </c>
      <c r="E2436" s="230">
        <v>44857</v>
      </c>
      <c r="F2436" s="81">
        <v>12527.8</v>
      </c>
      <c r="G2436" s="197">
        <f>Tabla111[[#This Row],[Importe]]-Tabla111[[#This Row],[Pagado]]</f>
        <v>0</v>
      </c>
      <c r="H2436" s="75" t="s">
        <v>10</v>
      </c>
    </row>
    <row r="2437" spans="1:8" x14ac:dyDescent="0.25">
      <c r="A2437" s="148">
        <v>44857</v>
      </c>
      <c r="B2437" s="149" t="s">
        <v>34067</v>
      </c>
      <c r="C2437" s="153" t="s">
        <v>12</v>
      </c>
      <c r="D2437" s="154">
        <v>32014.6</v>
      </c>
      <c r="E2437" s="231">
        <v>44857</v>
      </c>
      <c r="F2437" s="154">
        <v>32014.6</v>
      </c>
      <c r="G2437" s="197">
        <f>Tabla111[[#This Row],[Importe]]-Tabla111[[#This Row],[Pagado]]</f>
        <v>0</v>
      </c>
      <c r="H2437" s="153" t="s">
        <v>10</v>
      </c>
    </row>
    <row r="2438" spans="1:8" x14ac:dyDescent="0.25">
      <c r="A2438" s="73">
        <v>44857</v>
      </c>
      <c r="B2438" s="74" t="s">
        <v>34068</v>
      </c>
      <c r="C2438" s="75" t="s">
        <v>31</v>
      </c>
      <c r="D2438" s="81">
        <v>1092.3</v>
      </c>
      <c r="E2438" s="230">
        <v>44857</v>
      </c>
      <c r="F2438" s="81">
        <v>1092.3</v>
      </c>
      <c r="G2438" s="197">
        <f>Tabla111[[#This Row],[Importe]]-Tabla111[[#This Row],[Pagado]]</f>
        <v>0</v>
      </c>
      <c r="H2438" s="75" t="s">
        <v>10</v>
      </c>
    </row>
    <row r="2439" spans="1:8" x14ac:dyDescent="0.25">
      <c r="A2439" s="148">
        <v>44857</v>
      </c>
      <c r="B2439" s="149" t="s">
        <v>34069</v>
      </c>
      <c r="C2439" s="153" t="s">
        <v>17556</v>
      </c>
      <c r="D2439" s="154">
        <v>4158</v>
      </c>
      <c r="E2439" s="231">
        <v>44857</v>
      </c>
      <c r="F2439" s="154">
        <v>4158</v>
      </c>
      <c r="G2439" s="197">
        <f>Tabla111[[#This Row],[Importe]]-Tabla111[[#This Row],[Pagado]]</f>
        <v>0</v>
      </c>
      <c r="H2439" s="153" t="s">
        <v>10</v>
      </c>
    </row>
    <row r="2440" spans="1:8" x14ac:dyDescent="0.25">
      <c r="A2440" s="73">
        <v>44857</v>
      </c>
      <c r="B2440" s="74" t="s">
        <v>34070</v>
      </c>
      <c r="C2440" s="75" t="s">
        <v>33</v>
      </c>
      <c r="D2440" s="81">
        <v>18732.8</v>
      </c>
      <c r="E2440" s="230">
        <v>44857</v>
      </c>
      <c r="F2440" s="81">
        <v>18732.8</v>
      </c>
      <c r="G2440" s="197">
        <f>Tabla111[[#This Row],[Importe]]-Tabla111[[#This Row],[Pagado]]</f>
        <v>0</v>
      </c>
      <c r="H2440" s="75" t="s">
        <v>10</v>
      </c>
    </row>
    <row r="2441" spans="1:8" x14ac:dyDescent="0.25">
      <c r="A2441" s="148">
        <v>44857</v>
      </c>
      <c r="B2441" s="149" t="s">
        <v>34071</v>
      </c>
      <c r="C2441" s="153" t="s">
        <v>501</v>
      </c>
      <c r="D2441" s="154">
        <v>8407.2000000000007</v>
      </c>
      <c r="E2441" s="231">
        <v>44857</v>
      </c>
      <c r="F2441" s="154">
        <v>8407.2000000000007</v>
      </c>
      <c r="G2441" s="197">
        <f>Tabla111[[#This Row],[Importe]]-Tabla111[[#This Row],[Pagado]]</f>
        <v>0</v>
      </c>
      <c r="H2441" s="153" t="s">
        <v>10</v>
      </c>
    </row>
    <row r="2442" spans="1:8" x14ac:dyDescent="0.25">
      <c r="A2442" s="73">
        <v>44857</v>
      </c>
      <c r="B2442" s="74" t="s">
        <v>34072</v>
      </c>
      <c r="C2442" s="75" t="s">
        <v>29</v>
      </c>
      <c r="D2442" s="81">
        <v>12480</v>
      </c>
      <c r="E2442" s="230">
        <v>44857</v>
      </c>
      <c r="F2442" s="81">
        <v>12480</v>
      </c>
      <c r="G2442" s="197">
        <f>Tabla111[[#This Row],[Importe]]-Tabla111[[#This Row],[Pagado]]</f>
        <v>0</v>
      </c>
      <c r="H2442" s="75" t="s">
        <v>10</v>
      </c>
    </row>
    <row r="2443" spans="1:8" x14ac:dyDescent="0.25">
      <c r="A2443" s="148">
        <v>44857</v>
      </c>
      <c r="B2443" s="149" t="s">
        <v>34073</v>
      </c>
      <c r="C2443" s="153" t="s">
        <v>22</v>
      </c>
      <c r="D2443" s="154">
        <v>36111.9</v>
      </c>
      <c r="E2443" s="231">
        <v>44858</v>
      </c>
      <c r="F2443" s="154">
        <v>36111.9</v>
      </c>
      <c r="G2443" s="197">
        <f>Tabla111[[#This Row],[Importe]]-Tabla111[[#This Row],[Pagado]]</f>
        <v>0</v>
      </c>
      <c r="H2443" s="153" t="s">
        <v>10</v>
      </c>
    </row>
    <row r="2444" spans="1:8" x14ac:dyDescent="0.25">
      <c r="A2444" s="73">
        <v>44857</v>
      </c>
      <c r="B2444" s="74" t="s">
        <v>34074</v>
      </c>
      <c r="C2444" s="75" t="s">
        <v>2780</v>
      </c>
      <c r="D2444" s="81">
        <v>17008.099999999999</v>
      </c>
      <c r="E2444" s="230">
        <v>44857</v>
      </c>
      <c r="F2444" s="81">
        <v>17008.099999999999</v>
      </c>
      <c r="G2444" s="197">
        <f>Tabla111[[#This Row],[Importe]]-Tabla111[[#This Row],[Pagado]]</f>
        <v>0</v>
      </c>
      <c r="H2444" s="75" t="s">
        <v>10</v>
      </c>
    </row>
    <row r="2445" spans="1:8" x14ac:dyDescent="0.25">
      <c r="A2445" s="148">
        <v>44857</v>
      </c>
      <c r="B2445" s="149" t="s">
        <v>34075</v>
      </c>
      <c r="C2445" s="153" t="s">
        <v>37</v>
      </c>
      <c r="D2445" s="154">
        <v>3785.6</v>
      </c>
      <c r="E2445" s="231">
        <v>44857</v>
      </c>
      <c r="F2445" s="154">
        <v>3785.6</v>
      </c>
      <c r="G2445" s="197">
        <f>Tabla111[[#This Row],[Importe]]-Tabla111[[#This Row],[Pagado]]</f>
        <v>0</v>
      </c>
      <c r="H2445" s="153" t="s">
        <v>10</v>
      </c>
    </row>
    <row r="2446" spans="1:8" x14ac:dyDescent="0.25">
      <c r="A2446" s="73">
        <v>44857</v>
      </c>
      <c r="B2446" s="74" t="s">
        <v>34076</v>
      </c>
      <c r="C2446" s="75" t="s">
        <v>16</v>
      </c>
      <c r="D2446" s="81">
        <v>11046</v>
      </c>
      <c r="E2446" s="230">
        <v>44857</v>
      </c>
      <c r="F2446" s="81">
        <v>11046</v>
      </c>
      <c r="G2446" s="197">
        <f>Tabla111[[#This Row],[Importe]]-Tabla111[[#This Row],[Pagado]]</f>
        <v>0</v>
      </c>
      <c r="H2446" s="75" t="s">
        <v>10</v>
      </c>
    </row>
    <row r="2447" spans="1:8" x14ac:dyDescent="0.25">
      <c r="A2447" s="148">
        <v>44857</v>
      </c>
      <c r="B2447" s="149" t="s">
        <v>34077</v>
      </c>
      <c r="C2447" s="153" t="s">
        <v>56</v>
      </c>
      <c r="D2447" s="154">
        <v>7474</v>
      </c>
      <c r="E2447" s="231">
        <v>44857</v>
      </c>
      <c r="F2447" s="154">
        <v>7474</v>
      </c>
      <c r="G2447" s="197">
        <f>Tabla111[[#This Row],[Importe]]-Tabla111[[#This Row],[Pagado]]</f>
        <v>0</v>
      </c>
      <c r="H2447" s="153" t="s">
        <v>10</v>
      </c>
    </row>
    <row r="2448" spans="1:8" x14ac:dyDescent="0.25">
      <c r="A2448" s="73">
        <v>44857</v>
      </c>
      <c r="B2448" s="74" t="s">
        <v>34078</v>
      </c>
      <c r="C2448" s="75" t="s">
        <v>58</v>
      </c>
      <c r="D2448" s="81">
        <v>2473.8000000000002</v>
      </c>
      <c r="E2448" s="230">
        <v>44857</v>
      </c>
      <c r="F2448" s="81">
        <v>2473.8000000000002</v>
      </c>
      <c r="G2448" s="197">
        <f>Tabla111[[#This Row],[Importe]]-Tabla111[[#This Row],[Pagado]]</f>
        <v>0</v>
      </c>
      <c r="H2448" s="75" t="s">
        <v>10</v>
      </c>
    </row>
    <row r="2449" spans="1:8" x14ac:dyDescent="0.25">
      <c r="A2449" s="148">
        <v>44857</v>
      </c>
      <c r="B2449" s="149" t="s">
        <v>34079</v>
      </c>
      <c r="C2449" s="153" t="s">
        <v>1676</v>
      </c>
      <c r="D2449" s="154">
        <v>3697.2</v>
      </c>
      <c r="E2449" s="231">
        <v>44857</v>
      </c>
      <c r="F2449" s="154">
        <v>3697.2</v>
      </c>
      <c r="G2449" s="197">
        <f>Tabla111[[#This Row],[Importe]]-Tabla111[[#This Row],[Pagado]]</f>
        <v>0</v>
      </c>
      <c r="H2449" s="153" t="s">
        <v>10</v>
      </c>
    </row>
    <row r="2450" spans="1:8" x14ac:dyDescent="0.25">
      <c r="A2450" s="73">
        <v>44857</v>
      </c>
      <c r="B2450" s="74" t="s">
        <v>34080</v>
      </c>
      <c r="C2450" s="75" t="s">
        <v>49</v>
      </c>
      <c r="D2450" s="81">
        <v>6336</v>
      </c>
      <c r="E2450" s="230">
        <v>44857</v>
      </c>
      <c r="F2450" s="81">
        <v>6336</v>
      </c>
      <c r="G2450" s="197">
        <f>Tabla111[[#This Row],[Importe]]-Tabla111[[#This Row],[Pagado]]</f>
        <v>0</v>
      </c>
      <c r="H2450" s="75" t="s">
        <v>10</v>
      </c>
    </row>
    <row r="2451" spans="1:8" x14ac:dyDescent="0.25">
      <c r="A2451" s="148">
        <v>44857</v>
      </c>
      <c r="B2451" s="149" t="s">
        <v>34081</v>
      </c>
      <c r="C2451" s="153" t="s">
        <v>815</v>
      </c>
      <c r="D2451" s="154">
        <v>2448</v>
      </c>
      <c r="E2451" s="231">
        <v>44857</v>
      </c>
      <c r="F2451" s="154">
        <v>2448</v>
      </c>
      <c r="G2451" s="197">
        <f>Tabla111[[#This Row],[Importe]]-Tabla111[[#This Row],[Pagado]]</f>
        <v>0</v>
      </c>
      <c r="H2451" s="153" t="s">
        <v>10</v>
      </c>
    </row>
    <row r="2452" spans="1:8" x14ac:dyDescent="0.25">
      <c r="A2452" s="73">
        <v>44857</v>
      </c>
      <c r="B2452" s="74" t="s">
        <v>34082</v>
      </c>
      <c r="C2452" s="75" t="s">
        <v>191</v>
      </c>
      <c r="D2452" s="81">
        <v>2745.6</v>
      </c>
      <c r="E2452" s="230">
        <v>44857</v>
      </c>
      <c r="F2452" s="81">
        <v>2745.6</v>
      </c>
      <c r="G2452" s="197">
        <f>Tabla111[[#This Row],[Importe]]-Tabla111[[#This Row],[Pagado]]</f>
        <v>0</v>
      </c>
      <c r="H2452" s="75" t="s">
        <v>10</v>
      </c>
    </row>
    <row r="2453" spans="1:8" x14ac:dyDescent="0.25">
      <c r="A2453" s="148">
        <v>44857</v>
      </c>
      <c r="B2453" s="149" t="s">
        <v>34083</v>
      </c>
      <c r="C2453" s="153" t="s">
        <v>51</v>
      </c>
      <c r="D2453" s="154">
        <v>1728</v>
      </c>
      <c r="E2453" s="231">
        <v>44857</v>
      </c>
      <c r="F2453" s="154">
        <v>1728</v>
      </c>
      <c r="G2453" s="197">
        <f>Tabla111[[#This Row],[Importe]]-Tabla111[[#This Row],[Pagado]]</f>
        <v>0</v>
      </c>
      <c r="H2453" s="153" t="s">
        <v>10</v>
      </c>
    </row>
    <row r="2454" spans="1:8" x14ac:dyDescent="0.25">
      <c r="A2454" s="73">
        <v>44857</v>
      </c>
      <c r="B2454" s="74" t="s">
        <v>34084</v>
      </c>
      <c r="C2454" s="75" t="s">
        <v>97</v>
      </c>
      <c r="D2454" s="81">
        <v>9026.9</v>
      </c>
      <c r="E2454" s="230">
        <v>44857</v>
      </c>
      <c r="F2454" s="81">
        <v>9026.9</v>
      </c>
      <c r="G2454" s="197">
        <f>Tabla111[[#This Row],[Importe]]-Tabla111[[#This Row],[Pagado]]</f>
        <v>0</v>
      </c>
      <c r="H2454" s="75" t="s">
        <v>10</v>
      </c>
    </row>
    <row r="2455" spans="1:8" x14ac:dyDescent="0.25">
      <c r="A2455" s="148">
        <v>44857</v>
      </c>
      <c r="B2455" s="149" t="s">
        <v>34085</v>
      </c>
      <c r="C2455" s="153" t="s">
        <v>45</v>
      </c>
      <c r="D2455" s="154">
        <v>7810.6</v>
      </c>
      <c r="E2455" s="231">
        <v>44857</v>
      </c>
      <c r="F2455" s="154">
        <v>7810.6</v>
      </c>
      <c r="G2455" s="197">
        <f>Tabla111[[#This Row],[Importe]]-Tabla111[[#This Row],[Pagado]]</f>
        <v>0</v>
      </c>
      <c r="H2455" s="153" t="s">
        <v>10</v>
      </c>
    </row>
    <row r="2456" spans="1:8" x14ac:dyDescent="0.25">
      <c r="A2456" s="73">
        <v>44857</v>
      </c>
      <c r="B2456" s="74" t="s">
        <v>34086</v>
      </c>
      <c r="C2456" s="75" t="s">
        <v>34087</v>
      </c>
      <c r="D2456" s="81">
        <v>0</v>
      </c>
      <c r="E2456" s="232" t="s">
        <v>189</v>
      </c>
      <c r="F2456" s="81">
        <v>0</v>
      </c>
      <c r="G2456" s="197">
        <f>Tabla111[[#This Row],[Importe]]-Tabla111[[#This Row],[Pagado]]</f>
        <v>0</v>
      </c>
      <c r="H2456" s="161" t="s">
        <v>34088</v>
      </c>
    </row>
    <row r="2457" spans="1:8" x14ac:dyDescent="0.25">
      <c r="A2457" s="148">
        <v>44857</v>
      </c>
      <c r="B2457" s="149" t="s">
        <v>34089</v>
      </c>
      <c r="C2457" s="153" t="s">
        <v>224</v>
      </c>
      <c r="D2457" s="154">
        <v>3490.2</v>
      </c>
      <c r="E2457" s="231">
        <v>44857</v>
      </c>
      <c r="F2457" s="154">
        <v>3490.2</v>
      </c>
      <c r="G2457" s="197">
        <f>Tabla111[[#This Row],[Importe]]-Tabla111[[#This Row],[Pagado]]</f>
        <v>0</v>
      </c>
      <c r="H2457" s="153" t="s">
        <v>10</v>
      </c>
    </row>
    <row r="2458" spans="1:8" x14ac:dyDescent="0.25">
      <c r="A2458" s="73">
        <v>44857</v>
      </c>
      <c r="B2458" s="74" t="s">
        <v>34090</v>
      </c>
      <c r="C2458" s="75" t="s">
        <v>382</v>
      </c>
      <c r="D2458" s="81">
        <v>8247.6</v>
      </c>
      <c r="E2458" s="230">
        <v>44857</v>
      </c>
      <c r="F2458" s="81">
        <v>8247.6</v>
      </c>
      <c r="G2458" s="197">
        <f>Tabla111[[#This Row],[Importe]]-Tabla111[[#This Row],[Pagado]]</f>
        <v>0</v>
      </c>
      <c r="H2458" s="75" t="s">
        <v>10</v>
      </c>
    </row>
    <row r="2459" spans="1:8" x14ac:dyDescent="0.25">
      <c r="A2459" s="148">
        <v>44857</v>
      </c>
      <c r="B2459" s="149" t="s">
        <v>34091</v>
      </c>
      <c r="C2459" s="153" t="s">
        <v>1003</v>
      </c>
      <c r="D2459" s="154">
        <v>14078</v>
      </c>
      <c r="E2459" s="231">
        <v>44859</v>
      </c>
      <c r="F2459" s="154">
        <v>14078</v>
      </c>
      <c r="G2459" s="197">
        <f>Tabla111[[#This Row],[Importe]]-Tabla111[[#This Row],[Pagado]]</f>
        <v>0</v>
      </c>
      <c r="H2459" s="153" t="s">
        <v>10</v>
      </c>
    </row>
    <row r="2460" spans="1:8" x14ac:dyDescent="0.25">
      <c r="A2460" s="73">
        <v>44857</v>
      </c>
      <c r="B2460" s="74" t="s">
        <v>34092</v>
      </c>
      <c r="C2460" s="75" t="s">
        <v>216</v>
      </c>
      <c r="D2460" s="81">
        <v>3338.4</v>
      </c>
      <c r="E2460" s="230">
        <v>44857</v>
      </c>
      <c r="F2460" s="81">
        <v>3338.4</v>
      </c>
      <c r="G2460" s="197">
        <f>Tabla111[[#This Row],[Importe]]-Tabla111[[#This Row],[Pagado]]</f>
        <v>0</v>
      </c>
      <c r="H2460" s="75" t="s">
        <v>10</v>
      </c>
    </row>
    <row r="2461" spans="1:8" x14ac:dyDescent="0.25">
      <c r="A2461" s="148">
        <v>44857</v>
      </c>
      <c r="B2461" s="149" t="s">
        <v>34093</v>
      </c>
      <c r="C2461" s="153" t="s">
        <v>289</v>
      </c>
      <c r="D2461" s="154">
        <v>19350.400000000001</v>
      </c>
      <c r="E2461" s="231">
        <v>44857</v>
      </c>
      <c r="F2461" s="154">
        <v>19350.400000000001</v>
      </c>
      <c r="G2461" s="197">
        <f>Tabla111[[#This Row],[Importe]]-Tabla111[[#This Row],[Pagado]]</f>
        <v>0</v>
      </c>
      <c r="H2461" s="153" t="s">
        <v>10</v>
      </c>
    </row>
    <row r="2462" spans="1:8" x14ac:dyDescent="0.25">
      <c r="A2462" s="73">
        <v>44857</v>
      </c>
      <c r="B2462" s="74" t="s">
        <v>34094</v>
      </c>
      <c r="C2462" s="75" t="s">
        <v>24</v>
      </c>
      <c r="D2462" s="81">
        <v>3054.6</v>
      </c>
      <c r="E2462" s="230">
        <v>44857</v>
      </c>
      <c r="F2462" s="81">
        <v>3054.6</v>
      </c>
      <c r="G2462" s="197">
        <f>Tabla111[[#This Row],[Importe]]-Tabla111[[#This Row],[Pagado]]</f>
        <v>0</v>
      </c>
      <c r="H2462" s="75" t="s">
        <v>10</v>
      </c>
    </row>
    <row r="2463" spans="1:8" x14ac:dyDescent="0.25">
      <c r="A2463" s="148">
        <v>44857</v>
      </c>
      <c r="B2463" s="149" t="s">
        <v>34095</v>
      </c>
      <c r="C2463" s="153" t="s">
        <v>289</v>
      </c>
      <c r="D2463" s="154">
        <v>1179.9000000000001</v>
      </c>
      <c r="E2463" s="231">
        <v>44857</v>
      </c>
      <c r="F2463" s="154">
        <v>1179.9000000000001</v>
      </c>
      <c r="G2463" s="197">
        <f>Tabla111[[#This Row],[Importe]]-Tabla111[[#This Row],[Pagado]]</f>
        <v>0</v>
      </c>
      <c r="H2463" s="153" t="s">
        <v>10</v>
      </c>
    </row>
    <row r="2464" spans="1:8" x14ac:dyDescent="0.25">
      <c r="A2464" s="73">
        <v>44857</v>
      </c>
      <c r="B2464" s="74" t="s">
        <v>34096</v>
      </c>
      <c r="C2464" s="75" t="s">
        <v>31</v>
      </c>
      <c r="D2464" s="81">
        <v>1593.6</v>
      </c>
      <c r="E2464" s="230">
        <v>44857</v>
      </c>
      <c r="F2464" s="81">
        <v>1593.6</v>
      </c>
      <c r="G2464" s="197">
        <f>Tabla111[[#This Row],[Importe]]-Tabla111[[#This Row],[Pagado]]</f>
        <v>0</v>
      </c>
      <c r="H2464" s="75" t="s">
        <v>10</v>
      </c>
    </row>
    <row r="2465" spans="1:8" x14ac:dyDescent="0.25">
      <c r="A2465" s="148">
        <v>44857</v>
      </c>
      <c r="B2465" s="149" t="s">
        <v>34097</v>
      </c>
      <c r="C2465" s="153" t="s">
        <v>296</v>
      </c>
      <c r="D2465" s="154">
        <v>3127</v>
      </c>
      <c r="E2465" s="231">
        <v>44857</v>
      </c>
      <c r="F2465" s="154">
        <v>3127</v>
      </c>
      <c r="G2465" s="197">
        <f>Tabla111[[#This Row],[Importe]]-Tabla111[[#This Row],[Pagado]]</f>
        <v>0</v>
      </c>
      <c r="H2465" s="153" t="s">
        <v>10</v>
      </c>
    </row>
    <row r="2466" spans="1:8" x14ac:dyDescent="0.25">
      <c r="A2466" s="73">
        <v>44857</v>
      </c>
      <c r="B2466" s="74" t="s">
        <v>34098</v>
      </c>
      <c r="C2466" s="75" t="s">
        <v>214</v>
      </c>
      <c r="D2466" s="81">
        <v>1965.6</v>
      </c>
      <c r="E2466" s="230">
        <v>44857</v>
      </c>
      <c r="F2466" s="81">
        <v>1965.6</v>
      </c>
      <c r="G2466" s="197">
        <f>Tabla111[[#This Row],[Importe]]-Tabla111[[#This Row],[Pagado]]</f>
        <v>0</v>
      </c>
      <c r="H2466" s="75" t="s">
        <v>10</v>
      </c>
    </row>
    <row r="2467" spans="1:8" x14ac:dyDescent="0.25">
      <c r="A2467" s="148">
        <v>44857</v>
      </c>
      <c r="B2467" s="149" t="s">
        <v>34099</v>
      </c>
      <c r="C2467" s="153" t="s">
        <v>31</v>
      </c>
      <c r="D2467" s="154">
        <v>1965.2</v>
      </c>
      <c r="E2467" s="231">
        <v>44857</v>
      </c>
      <c r="F2467" s="154">
        <v>1965.2</v>
      </c>
      <c r="G2467" s="197">
        <f>Tabla111[[#This Row],[Importe]]-Tabla111[[#This Row],[Pagado]]</f>
        <v>0</v>
      </c>
      <c r="H2467" s="153" t="s">
        <v>10</v>
      </c>
    </row>
    <row r="2468" spans="1:8" x14ac:dyDescent="0.25">
      <c r="A2468" s="73">
        <v>44857</v>
      </c>
      <c r="B2468" s="74" t="s">
        <v>34100</v>
      </c>
      <c r="C2468" s="75" t="s">
        <v>31</v>
      </c>
      <c r="D2468" s="81">
        <v>7074.6</v>
      </c>
      <c r="E2468" s="230">
        <v>44857</v>
      </c>
      <c r="F2468" s="81">
        <v>7074.6</v>
      </c>
      <c r="G2468" s="197">
        <f>Tabla111[[#This Row],[Importe]]-Tabla111[[#This Row],[Pagado]]</f>
        <v>0</v>
      </c>
      <c r="H2468" s="75" t="s">
        <v>10</v>
      </c>
    </row>
    <row r="2469" spans="1:8" x14ac:dyDescent="0.25">
      <c r="A2469" s="148">
        <v>44857</v>
      </c>
      <c r="B2469" s="149" t="s">
        <v>34101</v>
      </c>
      <c r="C2469" s="153" t="s">
        <v>31</v>
      </c>
      <c r="D2469" s="154">
        <v>1200</v>
      </c>
      <c r="E2469" s="231">
        <v>44857</v>
      </c>
      <c r="F2469" s="154">
        <v>1200</v>
      </c>
      <c r="G2469" s="197">
        <f>Tabla111[[#This Row],[Importe]]-Tabla111[[#This Row],[Pagado]]</f>
        <v>0</v>
      </c>
      <c r="H2469" s="153" t="s">
        <v>10</v>
      </c>
    </row>
    <row r="2470" spans="1:8" x14ac:dyDescent="0.25">
      <c r="A2470" s="73">
        <v>44857</v>
      </c>
      <c r="B2470" s="74" t="s">
        <v>34102</v>
      </c>
      <c r="C2470" s="75" t="s">
        <v>24284</v>
      </c>
      <c r="D2470" s="81">
        <v>1279.2</v>
      </c>
      <c r="E2470" s="230">
        <v>44857</v>
      </c>
      <c r="F2470" s="81">
        <v>1279.2</v>
      </c>
      <c r="G2470" s="197">
        <f>Tabla111[[#This Row],[Importe]]-Tabla111[[#This Row],[Pagado]]</f>
        <v>0</v>
      </c>
      <c r="H2470" s="75" t="s">
        <v>10</v>
      </c>
    </row>
    <row r="2471" spans="1:8" x14ac:dyDescent="0.25">
      <c r="A2471" s="148">
        <v>44857</v>
      </c>
      <c r="B2471" s="149" t="s">
        <v>34103</v>
      </c>
      <c r="C2471" s="153" t="s">
        <v>67</v>
      </c>
      <c r="D2471" s="154">
        <v>2689.2</v>
      </c>
      <c r="E2471" s="231">
        <v>44857</v>
      </c>
      <c r="F2471" s="154">
        <v>2689.2</v>
      </c>
      <c r="G2471" s="197">
        <f>Tabla111[[#This Row],[Importe]]-Tabla111[[#This Row],[Pagado]]</f>
        <v>0</v>
      </c>
      <c r="H2471" s="153" t="s">
        <v>10</v>
      </c>
    </row>
    <row r="2472" spans="1:8" x14ac:dyDescent="0.25">
      <c r="A2472" s="73">
        <v>44857</v>
      </c>
      <c r="B2472" s="74" t="s">
        <v>34104</v>
      </c>
      <c r="C2472" s="75" t="s">
        <v>53</v>
      </c>
      <c r="D2472" s="81">
        <v>688</v>
      </c>
      <c r="E2472" s="230">
        <v>44857</v>
      </c>
      <c r="F2472" s="81">
        <v>688</v>
      </c>
      <c r="G2472" s="197">
        <f>Tabla111[[#This Row],[Importe]]-Tabla111[[#This Row],[Pagado]]</f>
        <v>0</v>
      </c>
      <c r="H2472" s="75" t="s">
        <v>10</v>
      </c>
    </row>
    <row r="2473" spans="1:8" x14ac:dyDescent="0.25">
      <c r="A2473" s="148">
        <v>44857</v>
      </c>
      <c r="B2473" s="149" t="s">
        <v>34105</v>
      </c>
      <c r="C2473" s="153" t="s">
        <v>11383</v>
      </c>
      <c r="D2473" s="154">
        <v>30881.5</v>
      </c>
      <c r="E2473" s="231">
        <v>44857</v>
      </c>
      <c r="F2473" s="154">
        <v>30881.5</v>
      </c>
      <c r="G2473" s="197">
        <f>Tabla111[[#This Row],[Importe]]-Tabla111[[#This Row],[Pagado]]</f>
        <v>0</v>
      </c>
      <c r="H2473" s="153" t="s">
        <v>10</v>
      </c>
    </row>
    <row r="2474" spans="1:8" x14ac:dyDescent="0.25">
      <c r="A2474" s="73">
        <v>44857</v>
      </c>
      <c r="B2474" s="74" t="s">
        <v>34106</v>
      </c>
      <c r="C2474" s="75" t="s">
        <v>71</v>
      </c>
      <c r="D2474" s="81">
        <v>4504.5</v>
      </c>
      <c r="E2474" s="230">
        <v>44857</v>
      </c>
      <c r="F2474" s="81">
        <v>4504.5</v>
      </c>
      <c r="G2474" s="197">
        <f>Tabla111[[#This Row],[Importe]]-Tabla111[[#This Row],[Pagado]]</f>
        <v>0</v>
      </c>
      <c r="H2474" s="75" t="s">
        <v>10</v>
      </c>
    </row>
    <row r="2475" spans="1:8" x14ac:dyDescent="0.25">
      <c r="A2475" s="148">
        <v>44857</v>
      </c>
      <c r="B2475" s="149" t="s">
        <v>34107</v>
      </c>
      <c r="C2475" s="153" t="s">
        <v>16</v>
      </c>
      <c r="D2475" s="154">
        <v>5153.3999999999996</v>
      </c>
      <c r="E2475" s="231">
        <v>44857</v>
      </c>
      <c r="F2475" s="154">
        <v>5153.3999999999996</v>
      </c>
      <c r="G2475" s="197">
        <f>Tabla111[[#This Row],[Importe]]-Tabla111[[#This Row],[Pagado]]</f>
        <v>0</v>
      </c>
      <c r="H2475" s="153" t="s">
        <v>10</v>
      </c>
    </row>
    <row r="2476" spans="1:8" x14ac:dyDescent="0.25">
      <c r="A2476" s="73">
        <v>44857</v>
      </c>
      <c r="B2476" s="74" t="s">
        <v>34108</v>
      </c>
      <c r="C2476" s="75" t="s">
        <v>69</v>
      </c>
      <c r="D2476" s="81">
        <v>2605.8000000000002</v>
      </c>
      <c r="E2476" s="230">
        <v>44857</v>
      </c>
      <c r="F2476" s="81">
        <v>2605.8000000000002</v>
      </c>
      <c r="G2476" s="197">
        <f>Tabla111[[#This Row],[Importe]]-Tabla111[[#This Row],[Pagado]]</f>
        <v>0</v>
      </c>
      <c r="H2476" s="75" t="s">
        <v>10</v>
      </c>
    </row>
    <row r="2477" spans="1:8" x14ac:dyDescent="0.25">
      <c r="A2477" s="148">
        <v>44857</v>
      </c>
      <c r="B2477" s="149" t="s">
        <v>34109</v>
      </c>
      <c r="C2477" s="153" t="s">
        <v>296</v>
      </c>
      <c r="D2477" s="154">
        <v>5782.7</v>
      </c>
      <c r="E2477" s="231">
        <v>44857</v>
      </c>
      <c r="F2477" s="154">
        <v>5782.7</v>
      </c>
      <c r="G2477" s="197">
        <f>Tabla111[[#This Row],[Importe]]-Tabla111[[#This Row],[Pagado]]</f>
        <v>0</v>
      </c>
      <c r="H2477" s="153" t="s">
        <v>10</v>
      </c>
    </row>
    <row r="2478" spans="1:8" x14ac:dyDescent="0.25">
      <c r="A2478" s="73">
        <v>44857</v>
      </c>
      <c r="B2478" s="74" t="s">
        <v>34110</v>
      </c>
      <c r="C2478" s="75" t="s">
        <v>296</v>
      </c>
      <c r="D2478" s="81">
        <v>229.4</v>
      </c>
      <c r="E2478" s="230">
        <v>44857</v>
      </c>
      <c r="F2478" s="81">
        <v>229.4</v>
      </c>
      <c r="G2478" s="197">
        <f>Tabla111[[#This Row],[Importe]]-Tabla111[[#This Row],[Pagado]]</f>
        <v>0</v>
      </c>
      <c r="H2478" s="75" t="s">
        <v>10</v>
      </c>
    </row>
    <row r="2479" spans="1:8" x14ac:dyDescent="0.25">
      <c r="A2479" s="148">
        <v>44857</v>
      </c>
      <c r="B2479" s="149" t="s">
        <v>34111</v>
      </c>
      <c r="C2479" s="153" t="s">
        <v>75</v>
      </c>
      <c r="D2479" s="154">
        <v>14320.8</v>
      </c>
      <c r="E2479" s="231">
        <v>44857</v>
      </c>
      <c r="F2479" s="154">
        <v>14320.8</v>
      </c>
      <c r="G2479" s="197">
        <f>Tabla111[[#This Row],[Importe]]-Tabla111[[#This Row],[Pagado]]</f>
        <v>0</v>
      </c>
      <c r="H2479" s="153" t="s">
        <v>10</v>
      </c>
    </row>
    <row r="2480" spans="1:8" x14ac:dyDescent="0.25">
      <c r="A2480" s="73">
        <v>44857</v>
      </c>
      <c r="B2480" s="74" t="s">
        <v>34112</v>
      </c>
      <c r="C2480" s="75" t="s">
        <v>56</v>
      </c>
      <c r="D2480" s="81">
        <v>8583.6</v>
      </c>
      <c r="E2480" s="230">
        <v>44857</v>
      </c>
      <c r="F2480" s="81">
        <v>8583.6</v>
      </c>
      <c r="G2480" s="197">
        <f>Tabla111[[#This Row],[Importe]]-Tabla111[[#This Row],[Pagado]]</f>
        <v>0</v>
      </c>
      <c r="H2480" s="75" t="s">
        <v>10</v>
      </c>
    </row>
    <row r="2481" spans="1:8" x14ac:dyDescent="0.25">
      <c r="A2481" s="148">
        <v>44858</v>
      </c>
      <c r="B2481" s="149" t="s">
        <v>34113</v>
      </c>
      <c r="C2481" s="153" t="s">
        <v>887</v>
      </c>
      <c r="D2481" s="154">
        <v>10753.5</v>
      </c>
      <c r="E2481" s="231">
        <v>44858</v>
      </c>
      <c r="F2481" s="154">
        <v>10753.5</v>
      </c>
      <c r="G2481" s="197">
        <f>Tabla111[[#This Row],[Importe]]-Tabla111[[#This Row],[Pagado]]</f>
        <v>0</v>
      </c>
      <c r="H2481" s="153" t="s">
        <v>10</v>
      </c>
    </row>
    <row r="2482" spans="1:8" x14ac:dyDescent="0.25">
      <c r="A2482" s="73">
        <v>44858</v>
      </c>
      <c r="B2482" s="74" t="s">
        <v>34114</v>
      </c>
      <c r="C2482" s="75" t="s">
        <v>12</v>
      </c>
      <c r="D2482" s="81">
        <v>37380.800000000003</v>
      </c>
      <c r="E2482" s="230">
        <v>44858</v>
      </c>
      <c r="F2482" s="81">
        <v>37380.800000000003</v>
      </c>
      <c r="G2482" s="197">
        <f>Tabla111[[#This Row],[Importe]]-Tabla111[[#This Row],[Pagado]]</f>
        <v>0</v>
      </c>
      <c r="H2482" s="75" t="s">
        <v>10</v>
      </c>
    </row>
    <row r="2483" spans="1:8" x14ac:dyDescent="0.25">
      <c r="A2483" s="148">
        <v>44858</v>
      </c>
      <c r="B2483" s="149" t="s">
        <v>34115</v>
      </c>
      <c r="C2483" s="153" t="s">
        <v>475</v>
      </c>
      <c r="D2483" s="154">
        <v>123052.2</v>
      </c>
      <c r="E2483" s="231" t="s">
        <v>34116</v>
      </c>
      <c r="F2483" s="154">
        <f>115000+8052.2</f>
        <v>123052.2</v>
      </c>
      <c r="G2483" s="197">
        <f>Tabla111[[#This Row],[Importe]]-Tabla111[[#This Row],[Pagado]]</f>
        <v>0</v>
      </c>
      <c r="H2483" s="153" t="s">
        <v>10</v>
      </c>
    </row>
    <row r="2484" spans="1:8" x14ac:dyDescent="0.25">
      <c r="A2484" s="73">
        <v>44858</v>
      </c>
      <c r="B2484" s="74" t="s">
        <v>34117</v>
      </c>
      <c r="C2484" s="75" t="s">
        <v>18</v>
      </c>
      <c r="D2484" s="81">
        <v>2410.1999999999998</v>
      </c>
      <c r="E2484" s="230">
        <v>44858</v>
      </c>
      <c r="F2484" s="81">
        <v>2410.1999999999998</v>
      </c>
      <c r="G2484" s="197">
        <f>Tabla111[[#This Row],[Importe]]-Tabla111[[#This Row],[Pagado]]</f>
        <v>0</v>
      </c>
      <c r="H2484" s="75" t="s">
        <v>10</v>
      </c>
    </row>
    <row r="2485" spans="1:8" x14ac:dyDescent="0.25">
      <c r="A2485" s="148">
        <v>44858</v>
      </c>
      <c r="B2485" s="149" t="s">
        <v>34118</v>
      </c>
      <c r="C2485" s="153" t="s">
        <v>1187</v>
      </c>
      <c r="D2485" s="154">
        <v>2488.4</v>
      </c>
      <c r="E2485" s="231">
        <v>44858</v>
      </c>
      <c r="F2485" s="154">
        <v>2488.4</v>
      </c>
      <c r="G2485" s="197">
        <f>Tabla111[[#This Row],[Importe]]-Tabla111[[#This Row],[Pagado]]</f>
        <v>0</v>
      </c>
      <c r="H2485" s="153" t="s">
        <v>10</v>
      </c>
    </row>
    <row r="2486" spans="1:8" x14ac:dyDescent="0.25">
      <c r="A2486" s="73">
        <v>44858</v>
      </c>
      <c r="B2486" s="74" t="s">
        <v>34119</v>
      </c>
      <c r="C2486" s="75" t="s">
        <v>109</v>
      </c>
      <c r="D2486" s="81">
        <v>6038.5</v>
      </c>
      <c r="E2486" s="230">
        <v>44859</v>
      </c>
      <c r="F2486" s="81">
        <v>6038.5</v>
      </c>
      <c r="G2486" s="197">
        <f>Tabla111[[#This Row],[Importe]]-Tabla111[[#This Row],[Pagado]]</f>
        <v>0</v>
      </c>
      <c r="H2486" s="75" t="s">
        <v>10</v>
      </c>
    </row>
    <row r="2487" spans="1:8" x14ac:dyDescent="0.25">
      <c r="A2487" s="148">
        <v>44858</v>
      </c>
      <c r="B2487" s="149" t="s">
        <v>34120</v>
      </c>
      <c r="C2487" s="153" t="s">
        <v>111</v>
      </c>
      <c r="D2487" s="154">
        <v>5973.5</v>
      </c>
      <c r="E2487" s="231">
        <v>44859</v>
      </c>
      <c r="F2487" s="154">
        <v>5973.5</v>
      </c>
      <c r="G2487" s="197">
        <f>Tabla111[[#This Row],[Importe]]-Tabla111[[#This Row],[Pagado]]</f>
        <v>0</v>
      </c>
      <c r="H2487" s="153" t="s">
        <v>10</v>
      </c>
    </row>
    <row r="2488" spans="1:8" x14ac:dyDescent="0.25">
      <c r="A2488" s="73">
        <v>44858</v>
      </c>
      <c r="B2488" s="74" t="s">
        <v>34121</v>
      </c>
      <c r="C2488" s="75" t="s">
        <v>2563</v>
      </c>
      <c r="D2488" s="81">
        <v>5199.2</v>
      </c>
      <c r="E2488" s="230">
        <v>44860</v>
      </c>
      <c r="F2488" s="81">
        <v>5199.2</v>
      </c>
      <c r="G2488" s="197">
        <f>Tabla111[[#This Row],[Importe]]-Tabla111[[#This Row],[Pagado]]</f>
        <v>0</v>
      </c>
      <c r="H2488" s="75" t="s">
        <v>10</v>
      </c>
    </row>
    <row r="2489" spans="1:8" x14ac:dyDescent="0.25">
      <c r="A2489" s="148">
        <v>44858</v>
      </c>
      <c r="B2489" s="149" t="s">
        <v>34122</v>
      </c>
      <c r="C2489" s="153" t="s">
        <v>60</v>
      </c>
      <c r="D2489" s="154">
        <v>5187</v>
      </c>
      <c r="E2489" s="231">
        <v>44860</v>
      </c>
      <c r="F2489" s="154">
        <v>5187</v>
      </c>
      <c r="G2489" s="197">
        <f>Tabla111[[#This Row],[Importe]]-Tabla111[[#This Row],[Pagado]]</f>
        <v>0</v>
      </c>
      <c r="H2489" s="153" t="s">
        <v>10</v>
      </c>
    </row>
    <row r="2490" spans="1:8" x14ac:dyDescent="0.25">
      <c r="A2490" s="73">
        <v>44858</v>
      </c>
      <c r="B2490" s="74" t="s">
        <v>34123</v>
      </c>
      <c r="C2490" s="75" t="s">
        <v>9</v>
      </c>
      <c r="D2490" s="81">
        <v>7591.6</v>
      </c>
      <c r="E2490" s="230">
        <v>44858</v>
      </c>
      <c r="F2490" s="81">
        <v>7591.6</v>
      </c>
      <c r="G2490" s="197">
        <f>Tabla111[[#This Row],[Importe]]-Tabla111[[#This Row],[Pagado]]</f>
        <v>0</v>
      </c>
      <c r="H2490" s="75" t="s">
        <v>10</v>
      </c>
    </row>
    <row r="2491" spans="1:8" x14ac:dyDescent="0.25">
      <c r="A2491" s="148">
        <v>44858</v>
      </c>
      <c r="B2491" s="149" t="s">
        <v>34124</v>
      </c>
      <c r="C2491" s="153" t="s">
        <v>131</v>
      </c>
      <c r="D2491" s="154">
        <v>5800.2</v>
      </c>
      <c r="E2491" s="231">
        <v>44858</v>
      </c>
      <c r="F2491" s="154">
        <v>5800.2</v>
      </c>
      <c r="G2491" s="197">
        <f>Tabla111[[#This Row],[Importe]]-Tabla111[[#This Row],[Pagado]]</f>
        <v>0</v>
      </c>
      <c r="H2491" s="153" t="s">
        <v>10</v>
      </c>
    </row>
    <row r="2492" spans="1:8" x14ac:dyDescent="0.25">
      <c r="A2492" s="73">
        <v>44858</v>
      </c>
      <c r="B2492" s="74" t="s">
        <v>34125</v>
      </c>
      <c r="C2492" s="75" t="s">
        <v>83</v>
      </c>
      <c r="D2492" s="81">
        <v>20571.400000000001</v>
      </c>
      <c r="E2492" s="230">
        <v>44858</v>
      </c>
      <c r="F2492" s="81">
        <v>20571.400000000001</v>
      </c>
      <c r="G2492" s="197">
        <f>Tabla111[[#This Row],[Importe]]-Tabla111[[#This Row],[Pagado]]</f>
        <v>0</v>
      </c>
      <c r="H2492" s="75" t="s">
        <v>10</v>
      </c>
    </row>
    <row r="2493" spans="1:8" x14ac:dyDescent="0.25">
      <c r="A2493" s="148">
        <v>44858</v>
      </c>
      <c r="B2493" s="149" t="s">
        <v>34126</v>
      </c>
      <c r="C2493" s="153" t="s">
        <v>93</v>
      </c>
      <c r="D2493" s="154">
        <v>9281</v>
      </c>
      <c r="E2493" s="231" t="s">
        <v>34127</v>
      </c>
      <c r="F2493" s="154">
        <f>4000+5281</f>
        <v>9281</v>
      </c>
      <c r="G2493" s="197">
        <f>Tabla111[[#This Row],[Importe]]-Tabla111[[#This Row],[Pagado]]</f>
        <v>0</v>
      </c>
      <c r="H2493" s="153" t="s">
        <v>10</v>
      </c>
    </row>
    <row r="2494" spans="1:8" x14ac:dyDescent="0.25">
      <c r="A2494" s="73">
        <v>44858</v>
      </c>
      <c r="B2494" s="74" t="s">
        <v>34128</v>
      </c>
      <c r="C2494" s="75" t="s">
        <v>2151</v>
      </c>
      <c r="D2494" s="81">
        <v>19876.599999999999</v>
      </c>
      <c r="E2494" s="230">
        <v>44858</v>
      </c>
      <c r="F2494" s="81">
        <v>19876.599999999999</v>
      </c>
      <c r="G2494" s="197">
        <f>Tabla111[[#This Row],[Importe]]-Tabla111[[#This Row],[Pagado]]</f>
        <v>0</v>
      </c>
      <c r="H2494" s="75" t="s">
        <v>10</v>
      </c>
    </row>
    <row r="2495" spans="1:8" x14ac:dyDescent="0.25">
      <c r="A2495" s="148">
        <v>44858</v>
      </c>
      <c r="B2495" s="149" t="s">
        <v>34129</v>
      </c>
      <c r="C2495" s="153" t="s">
        <v>114</v>
      </c>
      <c r="D2495" s="154">
        <v>7514.9</v>
      </c>
      <c r="E2495" s="231">
        <v>44859</v>
      </c>
      <c r="F2495" s="154">
        <v>7514.9</v>
      </c>
      <c r="G2495" s="197">
        <f>Tabla111[[#This Row],[Importe]]-Tabla111[[#This Row],[Pagado]]</f>
        <v>0</v>
      </c>
      <c r="H2495" s="153" t="s">
        <v>10</v>
      </c>
    </row>
    <row r="2496" spans="1:8" x14ac:dyDescent="0.25">
      <c r="A2496" s="73">
        <v>44858</v>
      </c>
      <c r="B2496" s="74" t="s">
        <v>34130</v>
      </c>
      <c r="C2496" s="75" t="s">
        <v>105</v>
      </c>
      <c r="D2496" s="81">
        <v>15603.2</v>
      </c>
      <c r="E2496" s="230">
        <v>44860</v>
      </c>
      <c r="F2496" s="81">
        <v>15603.2</v>
      </c>
      <c r="G2496" s="197">
        <f>Tabla111[[#This Row],[Importe]]-Tabla111[[#This Row],[Pagado]]</f>
        <v>0</v>
      </c>
      <c r="H2496" s="75" t="s">
        <v>10</v>
      </c>
    </row>
    <row r="2497" spans="1:8" x14ac:dyDescent="0.25">
      <c r="A2497" s="148">
        <v>44858</v>
      </c>
      <c r="B2497" s="149" t="s">
        <v>34131</v>
      </c>
      <c r="C2497" s="153" t="s">
        <v>97</v>
      </c>
      <c r="D2497" s="154">
        <v>13765.2</v>
      </c>
      <c r="E2497" s="231">
        <v>44859</v>
      </c>
      <c r="F2497" s="154">
        <v>13765.2</v>
      </c>
      <c r="G2497" s="197">
        <f>Tabla111[[#This Row],[Importe]]-Tabla111[[#This Row],[Pagado]]</f>
        <v>0</v>
      </c>
      <c r="H2497" s="153" t="s">
        <v>10</v>
      </c>
    </row>
    <row r="2498" spans="1:8" x14ac:dyDescent="0.25">
      <c r="A2498" s="73">
        <v>44858</v>
      </c>
      <c r="B2498" s="74" t="s">
        <v>34132</v>
      </c>
      <c r="C2498" s="75" t="s">
        <v>89</v>
      </c>
      <c r="D2498" s="81">
        <v>13299</v>
      </c>
      <c r="E2498" s="230">
        <v>44494</v>
      </c>
      <c r="F2498" s="81">
        <v>13299</v>
      </c>
      <c r="G2498" s="197">
        <f>Tabla111[[#This Row],[Importe]]-Tabla111[[#This Row],[Pagado]]</f>
        <v>0</v>
      </c>
      <c r="H2498" s="75" t="s">
        <v>10</v>
      </c>
    </row>
    <row r="2499" spans="1:8" x14ac:dyDescent="0.25">
      <c r="A2499" s="148">
        <v>44858</v>
      </c>
      <c r="B2499" s="149" t="s">
        <v>34133</v>
      </c>
      <c r="C2499" s="153" t="s">
        <v>348</v>
      </c>
      <c r="D2499" s="154">
        <v>4383.2</v>
      </c>
      <c r="E2499" s="231">
        <v>44858</v>
      </c>
      <c r="F2499" s="154">
        <v>4383.2</v>
      </c>
      <c r="G2499" s="197">
        <f>Tabla111[[#This Row],[Importe]]-Tabla111[[#This Row],[Pagado]]</f>
        <v>0</v>
      </c>
      <c r="H2499" s="153" t="s">
        <v>10</v>
      </c>
    </row>
    <row r="2500" spans="1:8" x14ac:dyDescent="0.25">
      <c r="A2500" s="73">
        <v>44858</v>
      </c>
      <c r="B2500" s="74" t="s">
        <v>34134</v>
      </c>
      <c r="C2500" s="75" t="s">
        <v>161</v>
      </c>
      <c r="D2500" s="81">
        <v>4620</v>
      </c>
      <c r="E2500" s="230">
        <v>44858</v>
      </c>
      <c r="F2500" s="81">
        <v>4620</v>
      </c>
      <c r="G2500" s="197">
        <f>Tabla111[[#This Row],[Importe]]-Tabla111[[#This Row],[Pagado]]</f>
        <v>0</v>
      </c>
      <c r="H2500" s="75" t="s">
        <v>10</v>
      </c>
    </row>
    <row r="2501" spans="1:8" x14ac:dyDescent="0.25">
      <c r="A2501" s="148">
        <v>44858</v>
      </c>
      <c r="B2501" s="149" t="s">
        <v>34135</v>
      </c>
      <c r="C2501" s="153" t="s">
        <v>345</v>
      </c>
      <c r="D2501" s="154">
        <v>655.20000000000005</v>
      </c>
      <c r="E2501" s="231">
        <v>44858</v>
      </c>
      <c r="F2501" s="154">
        <v>655.20000000000005</v>
      </c>
      <c r="G2501" s="197">
        <f>Tabla111[[#This Row],[Importe]]-Tabla111[[#This Row],[Pagado]]</f>
        <v>0</v>
      </c>
      <c r="H2501" s="153" t="s">
        <v>10</v>
      </c>
    </row>
    <row r="2502" spans="1:8" x14ac:dyDescent="0.25">
      <c r="A2502" s="73">
        <v>44858</v>
      </c>
      <c r="B2502" s="74" t="s">
        <v>34136</v>
      </c>
      <c r="C2502" s="75" t="s">
        <v>22</v>
      </c>
      <c r="D2502" s="81">
        <v>55221.1</v>
      </c>
      <c r="E2502" s="230">
        <v>44859</v>
      </c>
      <c r="F2502" s="81">
        <v>55221.1</v>
      </c>
      <c r="G2502" s="197">
        <f>Tabla111[[#This Row],[Importe]]-Tabla111[[#This Row],[Pagado]]</f>
        <v>0</v>
      </c>
      <c r="H2502" s="75" t="s">
        <v>10</v>
      </c>
    </row>
    <row r="2503" spans="1:8" x14ac:dyDescent="0.25">
      <c r="A2503" s="148">
        <v>44858</v>
      </c>
      <c r="B2503" s="149" t="s">
        <v>34137</v>
      </c>
      <c r="C2503" s="153" t="s">
        <v>924</v>
      </c>
      <c r="D2503" s="154">
        <v>7657.26</v>
      </c>
      <c r="E2503" s="231">
        <v>44858</v>
      </c>
      <c r="F2503" s="154">
        <v>7657.26</v>
      </c>
      <c r="G2503" s="197">
        <f>Tabla111[[#This Row],[Importe]]-Tabla111[[#This Row],[Pagado]]</f>
        <v>0</v>
      </c>
      <c r="H2503" s="153" t="s">
        <v>10</v>
      </c>
    </row>
    <row r="2504" spans="1:8" x14ac:dyDescent="0.25">
      <c r="A2504" s="73">
        <v>44858</v>
      </c>
      <c r="B2504" s="74" t="s">
        <v>34138</v>
      </c>
      <c r="C2504" s="75" t="s">
        <v>17556</v>
      </c>
      <c r="D2504" s="81">
        <v>4150.3</v>
      </c>
      <c r="E2504" s="230">
        <v>44858</v>
      </c>
      <c r="F2504" s="81">
        <v>4150.3</v>
      </c>
      <c r="G2504" s="197">
        <f>Tabla111[[#This Row],[Importe]]-Tabla111[[#This Row],[Pagado]]</f>
        <v>0</v>
      </c>
      <c r="H2504" s="75" t="s">
        <v>10</v>
      </c>
    </row>
    <row r="2505" spans="1:8" x14ac:dyDescent="0.25">
      <c r="A2505" s="148">
        <v>44858</v>
      </c>
      <c r="B2505" s="149" t="s">
        <v>34139</v>
      </c>
      <c r="C2505" s="153" t="s">
        <v>87</v>
      </c>
      <c r="D2505" s="154">
        <v>3523.5</v>
      </c>
      <c r="E2505" s="231">
        <v>44858</v>
      </c>
      <c r="F2505" s="154">
        <v>3523.5</v>
      </c>
      <c r="G2505" s="197">
        <f>Tabla111[[#This Row],[Importe]]-Tabla111[[#This Row],[Pagado]]</f>
        <v>0</v>
      </c>
      <c r="H2505" s="153" t="s">
        <v>10</v>
      </c>
    </row>
    <row r="2506" spans="1:8" x14ac:dyDescent="0.25">
      <c r="A2506" s="73">
        <v>44858</v>
      </c>
      <c r="B2506" s="74" t="s">
        <v>34140</v>
      </c>
      <c r="C2506" s="75" t="s">
        <v>664</v>
      </c>
      <c r="D2506" s="81">
        <v>7471.8</v>
      </c>
      <c r="E2506" s="230">
        <v>44858</v>
      </c>
      <c r="F2506" s="81">
        <v>7471.8</v>
      </c>
      <c r="G2506" s="197">
        <f>Tabla111[[#This Row],[Importe]]-Tabla111[[#This Row],[Pagado]]</f>
        <v>0</v>
      </c>
      <c r="H2506" s="75" t="s">
        <v>10</v>
      </c>
    </row>
    <row r="2507" spans="1:8" x14ac:dyDescent="0.25">
      <c r="A2507" s="148">
        <v>44858</v>
      </c>
      <c r="B2507" s="149" t="s">
        <v>34141</v>
      </c>
      <c r="C2507" s="153" t="s">
        <v>34142</v>
      </c>
      <c r="D2507" s="154">
        <v>0</v>
      </c>
      <c r="E2507" s="233" t="s">
        <v>189</v>
      </c>
      <c r="F2507" s="154">
        <v>0</v>
      </c>
      <c r="G2507" s="197">
        <f>Tabla111[[#This Row],[Importe]]-Tabla111[[#This Row],[Pagado]]</f>
        <v>0</v>
      </c>
      <c r="H2507" s="153" t="s">
        <v>189</v>
      </c>
    </row>
    <row r="2508" spans="1:8" x14ac:dyDescent="0.25">
      <c r="A2508" s="73">
        <v>44858</v>
      </c>
      <c r="B2508" s="74" t="s">
        <v>34143</v>
      </c>
      <c r="C2508" s="75" t="s">
        <v>314</v>
      </c>
      <c r="D2508" s="81">
        <v>2614</v>
      </c>
      <c r="E2508" s="230">
        <v>44858</v>
      </c>
      <c r="F2508" s="81">
        <v>2614</v>
      </c>
      <c r="G2508" s="197">
        <f>Tabla111[[#This Row],[Importe]]-Tabla111[[#This Row],[Pagado]]</f>
        <v>0</v>
      </c>
      <c r="H2508" s="75" t="s">
        <v>10</v>
      </c>
    </row>
    <row r="2509" spans="1:8" x14ac:dyDescent="0.25">
      <c r="A2509" s="148">
        <v>44858</v>
      </c>
      <c r="B2509" s="149" t="s">
        <v>34144</v>
      </c>
      <c r="C2509" s="153" t="s">
        <v>16</v>
      </c>
      <c r="D2509" s="154">
        <v>7159.8</v>
      </c>
      <c r="E2509" s="231">
        <v>44858</v>
      </c>
      <c r="F2509" s="154">
        <v>7159.8</v>
      </c>
      <c r="G2509" s="197">
        <f>Tabla111[[#This Row],[Importe]]-Tabla111[[#This Row],[Pagado]]</f>
        <v>0</v>
      </c>
      <c r="H2509" s="153" t="s">
        <v>10</v>
      </c>
    </row>
    <row r="2510" spans="1:8" x14ac:dyDescent="0.25">
      <c r="A2510" s="73">
        <v>44858</v>
      </c>
      <c r="B2510" s="74" t="s">
        <v>34145</v>
      </c>
      <c r="C2510" s="75" t="s">
        <v>214</v>
      </c>
      <c r="D2510" s="81">
        <v>8263</v>
      </c>
      <c r="E2510" s="230">
        <v>44858</v>
      </c>
      <c r="F2510" s="81">
        <v>8263</v>
      </c>
      <c r="G2510" s="197">
        <f>Tabla111[[#This Row],[Importe]]-Tabla111[[#This Row],[Pagado]]</f>
        <v>0</v>
      </c>
      <c r="H2510" s="75" t="s">
        <v>10</v>
      </c>
    </row>
    <row r="2511" spans="1:8" x14ac:dyDescent="0.25">
      <c r="A2511" s="148">
        <v>44858</v>
      </c>
      <c r="B2511" s="149" t="s">
        <v>34146</v>
      </c>
      <c r="C2511" s="153" t="s">
        <v>777</v>
      </c>
      <c r="D2511" s="154">
        <v>2979.8</v>
      </c>
      <c r="E2511" s="231">
        <v>44858</v>
      </c>
      <c r="F2511" s="154">
        <v>2979.8</v>
      </c>
      <c r="G2511" s="197">
        <f>Tabla111[[#This Row],[Importe]]-Tabla111[[#This Row],[Pagado]]</f>
        <v>0</v>
      </c>
      <c r="H2511" s="153" t="s">
        <v>10</v>
      </c>
    </row>
    <row r="2512" spans="1:8" x14ac:dyDescent="0.25">
      <c r="A2512" s="73">
        <v>44858</v>
      </c>
      <c r="B2512" s="74" t="s">
        <v>34147</v>
      </c>
      <c r="C2512" s="75" t="s">
        <v>53</v>
      </c>
      <c r="D2512" s="81">
        <v>1944</v>
      </c>
      <c r="E2512" s="230">
        <v>44858</v>
      </c>
      <c r="F2512" s="81">
        <v>1944</v>
      </c>
      <c r="G2512" s="197">
        <f>Tabla111[[#This Row],[Importe]]-Tabla111[[#This Row],[Pagado]]</f>
        <v>0</v>
      </c>
      <c r="H2512" s="75" t="s">
        <v>10</v>
      </c>
    </row>
    <row r="2513" spans="1:8" x14ac:dyDescent="0.25">
      <c r="A2513" s="148">
        <v>44858</v>
      </c>
      <c r="B2513" s="149" t="s">
        <v>34148</v>
      </c>
      <c r="C2513" s="153" t="s">
        <v>206</v>
      </c>
      <c r="D2513" s="154">
        <v>21099.200000000001</v>
      </c>
      <c r="E2513" s="231">
        <v>44860</v>
      </c>
      <c r="F2513" s="154">
        <v>21099.200000000001</v>
      </c>
      <c r="G2513" s="197">
        <f>Tabla111[[#This Row],[Importe]]-Tabla111[[#This Row],[Pagado]]</f>
        <v>0</v>
      </c>
      <c r="H2513" s="153" t="s">
        <v>10</v>
      </c>
    </row>
    <row r="2514" spans="1:8" x14ac:dyDescent="0.25">
      <c r="A2514" s="73">
        <v>44858</v>
      </c>
      <c r="B2514" s="74" t="s">
        <v>34149</v>
      </c>
      <c r="C2514" s="75" t="s">
        <v>365</v>
      </c>
      <c r="D2514" s="81">
        <v>957.6</v>
      </c>
      <c r="E2514" s="230">
        <v>44858</v>
      </c>
      <c r="F2514" s="81">
        <v>957.6</v>
      </c>
      <c r="G2514" s="197">
        <f>Tabla111[[#This Row],[Importe]]-Tabla111[[#This Row],[Pagado]]</f>
        <v>0</v>
      </c>
      <c r="H2514" s="75" t="s">
        <v>10</v>
      </c>
    </row>
    <row r="2515" spans="1:8" x14ac:dyDescent="0.25">
      <c r="A2515" s="148">
        <v>44858</v>
      </c>
      <c r="B2515" s="149" t="s">
        <v>34150</v>
      </c>
      <c r="C2515" s="153" t="s">
        <v>154</v>
      </c>
      <c r="D2515" s="154">
        <v>28638.400000000001</v>
      </c>
      <c r="E2515" s="231">
        <v>44862</v>
      </c>
      <c r="F2515" s="154">
        <v>28638.400000000001</v>
      </c>
      <c r="G2515" s="197">
        <f>Tabla111[[#This Row],[Importe]]-Tabla111[[#This Row],[Pagado]]</f>
        <v>0</v>
      </c>
      <c r="H2515" s="153" t="s">
        <v>10</v>
      </c>
    </row>
    <row r="2516" spans="1:8" x14ac:dyDescent="0.25">
      <c r="A2516" s="73">
        <v>44858</v>
      </c>
      <c r="B2516" s="74" t="s">
        <v>34151</v>
      </c>
      <c r="C2516" s="75" t="s">
        <v>212</v>
      </c>
      <c r="D2516" s="81">
        <v>45408.14</v>
      </c>
      <c r="E2516" s="230">
        <v>44862</v>
      </c>
      <c r="F2516" s="81">
        <v>45408.14</v>
      </c>
      <c r="G2516" s="197">
        <f>Tabla111[[#This Row],[Importe]]-Tabla111[[#This Row],[Pagado]]</f>
        <v>0</v>
      </c>
      <c r="H2516" s="75" t="s">
        <v>10</v>
      </c>
    </row>
    <row r="2517" spans="1:8" x14ac:dyDescent="0.25">
      <c r="A2517" s="148">
        <v>44858</v>
      </c>
      <c r="B2517" s="149" t="s">
        <v>34152</v>
      </c>
      <c r="C2517" s="153" t="s">
        <v>208</v>
      </c>
      <c r="D2517" s="154">
        <v>13605.1</v>
      </c>
      <c r="E2517" s="231">
        <v>44859</v>
      </c>
      <c r="F2517" s="154">
        <v>13605.1</v>
      </c>
      <c r="G2517" s="197">
        <f>Tabla111[[#This Row],[Importe]]-Tabla111[[#This Row],[Pagado]]</f>
        <v>0</v>
      </c>
      <c r="H2517" s="153" t="s">
        <v>10</v>
      </c>
    </row>
    <row r="2518" spans="1:8" x14ac:dyDescent="0.25">
      <c r="A2518" s="73">
        <v>44858</v>
      </c>
      <c r="B2518" s="74" t="s">
        <v>34153</v>
      </c>
      <c r="C2518" s="75" t="s">
        <v>218</v>
      </c>
      <c r="D2518" s="81">
        <v>17775.8</v>
      </c>
      <c r="E2518" s="230">
        <v>44862</v>
      </c>
      <c r="F2518" s="81">
        <v>17775.8</v>
      </c>
      <c r="G2518" s="197">
        <f>Tabla111[[#This Row],[Importe]]-Tabla111[[#This Row],[Pagado]]</f>
        <v>0</v>
      </c>
      <c r="H2518" s="75" t="s">
        <v>10</v>
      </c>
    </row>
    <row r="2519" spans="1:8" x14ac:dyDescent="0.25">
      <c r="A2519" s="148">
        <v>44858</v>
      </c>
      <c r="B2519" s="149" t="s">
        <v>34154</v>
      </c>
      <c r="C2519" s="153" t="s">
        <v>97</v>
      </c>
      <c r="D2519" s="154">
        <v>3181.7</v>
      </c>
      <c r="E2519" s="231">
        <v>44858</v>
      </c>
      <c r="F2519" s="154">
        <v>3181.7</v>
      </c>
      <c r="G2519" s="197">
        <f>Tabla111[[#This Row],[Importe]]-Tabla111[[#This Row],[Pagado]]</f>
        <v>0</v>
      </c>
      <c r="H2519" s="153" t="s">
        <v>10</v>
      </c>
    </row>
    <row r="2520" spans="1:8" x14ac:dyDescent="0.25">
      <c r="A2520" s="73">
        <v>44858</v>
      </c>
      <c r="B2520" s="74" t="s">
        <v>34155</v>
      </c>
      <c r="C2520" s="75" t="s">
        <v>357</v>
      </c>
      <c r="D2520" s="81">
        <v>4976.8</v>
      </c>
      <c r="E2520" s="230">
        <v>44858</v>
      </c>
      <c r="F2520" s="81">
        <v>4976.8</v>
      </c>
      <c r="G2520" s="197">
        <f>Tabla111[[#This Row],[Importe]]-Tabla111[[#This Row],[Pagado]]</f>
        <v>0</v>
      </c>
      <c r="H2520" s="75" t="s">
        <v>10</v>
      </c>
    </row>
    <row r="2521" spans="1:8" x14ac:dyDescent="0.25">
      <c r="A2521" s="148">
        <v>44858</v>
      </c>
      <c r="B2521" s="149" t="s">
        <v>34156</v>
      </c>
      <c r="C2521" s="153" t="s">
        <v>129</v>
      </c>
      <c r="D2521" s="154">
        <v>2391</v>
      </c>
      <c r="E2521" s="231">
        <v>44858</v>
      </c>
      <c r="F2521" s="154">
        <v>2391</v>
      </c>
      <c r="G2521" s="197">
        <f>Tabla111[[#This Row],[Importe]]-Tabla111[[#This Row],[Pagado]]</f>
        <v>0</v>
      </c>
      <c r="H2521" s="153" t="s">
        <v>10</v>
      </c>
    </row>
    <row r="2522" spans="1:8" x14ac:dyDescent="0.25">
      <c r="A2522" s="73">
        <v>44858</v>
      </c>
      <c r="B2522" s="74" t="s">
        <v>34157</v>
      </c>
      <c r="C2522" s="75" t="s">
        <v>140</v>
      </c>
      <c r="D2522" s="81">
        <v>5172.3999999999996</v>
      </c>
      <c r="E2522" s="230">
        <v>44858</v>
      </c>
      <c r="F2522" s="81">
        <v>5172.3999999999996</v>
      </c>
      <c r="G2522" s="197">
        <f>Tabla111[[#This Row],[Importe]]-Tabla111[[#This Row],[Pagado]]</f>
        <v>0</v>
      </c>
      <c r="H2522" s="75" t="s">
        <v>10</v>
      </c>
    </row>
    <row r="2523" spans="1:8" x14ac:dyDescent="0.25">
      <c r="A2523" s="148">
        <v>44858</v>
      </c>
      <c r="B2523" s="149" t="s">
        <v>34158</v>
      </c>
      <c r="C2523" s="153" t="s">
        <v>127</v>
      </c>
      <c r="D2523" s="154">
        <v>5838.8</v>
      </c>
      <c r="E2523" s="231">
        <v>44858</v>
      </c>
      <c r="F2523" s="154">
        <v>5838.8</v>
      </c>
      <c r="G2523" s="197">
        <f>Tabla111[[#This Row],[Importe]]-Tabla111[[#This Row],[Pagado]]</f>
        <v>0</v>
      </c>
      <c r="H2523" s="153" t="s">
        <v>10</v>
      </c>
    </row>
    <row r="2524" spans="1:8" x14ac:dyDescent="0.25">
      <c r="A2524" s="73">
        <v>44858</v>
      </c>
      <c r="B2524" s="74" t="s">
        <v>34159</v>
      </c>
      <c r="C2524" s="75" t="s">
        <v>31</v>
      </c>
      <c r="D2524" s="81">
        <v>4113.8999999999996</v>
      </c>
      <c r="E2524" s="230">
        <v>44858</v>
      </c>
      <c r="F2524" s="81">
        <v>4113.8999999999996</v>
      </c>
      <c r="G2524" s="197">
        <f>Tabla111[[#This Row],[Importe]]-Tabla111[[#This Row],[Pagado]]</f>
        <v>0</v>
      </c>
      <c r="H2524" s="75" t="s">
        <v>10</v>
      </c>
    </row>
    <row r="2525" spans="1:8" x14ac:dyDescent="0.25">
      <c r="A2525" s="148">
        <v>44858</v>
      </c>
      <c r="B2525" s="149" t="s">
        <v>34160</v>
      </c>
      <c r="C2525" s="153" t="s">
        <v>146</v>
      </c>
      <c r="D2525" s="154">
        <v>5482.6</v>
      </c>
      <c r="E2525" s="231">
        <v>44858</v>
      </c>
      <c r="F2525" s="154">
        <v>5482.6</v>
      </c>
      <c r="G2525" s="197">
        <f>Tabla111[[#This Row],[Importe]]-Tabla111[[#This Row],[Pagado]]</f>
        <v>0</v>
      </c>
      <c r="H2525" s="153" t="s">
        <v>10</v>
      </c>
    </row>
    <row r="2526" spans="1:8" x14ac:dyDescent="0.25">
      <c r="A2526" s="73">
        <v>44858</v>
      </c>
      <c r="B2526" s="74" t="s">
        <v>34161</v>
      </c>
      <c r="C2526" s="75" t="s">
        <v>312</v>
      </c>
      <c r="D2526" s="81">
        <v>6105.8</v>
      </c>
      <c r="E2526" s="230">
        <v>44858</v>
      </c>
      <c r="F2526" s="81">
        <v>6105.8</v>
      </c>
      <c r="G2526" s="197">
        <f>Tabla111[[#This Row],[Importe]]-Tabla111[[#This Row],[Pagado]]</f>
        <v>0</v>
      </c>
      <c r="H2526" s="75" t="s">
        <v>10</v>
      </c>
    </row>
    <row r="2527" spans="1:8" x14ac:dyDescent="0.25">
      <c r="A2527" s="148">
        <v>44858</v>
      </c>
      <c r="B2527" s="149" t="s">
        <v>34162</v>
      </c>
      <c r="C2527" s="153" t="s">
        <v>1362</v>
      </c>
      <c r="D2527" s="154">
        <v>7938</v>
      </c>
      <c r="E2527" s="231">
        <v>44858</v>
      </c>
      <c r="F2527" s="154">
        <v>7938</v>
      </c>
      <c r="G2527" s="197">
        <f>Tabla111[[#This Row],[Importe]]-Tabla111[[#This Row],[Pagado]]</f>
        <v>0</v>
      </c>
      <c r="H2527" s="153" t="s">
        <v>10</v>
      </c>
    </row>
    <row r="2528" spans="1:8" x14ac:dyDescent="0.25">
      <c r="A2528" s="73">
        <v>44858</v>
      </c>
      <c r="B2528" s="74" t="s">
        <v>34163</v>
      </c>
      <c r="C2528" s="75" t="s">
        <v>198</v>
      </c>
      <c r="D2528" s="81">
        <v>4780.3999999999996</v>
      </c>
      <c r="E2528" s="230">
        <v>44858</v>
      </c>
      <c r="F2528" s="81">
        <v>4780.3999999999996</v>
      </c>
      <c r="G2528" s="197">
        <f>Tabla111[[#This Row],[Importe]]-Tabla111[[#This Row],[Pagado]]</f>
        <v>0</v>
      </c>
      <c r="H2528" s="75" t="s">
        <v>10</v>
      </c>
    </row>
    <row r="2529" spans="1:8" x14ac:dyDescent="0.25">
      <c r="A2529" s="148">
        <v>44858</v>
      </c>
      <c r="B2529" s="149" t="s">
        <v>34164</v>
      </c>
      <c r="C2529" s="153" t="s">
        <v>216</v>
      </c>
      <c r="D2529" s="154">
        <v>25890</v>
      </c>
      <c r="E2529" s="231">
        <v>44868</v>
      </c>
      <c r="F2529" s="154">
        <v>25890</v>
      </c>
      <c r="G2529" s="197">
        <f>Tabla111[[#This Row],[Importe]]-Tabla111[[#This Row],[Pagado]]</f>
        <v>0</v>
      </c>
      <c r="H2529" s="153" t="s">
        <v>10</v>
      </c>
    </row>
    <row r="2530" spans="1:8" x14ac:dyDescent="0.25">
      <c r="A2530" s="73">
        <v>44858</v>
      </c>
      <c r="B2530" s="74" t="s">
        <v>34165</v>
      </c>
      <c r="C2530" s="75" t="s">
        <v>75</v>
      </c>
      <c r="D2530" s="81">
        <v>7971.6</v>
      </c>
      <c r="E2530" s="230">
        <v>44858</v>
      </c>
      <c r="F2530" s="81">
        <v>7971.6</v>
      </c>
      <c r="G2530" s="197">
        <f>Tabla111[[#This Row],[Importe]]-Tabla111[[#This Row],[Pagado]]</f>
        <v>0</v>
      </c>
      <c r="H2530" s="75" t="s">
        <v>10</v>
      </c>
    </row>
    <row r="2531" spans="1:8" x14ac:dyDescent="0.25">
      <c r="A2531" s="148">
        <v>44858</v>
      </c>
      <c r="B2531" s="149" t="s">
        <v>34166</v>
      </c>
      <c r="C2531" s="153" t="s">
        <v>541</v>
      </c>
      <c r="D2531" s="154">
        <v>14457.6</v>
      </c>
      <c r="E2531" s="231">
        <v>44859</v>
      </c>
      <c r="F2531" s="154">
        <v>14457.6</v>
      </c>
      <c r="G2531" s="197">
        <f>Tabla111[[#This Row],[Importe]]-Tabla111[[#This Row],[Pagado]]</f>
        <v>0</v>
      </c>
      <c r="H2531" s="153" t="s">
        <v>10</v>
      </c>
    </row>
    <row r="2532" spans="1:8" x14ac:dyDescent="0.25">
      <c r="A2532" s="73">
        <v>44858</v>
      </c>
      <c r="B2532" s="74" t="s">
        <v>34167</v>
      </c>
      <c r="C2532" s="75" t="s">
        <v>133</v>
      </c>
      <c r="D2532" s="81">
        <v>17032.400000000001</v>
      </c>
      <c r="E2532" s="230">
        <v>44861</v>
      </c>
      <c r="F2532" s="81">
        <v>17032.400000000001</v>
      </c>
      <c r="G2532" s="197">
        <f>Tabla111[[#This Row],[Importe]]-Tabla111[[#This Row],[Pagado]]</f>
        <v>0</v>
      </c>
      <c r="H2532" s="75" t="s">
        <v>10</v>
      </c>
    </row>
    <row r="2533" spans="1:8" x14ac:dyDescent="0.25">
      <c r="A2533" s="148">
        <v>44858</v>
      </c>
      <c r="B2533" s="149" t="s">
        <v>34168</v>
      </c>
      <c r="C2533" s="153" t="s">
        <v>1378</v>
      </c>
      <c r="D2533" s="154">
        <v>36294</v>
      </c>
      <c r="E2533" s="231">
        <v>44859</v>
      </c>
      <c r="F2533" s="154">
        <v>36294</v>
      </c>
      <c r="G2533" s="197">
        <f>Tabla111[[#This Row],[Importe]]-Tabla111[[#This Row],[Pagado]]</f>
        <v>0</v>
      </c>
      <c r="H2533" s="153" t="s">
        <v>10</v>
      </c>
    </row>
    <row r="2534" spans="1:8" x14ac:dyDescent="0.25">
      <c r="A2534" s="73">
        <v>44858</v>
      </c>
      <c r="B2534" s="74" t="s">
        <v>34169</v>
      </c>
      <c r="C2534" s="75" t="s">
        <v>45</v>
      </c>
      <c r="D2534" s="81">
        <v>13380.4</v>
      </c>
      <c r="E2534" s="230">
        <v>44858</v>
      </c>
      <c r="F2534" s="81">
        <v>13380.4</v>
      </c>
      <c r="G2534" s="197">
        <f>Tabla111[[#This Row],[Importe]]-Tabla111[[#This Row],[Pagado]]</f>
        <v>0</v>
      </c>
      <c r="H2534" s="75" t="s">
        <v>10</v>
      </c>
    </row>
    <row r="2535" spans="1:8" x14ac:dyDescent="0.25">
      <c r="A2535" s="148">
        <v>44858</v>
      </c>
      <c r="B2535" s="149" t="s">
        <v>34170</v>
      </c>
      <c r="C2535" s="153" t="s">
        <v>348</v>
      </c>
      <c r="D2535" s="154">
        <v>3983.8</v>
      </c>
      <c r="E2535" s="231">
        <v>44858</v>
      </c>
      <c r="F2535" s="154">
        <v>3983.8</v>
      </c>
      <c r="G2535" s="197">
        <f>Tabla111[[#This Row],[Importe]]-Tabla111[[#This Row],[Pagado]]</f>
        <v>0</v>
      </c>
      <c r="H2535" s="153" t="s">
        <v>10</v>
      </c>
    </row>
    <row r="2536" spans="1:8" x14ac:dyDescent="0.25">
      <c r="A2536" s="73">
        <v>44858</v>
      </c>
      <c r="B2536" s="74" t="s">
        <v>34171</v>
      </c>
      <c r="C2536" s="75" t="s">
        <v>10157</v>
      </c>
      <c r="D2536" s="81">
        <v>10477.6</v>
      </c>
      <c r="E2536" s="230">
        <v>44859</v>
      </c>
      <c r="F2536" s="81">
        <v>10477.6</v>
      </c>
      <c r="G2536" s="197">
        <f>Tabla111[[#This Row],[Importe]]-Tabla111[[#This Row],[Pagado]]</f>
        <v>0</v>
      </c>
      <c r="H2536" s="75" t="s">
        <v>10</v>
      </c>
    </row>
    <row r="2537" spans="1:8" x14ac:dyDescent="0.25">
      <c r="A2537" s="148">
        <v>44858</v>
      </c>
      <c r="B2537" s="149" t="s">
        <v>34172</v>
      </c>
      <c r="C2537" s="153" t="s">
        <v>107</v>
      </c>
      <c r="D2537" s="154">
        <v>12456.4</v>
      </c>
      <c r="E2537" s="231">
        <v>44858</v>
      </c>
      <c r="F2537" s="154">
        <v>12456.4</v>
      </c>
      <c r="G2537" s="197">
        <f>Tabla111[[#This Row],[Importe]]-Tabla111[[#This Row],[Pagado]]</f>
        <v>0</v>
      </c>
      <c r="H2537" s="153" t="s">
        <v>10</v>
      </c>
    </row>
    <row r="2538" spans="1:8" x14ac:dyDescent="0.25">
      <c r="A2538" s="73">
        <v>44858</v>
      </c>
      <c r="B2538" s="74" t="s">
        <v>34173</v>
      </c>
      <c r="C2538" s="75" t="s">
        <v>670</v>
      </c>
      <c r="D2538" s="81">
        <v>5857.5</v>
      </c>
      <c r="E2538" s="230">
        <v>44858</v>
      </c>
      <c r="F2538" s="81">
        <v>5857.5</v>
      </c>
      <c r="G2538" s="197">
        <f>Tabla111[[#This Row],[Importe]]-Tabla111[[#This Row],[Pagado]]</f>
        <v>0</v>
      </c>
      <c r="H2538" s="75" t="s">
        <v>10</v>
      </c>
    </row>
    <row r="2539" spans="1:8" x14ac:dyDescent="0.25">
      <c r="A2539" s="148">
        <v>44858</v>
      </c>
      <c r="B2539" s="149" t="s">
        <v>34174</v>
      </c>
      <c r="C2539" s="153" t="s">
        <v>1644</v>
      </c>
      <c r="D2539" s="154">
        <v>21197.8</v>
      </c>
      <c r="E2539" s="231">
        <v>44859</v>
      </c>
      <c r="F2539" s="154">
        <v>21197.8</v>
      </c>
      <c r="G2539" s="197">
        <f>Tabla111[[#This Row],[Importe]]-Tabla111[[#This Row],[Pagado]]</f>
        <v>0</v>
      </c>
      <c r="H2539" s="153" t="s">
        <v>10</v>
      </c>
    </row>
    <row r="2540" spans="1:8" x14ac:dyDescent="0.25">
      <c r="A2540" s="73">
        <v>44858</v>
      </c>
      <c r="B2540" s="74" t="s">
        <v>34175</v>
      </c>
      <c r="C2540" s="75" t="s">
        <v>196</v>
      </c>
      <c r="D2540" s="81">
        <v>136759.18</v>
      </c>
      <c r="E2540" s="230">
        <v>44862</v>
      </c>
      <c r="F2540" s="81">
        <v>136759.18</v>
      </c>
      <c r="G2540" s="197">
        <f>Tabla111[[#This Row],[Importe]]-Tabla111[[#This Row],[Pagado]]</f>
        <v>0</v>
      </c>
      <c r="H2540" s="75" t="s">
        <v>10</v>
      </c>
    </row>
    <row r="2541" spans="1:8" x14ac:dyDescent="0.25">
      <c r="A2541" s="148">
        <v>44858</v>
      </c>
      <c r="B2541" s="149" t="s">
        <v>34176</v>
      </c>
      <c r="C2541" s="153" t="s">
        <v>173</v>
      </c>
      <c r="D2541" s="154">
        <v>29327.200000000001</v>
      </c>
      <c r="E2541" s="231">
        <v>44859</v>
      </c>
      <c r="F2541" s="154">
        <v>29327.200000000001</v>
      </c>
      <c r="G2541" s="197">
        <f>Tabla111[[#This Row],[Importe]]-Tabla111[[#This Row],[Pagado]]</f>
        <v>0</v>
      </c>
      <c r="H2541" s="153" t="s">
        <v>10</v>
      </c>
    </row>
    <row r="2542" spans="1:8" x14ac:dyDescent="0.25">
      <c r="A2542" s="73">
        <v>44858</v>
      </c>
      <c r="B2542" s="74" t="s">
        <v>34177</v>
      </c>
      <c r="C2542" s="75" t="s">
        <v>214</v>
      </c>
      <c r="D2542" s="81">
        <v>1419.6</v>
      </c>
      <c r="E2542" s="230">
        <v>44858</v>
      </c>
      <c r="F2542" s="81">
        <v>1419.6</v>
      </c>
      <c r="G2542" s="197">
        <f>Tabla111[[#This Row],[Importe]]-Tabla111[[#This Row],[Pagado]]</f>
        <v>0</v>
      </c>
      <c r="H2542" s="75" t="s">
        <v>10</v>
      </c>
    </row>
    <row r="2543" spans="1:8" x14ac:dyDescent="0.25">
      <c r="A2543" s="148">
        <v>44858</v>
      </c>
      <c r="B2543" s="149" t="s">
        <v>34178</v>
      </c>
      <c r="C2543" s="153" t="s">
        <v>51</v>
      </c>
      <c r="D2543" s="154">
        <v>3842.4</v>
      </c>
      <c r="E2543" s="231">
        <v>44858</v>
      </c>
      <c r="F2543" s="154">
        <v>3842.4</v>
      </c>
      <c r="G2543" s="197">
        <f>Tabla111[[#This Row],[Importe]]-Tabla111[[#This Row],[Pagado]]</f>
        <v>0</v>
      </c>
      <c r="H2543" s="153" t="s">
        <v>10</v>
      </c>
    </row>
    <row r="2544" spans="1:8" x14ac:dyDescent="0.25">
      <c r="A2544" s="73">
        <v>44858</v>
      </c>
      <c r="B2544" s="74" t="s">
        <v>34179</v>
      </c>
      <c r="C2544" s="75" t="s">
        <v>9587</v>
      </c>
      <c r="D2544" s="81">
        <v>5002.3999999999996</v>
      </c>
      <c r="E2544" s="230">
        <v>44858</v>
      </c>
      <c r="F2544" s="81">
        <v>5002.3999999999996</v>
      </c>
      <c r="G2544" s="197">
        <f>Tabla111[[#This Row],[Importe]]-Tabla111[[#This Row],[Pagado]]</f>
        <v>0</v>
      </c>
      <c r="H2544" s="75" t="s">
        <v>10</v>
      </c>
    </row>
    <row r="2545" spans="1:8" x14ac:dyDescent="0.25">
      <c r="A2545" s="148">
        <v>44858</v>
      </c>
      <c r="B2545" s="149" t="s">
        <v>34180</v>
      </c>
      <c r="C2545" s="153" t="s">
        <v>14</v>
      </c>
      <c r="D2545" s="154">
        <v>25680</v>
      </c>
      <c r="E2545" s="231">
        <v>44858</v>
      </c>
      <c r="F2545" s="154">
        <v>25680</v>
      </c>
      <c r="G2545" s="197">
        <f>Tabla111[[#This Row],[Importe]]-Tabla111[[#This Row],[Pagado]]</f>
        <v>0</v>
      </c>
      <c r="H2545" s="153" t="s">
        <v>10</v>
      </c>
    </row>
    <row r="2546" spans="1:8" x14ac:dyDescent="0.25">
      <c r="A2546" s="73">
        <v>44858</v>
      </c>
      <c r="B2546" s="74" t="s">
        <v>34181</v>
      </c>
      <c r="C2546" s="75" t="s">
        <v>222</v>
      </c>
      <c r="D2546" s="81">
        <v>10239</v>
      </c>
      <c r="E2546" s="230">
        <v>44858</v>
      </c>
      <c r="F2546" s="81">
        <v>10239</v>
      </c>
      <c r="G2546" s="197">
        <f>Tabla111[[#This Row],[Importe]]-Tabla111[[#This Row],[Pagado]]</f>
        <v>0</v>
      </c>
      <c r="H2546" s="75" t="s">
        <v>10</v>
      </c>
    </row>
    <row r="2547" spans="1:8" x14ac:dyDescent="0.25">
      <c r="A2547" s="148">
        <v>44858</v>
      </c>
      <c r="B2547" s="149" t="s">
        <v>34182</v>
      </c>
      <c r="C2547" s="153" t="s">
        <v>24</v>
      </c>
      <c r="D2547" s="154">
        <v>4241.8</v>
      </c>
      <c r="E2547" s="231">
        <v>44858</v>
      </c>
      <c r="F2547" s="154">
        <v>4241.8</v>
      </c>
      <c r="G2547" s="197">
        <f>Tabla111[[#This Row],[Importe]]-Tabla111[[#This Row],[Pagado]]</f>
        <v>0</v>
      </c>
      <c r="H2547" s="153" t="s">
        <v>10</v>
      </c>
    </row>
    <row r="2548" spans="1:8" x14ac:dyDescent="0.25">
      <c r="A2548" s="73">
        <v>44858</v>
      </c>
      <c r="B2548" s="74" t="s">
        <v>34183</v>
      </c>
      <c r="C2548" s="75" t="s">
        <v>135</v>
      </c>
      <c r="D2548" s="81">
        <v>1781.3</v>
      </c>
      <c r="E2548" s="230">
        <v>44858</v>
      </c>
      <c r="F2548" s="81">
        <v>1781.3</v>
      </c>
      <c r="G2548" s="197">
        <f>Tabla111[[#This Row],[Importe]]-Tabla111[[#This Row],[Pagado]]</f>
        <v>0</v>
      </c>
      <c r="H2548" s="75" t="s">
        <v>10</v>
      </c>
    </row>
    <row r="2549" spans="1:8" x14ac:dyDescent="0.25">
      <c r="A2549" s="148">
        <v>44858</v>
      </c>
      <c r="B2549" s="149" t="s">
        <v>34184</v>
      </c>
      <c r="C2549" s="153" t="s">
        <v>698</v>
      </c>
      <c r="D2549" s="154">
        <v>11052</v>
      </c>
      <c r="E2549" s="231">
        <v>44858</v>
      </c>
      <c r="F2549" s="154">
        <v>11052</v>
      </c>
      <c r="G2549" s="197">
        <f>Tabla111[[#This Row],[Importe]]-Tabla111[[#This Row],[Pagado]]</f>
        <v>0</v>
      </c>
      <c r="H2549" s="153" t="s">
        <v>10</v>
      </c>
    </row>
    <row r="2550" spans="1:8" x14ac:dyDescent="0.25">
      <c r="A2550" s="73">
        <v>44858</v>
      </c>
      <c r="B2550" s="74" t="s">
        <v>34185</v>
      </c>
      <c r="C2550" s="75" t="s">
        <v>240</v>
      </c>
      <c r="D2550" s="81">
        <v>15115.4</v>
      </c>
      <c r="E2550" s="230">
        <v>44858</v>
      </c>
      <c r="F2550" s="81">
        <v>15115.4</v>
      </c>
      <c r="G2550" s="197">
        <f>Tabla111[[#This Row],[Importe]]-Tabla111[[#This Row],[Pagado]]</f>
        <v>0</v>
      </c>
      <c r="H2550" s="75" t="s">
        <v>10</v>
      </c>
    </row>
    <row r="2551" spans="1:8" x14ac:dyDescent="0.25">
      <c r="A2551" s="148">
        <v>44858</v>
      </c>
      <c r="B2551" s="149" t="s">
        <v>34186</v>
      </c>
      <c r="C2551" s="153" t="s">
        <v>64</v>
      </c>
      <c r="D2551" s="154">
        <v>5782.1</v>
      </c>
      <c r="E2551" s="231">
        <v>44859</v>
      </c>
      <c r="F2551" s="154">
        <v>5782.1</v>
      </c>
      <c r="G2551" s="197">
        <f>Tabla111[[#This Row],[Importe]]-Tabla111[[#This Row],[Pagado]]</f>
        <v>0</v>
      </c>
      <c r="H2551" s="153" t="s">
        <v>10</v>
      </c>
    </row>
    <row r="2552" spans="1:8" x14ac:dyDescent="0.25">
      <c r="A2552" s="73">
        <v>44858</v>
      </c>
      <c r="B2552" s="74" t="s">
        <v>34187</v>
      </c>
      <c r="C2552" s="75" t="s">
        <v>35</v>
      </c>
      <c r="D2552" s="81">
        <v>2484.1</v>
      </c>
      <c r="E2552" s="230">
        <v>44858</v>
      </c>
      <c r="F2552" s="81">
        <v>2484.1</v>
      </c>
      <c r="G2552" s="197">
        <f>Tabla111[[#This Row],[Importe]]-Tabla111[[#This Row],[Pagado]]</f>
        <v>0</v>
      </c>
      <c r="H2552" s="75" t="s">
        <v>10</v>
      </c>
    </row>
    <row r="2553" spans="1:8" x14ac:dyDescent="0.25">
      <c r="A2553" s="148">
        <v>44858</v>
      </c>
      <c r="B2553" s="149" t="s">
        <v>34188</v>
      </c>
      <c r="C2553" s="153" t="s">
        <v>31</v>
      </c>
      <c r="D2553" s="154">
        <v>5262</v>
      </c>
      <c r="E2553" s="231">
        <v>44858</v>
      </c>
      <c r="F2553" s="154">
        <v>5262</v>
      </c>
      <c r="G2553" s="197">
        <f>Tabla111[[#This Row],[Importe]]-Tabla111[[#This Row],[Pagado]]</f>
        <v>0</v>
      </c>
      <c r="H2553" s="153" t="s">
        <v>10</v>
      </c>
    </row>
    <row r="2554" spans="1:8" x14ac:dyDescent="0.25">
      <c r="A2554" s="73">
        <v>44858</v>
      </c>
      <c r="B2554" s="74" t="s">
        <v>34189</v>
      </c>
      <c r="C2554" s="75" t="s">
        <v>233</v>
      </c>
      <c r="D2554" s="81">
        <v>5901.3</v>
      </c>
      <c r="E2554" s="230">
        <v>44858</v>
      </c>
      <c r="F2554" s="81">
        <v>5901.3</v>
      </c>
      <c r="G2554" s="197">
        <f>Tabla111[[#This Row],[Importe]]-Tabla111[[#This Row],[Pagado]]</f>
        <v>0</v>
      </c>
      <c r="H2554" s="75" t="s">
        <v>10</v>
      </c>
    </row>
    <row r="2555" spans="1:8" x14ac:dyDescent="0.25">
      <c r="A2555" s="148">
        <v>44858</v>
      </c>
      <c r="B2555" s="149" t="s">
        <v>34190</v>
      </c>
      <c r="C2555" s="153" t="s">
        <v>216</v>
      </c>
      <c r="D2555" s="154">
        <v>1528.8</v>
      </c>
      <c r="E2555" s="231">
        <v>44858</v>
      </c>
      <c r="F2555" s="154">
        <v>1528.8</v>
      </c>
      <c r="G2555" s="197">
        <f>Tabla111[[#This Row],[Importe]]-Tabla111[[#This Row],[Pagado]]</f>
        <v>0</v>
      </c>
      <c r="H2555" s="153" t="s">
        <v>10</v>
      </c>
    </row>
    <row r="2556" spans="1:8" x14ac:dyDescent="0.25">
      <c r="A2556" s="73">
        <v>44858</v>
      </c>
      <c r="B2556" s="74" t="s">
        <v>34191</v>
      </c>
      <c r="C2556" s="75" t="s">
        <v>31</v>
      </c>
      <c r="D2556" s="81">
        <v>6223.8</v>
      </c>
      <c r="E2556" s="230">
        <v>44858</v>
      </c>
      <c r="F2556" s="81">
        <v>6223.8</v>
      </c>
      <c r="G2556" s="197">
        <f>Tabla111[[#This Row],[Importe]]-Tabla111[[#This Row],[Pagado]]</f>
        <v>0</v>
      </c>
      <c r="H2556" s="75" t="s">
        <v>10</v>
      </c>
    </row>
    <row r="2557" spans="1:8" x14ac:dyDescent="0.25">
      <c r="A2557" s="148">
        <v>44858</v>
      </c>
      <c r="B2557" s="149" t="s">
        <v>34192</v>
      </c>
      <c r="C2557" s="153" t="s">
        <v>419</v>
      </c>
      <c r="D2557" s="154">
        <v>6553.2</v>
      </c>
      <c r="E2557" s="231">
        <v>44858</v>
      </c>
      <c r="F2557" s="154">
        <v>6553.2</v>
      </c>
      <c r="G2557" s="197">
        <f>Tabla111[[#This Row],[Importe]]-Tabla111[[#This Row],[Pagado]]</f>
        <v>0</v>
      </c>
      <c r="H2557" s="153" t="s">
        <v>10</v>
      </c>
    </row>
    <row r="2558" spans="1:8" x14ac:dyDescent="0.25">
      <c r="A2558" s="73">
        <v>44858</v>
      </c>
      <c r="B2558" s="74" t="s">
        <v>34193</v>
      </c>
      <c r="C2558" s="75" t="s">
        <v>31324</v>
      </c>
      <c r="D2558" s="81">
        <v>4392</v>
      </c>
      <c r="E2558" s="230">
        <v>44858</v>
      </c>
      <c r="F2558" s="81">
        <v>4392</v>
      </c>
      <c r="G2558" s="197">
        <f>Tabla111[[#This Row],[Importe]]-Tabla111[[#This Row],[Pagado]]</f>
        <v>0</v>
      </c>
      <c r="H2558" s="75" t="s">
        <v>10</v>
      </c>
    </row>
    <row r="2559" spans="1:8" x14ac:dyDescent="0.25">
      <c r="A2559" s="148">
        <v>44858</v>
      </c>
      <c r="B2559" s="149" t="s">
        <v>34194</v>
      </c>
      <c r="C2559" s="153" t="s">
        <v>79</v>
      </c>
      <c r="D2559" s="154">
        <v>16230.4</v>
      </c>
      <c r="E2559" s="231">
        <v>44858</v>
      </c>
      <c r="F2559" s="154">
        <v>16230.4</v>
      </c>
      <c r="G2559" s="197">
        <f>Tabla111[[#This Row],[Importe]]-Tabla111[[#This Row],[Pagado]]</f>
        <v>0</v>
      </c>
      <c r="H2559" s="153" t="s">
        <v>10</v>
      </c>
    </row>
    <row r="2560" spans="1:8" x14ac:dyDescent="0.25">
      <c r="A2560" s="73">
        <v>44858</v>
      </c>
      <c r="B2560" s="74" t="s">
        <v>34195</v>
      </c>
      <c r="C2560" s="75" t="s">
        <v>181</v>
      </c>
      <c r="D2560" s="81">
        <v>8696</v>
      </c>
      <c r="E2560" s="230">
        <v>44858</v>
      </c>
      <c r="F2560" s="81">
        <v>8696</v>
      </c>
      <c r="G2560" s="197">
        <f>Tabla111[[#This Row],[Importe]]-Tabla111[[#This Row],[Pagado]]</f>
        <v>0</v>
      </c>
      <c r="H2560" s="75" t="s">
        <v>10</v>
      </c>
    </row>
    <row r="2561" spans="1:8" x14ac:dyDescent="0.25">
      <c r="A2561" s="148">
        <v>44858</v>
      </c>
      <c r="B2561" s="149" t="s">
        <v>34196</v>
      </c>
      <c r="C2561" s="153" t="s">
        <v>426</v>
      </c>
      <c r="D2561" s="154">
        <v>2230.1999999999998</v>
      </c>
      <c r="E2561" s="231">
        <v>44858</v>
      </c>
      <c r="F2561" s="154">
        <v>2230.1999999999998</v>
      </c>
      <c r="G2561" s="197">
        <f>Tabla111[[#This Row],[Importe]]-Tabla111[[#This Row],[Pagado]]</f>
        <v>0</v>
      </c>
      <c r="H2561" s="153" t="s">
        <v>10</v>
      </c>
    </row>
    <row r="2562" spans="1:8" x14ac:dyDescent="0.25">
      <c r="A2562" s="73">
        <v>44858</v>
      </c>
      <c r="B2562" s="74" t="s">
        <v>34197</v>
      </c>
      <c r="C2562" s="75" t="s">
        <v>31</v>
      </c>
      <c r="D2562" s="81">
        <v>2226</v>
      </c>
      <c r="E2562" s="230">
        <v>44858</v>
      </c>
      <c r="F2562" s="81">
        <v>2226</v>
      </c>
      <c r="G2562" s="197">
        <f>Tabla111[[#This Row],[Importe]]-Tabla111[[#This Row],[Pagado]]</f>
        <v>0</v>
      </c>
      <c r="H2562" s="75" t="s">
        <v>10</v>
      </c>
    </row>
    <row r="2563" spans="1:8" x14ac:dyDescent="0.25">
      <c r="A2563" s="148">
        <v>44858</v>
      </c>
      <c r="B2563" s="149" t="s">
        <v>34198</v>
      </c>
      <c r="C2563" s="153" t="s">
        <v>9827</v>
      </c>
      <c r="D2563" s="154">
        <v>3767.4</v>
      </c>
      <c r="E2563" s="231">
        <v>44858</v>
      </c>
      <c r="F2563" s="154">
        <v>3767.4</v>
      </c>
      <c r="G2563" s="197">
        <f>Tabla111[[#This Row],[Importe]]-Tabla111[[#This Row],[Pagado]]</f>
        <v>0</v>
      </c>
      <c r="H2563" s="153" t="s">
        <v>10</v>
      </c>
    </row>
    <row r="2564" spans="1:8" x14ac:dyDescent="0.25">
      <c r="A2564" s="73">
        <v>44858</v>
      </c>
      <c r="B2564" s="74" t="s">
        <v>34199</v>
      </c>
      <c r="C2564" s="75" t="s">
        <v>1064</v>
      </c>
      <c r="D2564" s="81">
        <v>2640.6</v>
      </c>
      <c r="E2564" s="230">
        <v>44858</v>
      </c>
      <c r="F2564" s="81">
        <v>2640.6</v>
      </c>
      <c r="G2564" s="197">
        <f>Tabla111[[#This Row],[Importe]]-Tabla111[[#This Row],[Pagado]]</f>
        <v>0</v>
      </c>
      <c r="H2564" s="75" t="s">
        <v>10</v>
      </c>
    </row>
    <row r="2565" spans="1:8" x14ac:dyDescent="0.25">
      <c r="A2565" s="148">
        <v>44858</v>
      </c>
      <c r="B2565" s="149" t="s">
        <v>34200</v>
      </c>
      <c r="C2565" s="153" t="s">
        <v>2139</v>
      </c>
      <c r="D2565" s="154">
        <v>1505.7</v>
      </c>
      <c r="E2565" s="231">
        <v>44858</v>
      </c>
      <c r="F2565" s="154">
        <v>1505.7</v>
      </c>
      <c r="G2565" s="197">
        <f>Tabla111[[#This Row],[Importe]]-Tabla111[[#This Row],[Pagado]]</f>
        <v>0</v>
      </c>
      <c r="H2565" s="153" t="s">
        <v>10</v>
      </c>
    </row>
    <row r="2566" spans="1:8" x14ac:dyDescent="0.25">
      <c r="A2566" s="73">
        <v>44858</v>
      </c>
      <c r="B2566" s="74" t="s">
        <v>34201</v>
      </c>
      <c r="C2566" s="75" t="s">
        <v>175</v>
      </c>
      <c r="D2566" s="81">
        <v>23479.5</v>
      </c>
      <c r="E2566" s="230">
        <v>44858</v>
      </c>
      <c r="F2566" s="81">
        <v>23479.5</v>
      </c>
      <c r="G2566" s="197">
        <f>Tabla111[[#This Row],[Importe]]-Tabla111[[#This Row],[Pagado]]</f>
        <v>0</v>
      </c>
      <c r="H2566" s="75" t="s">
        <v>10</v>
      </c>
    </row>
    <row r="2567" spans="1:8" x14ac:dyDescent="0.25">
      <c r="A2567" s="148">
        <v>44858</v>
      </c>
      <c r="B2567" s="149" t="s">
        <v>34202</v>
      </c>
      <c r="C2567" s="153" t="s">
        <v>296</v>
      </c>
      <c r="D2567" s="154">
        <v>3584</v>
      </c>
      <c r="E2567" s="231">
        <v>44858</v>
      </c>
      <c r="F2567" s="154">
        <v>3584</v>
      </c>
      <c r="G2567" s="197">
        <f>Tabla111[[#This Row],[Importe]]-Tabla111[[#This Row],[Pagado]]</f>
        <v>0</v>
      </c>
      <c r="H2567" s="153" t="s">
        <v>10</v>
      </c>
    </row>
    <row r="2568" spans="1:8" x14ac:dyDescent="0.25">
      <c r="A2568" s="73">
        <v>44858</v>
      </c>
      <c r="B2568" s="74" t="s">
        <v>34203</v>
      </c>
      <c r="C2568" s="75" t="s">
        <v>7745</v>
      </c>
      <c r="D2568" s="81">
        <v>54978</v>
      </c>
      <c r="E2568" s="230">
        <v>44858</v>
      </c>
      <c r="F2568" s="81">
        <v>54978</v>
      </c>
      <c r="G2568" s="197">
        <f>Tabla111[[#This Row],[Importe]]-Tabla111[[#This Row],[Pagado]]</f>
        <v>0</v>
      </c>
      <c r="H2568" s="75" t="s">
        <v>10</v>
      </c>
    </row>
    <row r="2569" spans="1:8" x14ac:dyDescent="0.25">
      <c r="A2569" s="148">
        <v>44858</v>
      </c>
      <c r="B2569" s="149" t="s">
        <v>34204</v>
      </c>
      <c r="C2569" s="153" t="s">
        <v>31</v>
      </c>
      <c r="D2569" s="154">
        <v>1895.4</v>
      </c>
      <c r="E2569" s="231">
        <v>44858</v>
      </c>
      <c r="F2569" s="154">
        <v>1895.4</v>
      </c>
      <c r="G2569" s="197">
        <f>Tabla111[[#This Row],[Importe]]-Tabla111[[#This Row],[Pagado]]</f>
        <v>0</v>
      </c>
      <c r="H2569" s="153" t="s">
        <v>10</v>
      </c>
    </row>
    <row r="2570" spans="1:8" x14ac:dyDescent="0.25">
      <c r="A2570" s="73">
        <v>44858</v>
      </c>
      <c r="B2570" s="74" t="s">
        <v>34205</v>
      </c>
      <c r="C2570" s="75" t="s">
        <v>31</v>
      </c>
      <c r="D2570" s="81">
        <v>5641.3</v>
      </c>
      <c r="E2570" s="230">
        <v>44858</v>
      </c>
      <c r="F2570" s="81">
        <v>5641.3</v>
      </c>
      <c r="G2570" s="197">
        <f>Tabla111[[#This Row],[Importe]]-Tabla111[[#This Row],[Pagado]]</f>
        <v>0</v>
      </c>
      <c r="H2570" s="75" t="s">
        <v>10</v>
      </c>
    </row>
    <row r="2571" spans="1:8" x14ac:dyDescent="0.25">
      <c r="A2571" s="148">
        <v>44858</v>
      </c>
      <c r="B2571" s="149" t="s">
        <v>34206</v>
      </c>
      <c r="C2571" s="153" t="s">
        <v>34207</v>
      </c>
      <c r="D2571" s="154">
        <v>0</v>
      </c>
      <c r="E2571" s="233" t="s">
        <v>189</v>
      </c>
      <c r="F2571" s="154">
        <v>0</v>
      </c>
      <c r="G2571" s="197">
        <f>Tabla111[[#This Row],[Importe]]-Tabla111[[#This Row],[Pagado]]</f>
        <v>0</v>
      </c>
      <c r="H2571" s="153" t="s">
        <v>189</v>
      </c>
    </row>
    <row r="2572" spans="1:8" x14ac:dyDescent="0.25">
      <c r="A2572" s="73">
        <v>44858</v>
      </c>
      <c r="B2572" s="74" t="s">
        <v>34208</v>
      </c>
      <c r="C2572" s="75" t="s">
        <v>440</v>
      </c>
      <c r="D2572" s="81">
        <v>8246</v>
      </c>
      <c r="E2572" s="230">
        <v>44870</v>
      </c>
      <c r="F2572" s="81">
        <v>8246</v>
      </c>
      <c r="G2572" s="197">
        <f>Tabla111[[#This Row],[Importe]]-Tabla111[[#This Row],[Pagado]]</f>
        <v>0</v>
      </c>
      <c r="H2572" s="75" t="s">
        <v>10</v>
      </c>
    </row>
    <row r="2573" spans="1:8" x14ac:dyDescent="0.25">
      <c r="A2573" s="148">
        <v>44858</v>
      </c>
      <c r="B2573" s="149" t="s">
        <v>34209</v>
      </c>
      <c r="C2573" s="153" t="s">
        <v>53</v>
      </c>
      <c r="D2573" s="154">
        <v>2525.8000000000002</v>
      </c>
      <c r="E2573" s="231">
        <v>44858</v>
      </c>
      <c r="F2573" s="154">
        <v>2525.8000000000002</v>
      </c>
      <c r="G2573" s="197">
        <f>Tabla111[[#This Row],[Importe]]-Tabla111[[#This Row],[Pagado]]</f>
        <v>0</v>
      </c>
      <c r="H2573" s="153" t="s">
        <v>10</v>
      </c>
    </row>
    <row r="2574" spans="1:8" x14ac:dyDescent="0.25">
      <c r="A2574" s="73">
        <v>44858</v>
      </c>
      <c r="B2574" s="74" t="s">
        <v>34210</v>
      </c>
      <c r="C2574" s="75" t="s">
        <v>284</v>
      </c>
      <c r="D2574" s="81">
        <v>7683</v>
      </c>
      <c r="E2574" s="230">
        <v>44859</v>
      </c>
      <c r="F2574" s="81">
        <v>7683</v>
      </c>
      <c r="G2574" s="197">
        <f>Tabla111[[#This Row],[Importe]]-Tabla111[[#This Row],[Pagado]]</f>
        <v>0</v>
      </c>
      <c r="H2574" s="75" t="s">
        <v>10</v>
      </c>
    </row>
    <row r="2575" spans="1:8" x14ac:dyDescent="0.25">
      <c r="A2575" s="148">
        <v>44858</v>
      </c>
      <c r="B2575" s="149" t="s">
        <v>34211</v>
      </c>
      <c r="C2575" s="153" t="s">
        <v>5345</v>
      </c>
      <c r="D2575" s="154">
        <v>4995.8</v>
      </c>
      <c r="E2575" s="231">
        <v>44859</v>
      </c>
      <c r="F2575" s="154">
        <v>4995.8</v>
      </c>
      <c r="G2575" s="197">
        <f>Tabla111[[#This Row],[Importe]]-Tabla111[[#This Row],[Pagado]]</f>
        <v>0</v>
      </c>
      <c r="H2575" s="153" t="s">
        <v>10</v>
      </c>
    </row>
    <row r="2576" spans="1:8" x14ac:dyDescent="0.25">
      <c r="A2576" s="73">
        <v>44858</v>
      </c>
      <c r="B2576" s="74" t="s">
        <v>34212</v>
      </c>
      <c r="C2576" s="75" t="s">
        <v>10819</v>
      </c>
      <c r="D2576" s="81">
        <v>1474.2</v>
      </c>
      <c r="E2576" s="230">
        <v>44859</v>
      </c>
      <c r="F2576" s="81">
        <v>1474.2</v>
      </c>
      <c r="G2576" s="197">
        <f>Tabla111[[#This Row],[Importe]]-Tabla111[[#This Row],[Pagado]]</f>
        <v>0</v>
      </c>
      <c r="H2576" s="75" t="s">
        <v>10</v>
      </c>
    </row>
    <row r="2577" spans="1:8" x14ac:dyDescent="0.25">
      <c r="A2577" s="148">
        <v>44858</v>
      </c>
      <c r="B2577" s="149" t="s">
        <v>34213</v>
      </c>
      <c r="C2577" s="153" t="s">
        <v>282</v>
      </c>
      <c r="D2577" s="154">
        <v>1879.8</v>
      </c>
      <c r="E2577" s="231">
        <v>44859</v>
      </c>
      <c r="F2577" s="154">
        <v>1879.8</v>
      </c>
      <c r="G2577" s="197">
        <f>Tabla111[[#This Row],[Importe]]-Tabla111[[#This Row],[Pagado]]</f>
        <v>0</v>
      </c>
      <c r="H2577" s="153" t="s">
        <v>10</v>
      </c>
    </row>
    <row r="2578" spans="1:8" x14ac:dyDescent="0.25">
      <c r="A2578" s="73">
        <v>44858</v>
      </c>
      <c r="B2578" s="74" t="s">
        <v>34214</v>
      </c>
      <c r="C2578" s="75" t="s">
        <v>10324</v>
      </c>
      <c r="D2578" s="81">
        <v>4510.8999999999996</v>
      </c>
      <c r="E2578" s="230">
        <v>44858</v>
      </c>
      <c r="F2578" s="81">
        <v>4510.8999999999996</v>
      </c>
      <c r="G2578" s="197">
        <f>Tabla111[[#This Row],[Importe]]-Tabla111[[#This Row],[Pagado]]</f>
        <v>0</v>
      </c>
      <c r="H2578" s="75" t="s">
        <v>10</v>
      </c>
    </row>
    <row r="2579" spans="1:8" x14ac:dyDescent="0.25">
      <c r="A2579" s="148">
        <v>44858</v>
      </c>
      <c r="B2579" s="149" t="s">
        <v>34215</v>
      </c>
      <c r="C2579" s="153" t="s">
        <v>5694</v>
      </c>
      <c r="D2579" s="154">
        <v>799</v>
      </c>
      <c r="E2579" s="231">
        <v>44858</v>
      </c>
      <c r="F2579" s="154">
        <v>799</v>
      </c>
      <c r="G2579" s="197">
        <f>Tabla111[[#This Row],[Importe]]-Tabla111[[#This Row],[Pagado]]</f>
        <v>0</v>
      </c>
      <c r="H2579" s="153" t="s">
        <v>10</v>
      </c>
    </row>
    <row r="2580" spans="1:8" x14ac:dyDescent="0.25">
      <c r="A2580" s="73">
        <v>44858</v>
      </c>
      <c r="B2580" s="74" t="s">
        <v>34216</v>
      </c>
      <c r="C2580" s="75" t="s">
        <v>296</v>
      </c>
      <c r="D2580" s="81">
        <v>4319.7</v>
      </c>
      <c r="E2580" s="230">
        <v>44858</v>
      </c>
      <c r="F2580" s="81">
        <v>4319.7</v>
      </c>
      <c r="G2580" s="197">
        <f>Tabla111[[#This Row],[Importe]]-Tabla111[[#This Row],[Pagado]]</f>
        <v>0</v>
      </c>
      <c r="H2580" s="75" t="s">
        <v>10</v>
      </c>
    </row>
    <row r="2581" spans="1:8" x14ac:dyDescent="0.25">
      <c r="A2581" s="148">
        <v>44858</v>
      </c>
      <c r="B2581" s="149" t="s">
        <v>34217</v>
      </c>
      <c r="C2581" s="153" t="s">
        <v>612</v>
      </c>
      <c r="D2581" s="154">
        <v>30</v>
      </c>
      <c r="E2581" s="231">
        <v>44858</v>
      </c>
      <c r="F2581" s="154">
        <v>30</v>
      </c>
      <c r="G2581" s="197">
        <f>Tabla111[[#This Row],[Importe]]-Tabla111[[#This Row],[Pagado]]</f>
        <v>0</v>
      </c>
      <c r="H2581" s="153" t="s">
        <v>10</v>
      </c>
    </row>
    <row r="2582" spans="1:8" x14ac:dyDescent="0.25">
      <c r="A2582" s="73">
        <v>44858</v>
      </c>
      <c r="B2582" s="74" t="s">
        <v>34218</v>
      </c>
      <c r="C2582" s="75" t="s">
        <v>31</v>
      </c>
      <c r="D2582" s="81">
        <v>1017.9</v>
      </c>
      <c r="E2582" s="230">
        <v>44858</v>
      </c>
      <c r="F2582" s="81">
        <v>1017.9</v>
      </c>
      <c r="G2582" s="197">
        <f>Tabla111[[#This Row],[Importe]]-Tabla111[[#This Row],[Pagado]]</f>
        <v>0</v>
      </c>
      <c r="H2582" s="75" t="s">
        <v>10</v>
      </c>
    </row>
    <row r="2583" spans="1:8" x14ac:dyDescent="0.25">
      <c r="A2583" s="148">
        <v>44858</v>
      </c>
      <c r="B2583" s="149" t="s">
        <v>34219</v>
      </c>
      <c r="C2583" s="153" t="s">
        <v>31</v>
      </c>
      <c r="D2583" s="154">
        <v>2709.4</v>
      </c>
      <c r="E2583" s="231">
        <v>44858</v>
      </c>
      <c r="F2583" s="154">
        <v>2709.4</v>
      </c>
      <c r="G2583" s="197">
        <f>Tabla111[[#This Row],[Importe]]-Tabla111[[#This Row],[Pagado]]</f>
        <v>0</v>
      </c>
      <c r="H2583" s="153" t="s">
        <v>10</v>
      </c>
    </row>
    <row r="2584" spans="1:8" x14ac:dyDescent="0.25">
      <c r="A2584" s="73">
        <v>44858</v>
      </c>
      <c r="B2584" s="74" t="s">
        <v>34220</v>
      </c>
      <c r="C2584" s="75" t="s">
        <v>31</v>
      </c>
      <c r="D2584" s="81">
        <v>684</v>
      </c>
      <c r="E2584" s="230">
        <v>44858</v>
      </c>
      <c r="F2584" s="81">
        <v>684</v>
      </c>
      <c r="G2584" s="197">
        <f>Tabla111[[#This Row],[Importe]]-Tabla111[[#This Row],[Pagado]]</f>
        <v>0</v>
      </c>
      <c r="H2584" s="75" t="s">
        <v>10</v>
      </c>
    </row>
    <row r="2585" spans="1:8" x14ac:dyDescent="0.25">
      <c r="A2585" s="148">
        <v>44858</v>
      </c>
      <c r="B2585" s="149" t="s">
        <v>34221</v>
      </c>
      <c r="C2585" s="153" t="s">
        <v>69</v>
      </c>
      <c r="D2585" s="154">
        <v>1489.8</v>
      </c>
      <c r="E2585" s="231">
        <v>44858</v>
      </c>
      <c r="F2585" s="154">
        <v>1489.8</v>
      </c>
      <c r="G2585" s="197">
        <f>Tabla111[[#This Row],[Importe]]-Tabla111[[#This Row],[Pagado]]</f>
        <v>0</v>
      </c>
      <c r="H2585" s="153" t="s">
        <v>10</v>
      </c>
    </row>
    <row r="2586" spans="1:8" x14ac:dyDescent="0.25">
      <c r="A2586" s="73">
        <v>44858</v>
      </c>
      <c r="B2586" s="74" t="s">
        <v>34222</v>
      </c>
      <c r="C2586" s="75" t="s">
        <v>28087</v>
      </c>
      <c r="D2586" s="81">
        <v>67938.070000000007</v>
      </c>
      <c r="E2586" s="230" t="s">
        <v>34996</v>
      </c>
      <c r="F2586" s="81">
        <f>38759.79+22635+6543.28</f>
        <v>67938.070000000007</v>
      </c>
      <c r="G2586" s="197">
        <f>Tabla111[[#This Row],[Importe]]-Tabla111[[#This Row],[Pagado]]</f>
        <v>0</v>
      </c>
      <c r="H2586" s="75" t="s">
        <v>10</v>
      </c>
    </row>
    <row r="2587" spans="1:8" x14ac:dyDescent="0.25">
      <c r="A2587" s="148">
        <v>44858</v>
      </c>
      <c r="B2587" s="149" t="s">
        <v>34223</v>
      </c>
      <c r="C2587" s="153" t="s">
        <v>10678</v>
      </c>
      <c r="D2587" s="154">
        <v>5393.7</v>
      </c>
      <c r="E2587" s="231">
        <v>44858</v>
      </c>
      <c r="F2587" s="154">
        <v>5393.7</v>
      </c>
      <c r="G2587" s="197">
        <f>Tabla111[[#This Row],[Importe]]-Tabla111[[#This Row],[Pagado]]</f>
        <v>0</v>
      </c>
      <c r="H2587" s="153" t="s">
        <v>10</v>
      </c>
    </row>
    <row r="2588" spans="1:8" x14ac:dyDescent="0.25">
      <c r="A2588" s="73">
        <v>44858</v>
      </c>
      <c r="B2588" s="74" t="s">
        <v>34224</v>
      </c>
      <c r="C2588" s="75" t="s">
        <v>34225</v>
      </c>
      <c r="D2588" s="81">
        <v>0</v>
      </c>
      <c r="E2588" s="232" t="s">
        <v>189</v>
      </c>
      <c r="F2588" s="81">
        <v>0</v>
      </c>
      <c r="G2588" s="197">
        <f>Tabla111[[#This Row],[Importe]]-Tabla111[[#This Row],[Pagado]]</f>
        <v>0</v>
      </c>
      <c r="H2588" s="75" t="s">
        <v>189</v>
      </c>
    </row>
    <row r="2589" spans="1:8" x14ac:dyDescent="0.25">
      <c r="A2589" s="148">
        <v>44859</v>
      </c>
      <c r="B2589" s="149" t="s">
        <v>34226</v>
      </c>
      <c r="C2589" s="153" t="s">
        <v>12</v>
      </c>
      <c r="D2589" s="154">
        <v>22714.5</v>
      </c>
      <c r="E2589" s="231">
        <v>44859</v>
      </c>
      <c r="F2589" s="154">
        <v>22714.5</v>
      </c>
      <c r="G2589" s="197">
        <f>Tabla111[[#This Row],[Importe]]-Tabla111[[#This Row],[Pagado]]</f>
        <v>0</v>
      </c>
      <c r="H2589" s="153" t="s">
        <v>10</v>
      </c>
    </row>
    <row r="2590" spans="1:8" x14ac:dyDescent="0.25">
      <c r="A2590" s="73">
        <v>44859</v>
      </c>
      <c r="B2590" s="74" t="s">
        <v>34227</v>
      </c>
      <c r="C2590" s="75" t="s">
        <v>18</v>
      </c>
      <c r="D2590" s="81">
        <v>1040.4000000000001</v>
      </c>
      <c r="E2590" s="230">
        <v>44859</v>
      </c>
      <c r="F2590" s="81">
        <v>1040.4000000000001</v>
      </c>
      <c r="G2590" s="197">
        <f>Tabla111[[#This Row],[Importe]]-Tabla111[[#This Row],[Pagado]]</f>
        <v>0</v>
      </c>
      <c r="H2590" s="75" t="s">
        <v>10</v>
      </c>
    </row>
    <row r="2591" spans="1:8" x14ac:dyDescent="0.25">
      <c r="A2591" s="148">
        <v>44859</v>
      </c>
      <c r="B2591" s="149" t="s">
        <v>34228</v>
      </c>
      <c r="C2591" s="153" t="s">
        <v>353</v>
      </c>
      <c r="D2591" s="154">
        <v>1988.6</v>
      </c>
      <c r="E2591" s="231">
        <v>44859</v>
      </c>
      <c r="F2591" s="154">
        <v>1988.6</v>
      </c>
      <c r="G2591" s="197">
        <f>Tabla111[[#This Row],[Importe]]-Tabla111[[#This Row],[Pagado]]</f>
        <v>0</v>
      </c>
      <c r="H2591" s="153" t="s">
        <v>10</v>
      </c>
    </row>
    <row r="2592" spans="1:8" x14ac:dyDescent="0.25">
      <c r="A2592" s="73">
        <v>44859</v>
      </c>
      <c r="B2592" s="74" t="s">
        <v>34229</v>
      </c>
      <c r="C2592" s="75" t="s">
        <v>466</v>
      </c>
      <c r="D2592" s="81">
        <v>25200</v>
      </c>
      <c r="E2592" s="230">
        <v>44859</v>
      </c>
      <c r="F2592" s="81">
        <v>25200</v>
      </c>
      <c r="G2592" s="197">
        <f>Tabla111[[#This Row],[Importe]]-Tabla111[[#This Row],[Pagado]]</f>
        <v>0</v>
      </c>
      <c r="H2592" s="75" t="s">
        <v>10</v>
      </c>
    </row>
    <row r="2593" spans="1:8" x14ac:dyDescent="0.25">
      <c r="A2593" s="148">
        <v>44859</v>
      </c>
      <c r="B2593" s="149" t="s">
        <v>34230</v>
      </c>
      <c r="C2593" s="153" t="s">
        <v>111</v>
      </c>
      <c r="D2593" s="154">
        <v>7988.6</v>
      </c>
      <c r="E2593" s="231">
        <v>44860</v>
      </c>
      <c r="F2593" s="154">
        <v>7988.6</v>
      </c>
      <c r="G2593" s="197">
        <f>Tabla111[[#This Row],[Importe]]-Tabla111[[#This Row],[Pagado]]</f>
        <v>0</v>
      </c>
      <c r="H2593" s="153" t="s">
        <v>10</v>
      </c>
    </row>
    <row r="2594" spans="1:8" x14ac:dyDescent="0.25">
      <c r="A2594" s="73">
        <v>44859</v>
      </c>
      <c r="B2594" s="74" t="s">
        <v>34231</v>
      </c>
      <c r="C2594" s="75" t="s">
        <v>9</v>
      </c>
      <c r="D2594" s="81">
        <v>7578.4</v>
      </c>
      <c r="E2594" s="230">
        <v>44859</v>
      </c>
      <c r="F2594" s="81">
        <v>7578.4</v>
      </c>
      <c r="G2594" s="197">
        <f>Tabla111[[#This Row],[Importe]]-Tabla111[[#This Row],[Pagado]]</f>
        <v>0</v>
      </c>
      <c r="H2594" s="75" t="s">
        <v>10</v>
      </c>
    </row>
    <row r="2595" spans="1:8" x14ac:dyDescent="0.25">
      <c r="A2595" s="148">
        <v>44859</v>
      </c>
      <c r="B2595" s="149" t="s">
        <v>34232</v>
      </c>
      <c r="C2595" s="153" t="s">
        <v>24768</v>
      </c>
      <c r="D2595" s="154">
        <v>4794</v>
      </c>
      <c r="E2595" s="231">
        <v>44859</v>
      </c>
      <c r="F2595" s="154">
        <v>4794</v>
      </c>
      <c r="G2595" s="197">
        <f>Tabla111[[#This Row],[Importe]]-Tabla111[[#This Row],[Pagado]]</f>
        <v>0</v>
      </c>
      <c r="H2595" s="153" t="s">
        <v>10</v>
      </c>
    </row>
    <row r="2596" spans="1:8" x14ac:dyDescent="0.25">
      <c r="A2596" s="73">
        <v>44859</v>
      </c>
      <c r="B2596" s="74" t="s">
        <v>34233</v>
      </c>
      <c r="C2596" s="75" t="s">
        <v>22</v>
      </c>
      <c r="D2596" s="81">
        <v>60615.6</v>
      </c>
      <c r="E2596" s="230" t="s">
        <v>34116</v>
      </c>
      <c r="F2596" s="81">
        <f>37000+23615.6</f>
        <v>60615.6</v>
      </c>
      <c r="G2596" s="197">
        <f>Tabla111[[#This Row],[Importe]]-Tabla111[[#This Row],[Pagado]]</f>
        <v>0</v>
      </c>
      <c r="H2596" s="75" t="s">
        <v>10</v>
      </c>
    </row>
    <row r="2597" spans="1:8" x14ac:dyDescent="0.25">
      <c r="A2597" s="148">
        <v>44859</v>
      </c>
      <c r="B2597" s="149" t="s">
        <v>34234</v>
      </c>
      <c r="C2597" s="153" t="s">
        <v>114</v>
      </c>
      <c r="D2597" s="154">
        <v>13795.2</v>
      </c>
      <c r="E2597" s="231">
        <v>44860</v>
      </c>
      <c r="F2597" s="154">
        <v>13795.2</v>
      </c>
      <c r="G2597" s="197">
        <f>Tabla111[[#This Row],[Importe]]-Tabla111[[#This Row],[Pagado]]</f>
        <v>0</v>
      </c>
      <c r="H2597" s="153" t="s">
        <v>10</v>
      </c>
    </row>
    <row r="2598" spans="1:8" x14ac:dyDescent="0.25">
      <c r="A2598" s="73">
        <v>44859</v>
      </c>
      <c r="B2598" s="74" t="s">
        <v>34235</v>
      </c>
      <c r="C2598" s="75" t="s">
        <v>64</v>
      </c>
      <c r="D2598" s="81">
        <v>5824</v>
      </c>
      <c r="E2598" s="230">
        <v>44860</v>
      </c>
      <c r="F2598" s="81">
        <v>5824</v>
      </c>
      <c r="G2598" s="197">
        <f>Tabla111[[#This Row],[Importe]]-Tabla111[[#This Row],[Pagado]]</f>
        <v>0</v>
      </c>
      <c r="H2598" s="75" t="s">
        <v>10</v>
      </c>
    </row>
    <row r="2599" spans="1:8" x14ac:dyDescent="0.25">
      <c r="A2599" s="148">
        <v>44859</v>
      </c>
      <c r="B2599" s="149" t="s">
        <v>34236</v>
      </c>
      <c r="C2599" s="153" t="s">
        <v>97</v>
      </c>
      <c r="D2599" s="154">
        <v>6072.5</v>
      </c>
      <c r="E2599" s="231">
        <v>44861</v>
      </c>
      <c r="F2599" s="154">
        <v>6072.5</v>
      </c>
      <c r="G2599" s="197">
        <f>Tabla111[[#This Row],[Importe]]-Tabla111[[#This Row],[Pagado]]</f>
        <v>0</v>
      </c>
      <c r="H2599" s="153" t="s">
        <v>10</v>
      </c>
    </row>
    <row r="2600" spans="1:8" x14ac:dyDescent="0.25">
      <c r="A2600" s="73">
        <v>44859</v>
      </c>
      <c r="B2600" s="74" t="s">
        <v>34237</v>
      </c>
      <c r="C2600" s="75" t="s">
        <v>5043</v>
      </c>
      <c r="D2600" s="81">
        <v>5266.2</v>
      </c>
      <c r="E2600" s="230">
        <v>44861</v>
      </c>
      <c r="F2600" s="81">
        <v>5266.2</v>
      </c>
      <c r="G2600" s="197">
        <f>Tabla111[[#This Row],[Importe]]-Tabla111[[#This Row],[Pagado]]</f>
        <v>0</v>
      </c>
      <c r="H2600" s="75" t="s">
        <v>10</v>
      </c>
    </row>
    <row r="2601" spans="1:8" x14ac:dyDescent="0.25">
      <c r="A2601" s="148">
        <v>44859</v>
      </c>
      <c r="B2601" s="149" t="s">
        <v>34238</v>
      </c>
      <c r="C2601" s="153" t="s">
        <v>109</v>
      </c>
      <c r="D2601" s="154">
        <v>6214</v>
      </c>
      <c r="E2601" s="231">
        <v>44860</v>
      </c>
      <c r="F2601" s="154">
        <v>6214</v>
      </c>
      <c r="G2601" s="197">
        <f>Tabla111[[#This Row],[Importe]]-Tabla111[[#This Row],[Pagado]]</f>
        <v>0</v>
      </c>
      <c r="H2601" s="153" t="s">
        <v>10</v>
      </c>
    </row>
    <row r="2602" spans="1:8" x14ac:dyDescent="0.25">
      <c r="A2602" s="73">
        <v>44859</v>
      </c>
      <c r="B2602" s="74" t="s">
        <v>34239</v>
      </c>
      <c r="C2602" s="75" t="s">
        <v>348</v>
      </c>
      <c r="D2602" s="81">
        <v>4910.3999999999996</v>
      </c>
      <c r="E2602" s="230">
        <v>44859</v>
      </c>
      <c r="F2602" s="81">
        <v>4910.3999999999996</v>
      </c>
      <c r="G2602" s="197">
        <f>Tabla111[[#This Row],[Importe]]-Tabla111[[#This Row],[Pagado]]</f>
        <v>0</v>
      </c>
      <c r="H2602" s="75" t="s">
        <v>10</v>
      </c>
    </row>
    <row r="2603" spans="1:8" x14ac:dyDescent="0.25">
      <c r="A2603" s="148">
        <v>44859</v>
      </c>
      <c r="B2603" s="149" t="s">
        <v>34240</v>
      </c>
      <c r="C2603" s="153" t="s">
        <v>93</v>
      </c>
      <c r="D2603" s="154">
        <v>7887.1</v>
      </c>
      <c r="E2603" s="231" t="s">
        <v>34116</v>
      </c>
      <c r="F2603" s="154">
        <f>3000+4887.1</f>
        <v>7887.1</v>
      </c>
      <c r="G2603" s="197">
        <f>Tabla111[[#This Row],[Importe]]-Tabla111[[#This Row],[Pagado]]</f>
        <v>0</v>
      </c>
      <c r="H2603" s="153" t="s">
        <v>10</v>
      </c>
    </row>
    <row r="2604" spans="1:8" x14ac:dyDescent="0.25">
      <c r="A2604" s="73">
        <v>44859</v>
      </c>
      <c r="B2604" s="74" t="s">
        <v>34241</v>
      </c>
      <c r="C2604" s="75" t="s">
        <v>326</v>
      </c>
      <c r="D2604" s="81">
        <v>5842.4</v>
      </c>
      <c r="E2604" s="230">
        <v>44860</v>
      </c>
      <c r="F2604" s="81">
        <v>5842.4</v>
      </c>
      <c r="G2604" s="197">
        <f>Tabla111[[#This Row],[Importe]]-Tabla111[[#This Row],[Pagado]]</f>
        <v>0</v>
      </c>
      <c r="H2604" s="75" t="s">
        <v>10</v>
      </c>
    </row>
    <row r="2605" spans="1:8" x14ac:dyDescent="0.25">
      <c r="A2605" s="148">
        <v>44859</v>
      </c>
      <c r="B2605" s="149" t="s">
        <v>34242</v>
      </c>
      <c r="C2605" s="153" t="s">
        <v>89</v>
      </c>
      <c r="D2605" s="154">
        <v>10794.2</v>
      </c>
      <c r="E2605" s="231">
        <v>44860</v>
      </c>
      <c r="F2605" s="154">
        <v>10794.2</v>
      </c>
      <c r="G2605" s="197">
        <f>Tabla111[[#This Row],[Importe]]-Tabla111[[#This Row],[Pagado]]</f>
        <v>0</v>
      </c>
      <c r="H2605" s="153" t="s">
        <v>10</v>
      </c>
    </row>
    <row r="2606" spans="1:8" x14ac:dyDescent="0.25">
      <c r="A2606" s="73">
        <v>44859</v>
      </c>
      <c r="B2606" s="74" t="s">
        <v>34243</v>
      </c>
      <c r="C2606" s="75" t="s">
        <v>4136</v>
      </c>
      <c r="D2606" s="81">
        <v>2613.1999999999998</v>
      </c>
      <c r="E2606" s="230">
        <v>44859</v>
      </c>
      <c r="F2606" s="81">
        <v>2613.1999999999998</v>
      </c>
      <c r="G2606" s="197">
        <f>Tabla111[[#This Row],[Importe]]-Tabla111[[#This Row],[Pagado]]</f>
        <v>0</v>
      </c>
      <c r="H2606" s="75" t="s">
        <v>10</v>
      </c>
    </row>
    <row r="2607" spans="1:8" x14ac:dyDescent="0.25">
      <c r="A2607" s="148">
        <v>44859</v>
      </c>
      <c r="B2607" s="149" t="s">
        <v>34244</v>
      </c>
      <c r="C2607" s="153" t="s">
        <v>79</v>
      </c>
      <c r="D2607" s="154">
        <v>9750</v>
      </c>
      <c r="E2607" s="231">
        <v>44859</v>
      </c>
      <c r="F2607" s="154">
        <v>9750</v>
      </c>
      <c r="G2607" s="197">
        <f>Tabla111[[#This Row],[Importe]]-Tabla111[[#This Row],[Pagado]]</f>
        <v>0</v>
      </c>
      <c r="H2607" s="153" t="s">
        <v>10</v>
      </c>
    </row>
    <row r="2608" spans="1:8" x14ac:dyDescent="0.25">
      <c r="A2608" s="73">
        <v>44859</v>
      </c>
      <c r="B2608" s="74" t="s">
        <v>34245</v>
      </c>
      <c r="C2608" s="75" t="s">
        <v>357</v>
      </c>
      <c r="D2608" s="81">
        <v>1256</v>
      </c>
      <c r="E2608" s="230">
        <v>44859</v>
      </c>
      <c r="F2608" s="81">
        <v>1256</v>
      </c>
      <c r="G2608" s="197">
        <f>Tabla111[[#This Row],[Importe]]-Tabla111[[#This Row],[Pagado]]</f>
        <v>0</v>
      </c>
      <c r="H2608" s="75" t="s">
        <v>10</v>
      </c>
    </row>
    <row r="2609" spans="1:8" x14ac:dyDescent="0.25">
      <c r="A2609" s="148">
        <v>44859</v>
      </c>
      <c r="B2609" s="149" t="s">
        <v>34246</v>
      </c>
      <c r="C2609" s="153" t="s">
        <v>127</v>
      </c>
      <c r="D2609" s="154">
        <v>5221.2</v>
      </c>
      <c r="E2609" s="231">
        <v>44859</v>
      </c>
      <c r="F2609" s="154">
        <v>5221.2</v>
      </c>
      <c r="G2609" s="197">
        <f>Tabla111[[#This Row],[Importe]]-Tabla111[[#This Row],[Pagado]]</f>
        <v>0</v>
      </c>
      <c r="H2609" s="153" t="s">
        <v>10</v>
      </c>
    </row>
    <row r="2610" spans="1:8" x14ac:dyDescent="0.25">
      <c r="A2610" s="73">
        <v>44859</v>
      </c>
      <c r="B2610" s="74" t="s">
        <v>34247</v>
      </c>
      <c r="C2610" s="75" t="s">
        <v>339</v>
      </c>
      <c r="D2610" s="81">
        <v>1216</v>
      </c>
      <c r="E2610" s="230">
        <v>44859</v>
      </c>
      <c r="F2610" s="81">
        <v>1216</v>
      </c>
      <c r="G2610" s="197">
        <f>Tabla111[[#This Row],[Importe]]-Tabla111[[#This Row],[Pagado]]</f>
        <v>0</v>
      </c>
      <c r="H2610" s="75" t="s">
        <v>10</v>
      </c>
    </row>
    <row r="2611" spans="1:8" x14ac:dyDescent="0.25">
      <c r="A2611" s="148">
        <v>44859</v>
      </c>
      <c r="B2611" s="149" t="s">
        <v>34248</v>
      </c>
      <c r="C2611" s="153" t="s">
        <v>129</v>
      </c>
      <c r="D2611" s="154">
        <v>2000</v>
      </c>
      <c r="E2611" s="231">
        <v>44859</v>
      </c>
      <c r="F2611" s="154">
        <v>2000</v>
      </c>
      <c r="G2611" s="197">
        <f>Tabla111[[#This Row],[Importe]]-Tabla111[[#This Row],[Pagado]]</f>
        <v>0</v>
      </c>
      <c r="H2611" s="153" t="s">
        <v>10</v>
      </c>
    </row>
    <row r="2612" spans="1:8" x14ac:dyDescent="0.25">
      <c r="A2612" s="73">
        <v>44859</v>
      </c>
      <c r="B2612" s="74" t="s">
        <v>34249</v>
      </c>
      <c r="C2612" s="75" t="s">
        <v>2151</v>
      </c>
      <c r="D2612" s="81">
        <v>15022.9</v>
      </c>
      <c r="E2612" s="230">
        <v>44859</v>
      </c>
      <c r="F2612" s="81">
        <v>15022.9</v>
      </c>
      <c r="G2612" s="197">
        <f>Tabla111[[#This Row],[Importe]]-Tabla111[[#This Row],[Pagado]]</f>
        <v>0</v>
      </c>
      <c r="H2612" s="75" t="s">
        <v>10</v>
      </c>
    </row>
    <row r="2613" spans="1:8" x14ac:dyDescent="0.25">
      <c r="A2613" s="148">
        <v>44859</v>
      </c>
      <c r="B2613" s="149" t="s">
        <v>34250</v>
      </c>
      <c r="C2613" s="153" t="s">
        <v>83</v>
      </c>
      <c r="D2613" s="154">
        <v>9167.7000000000007</v>
      </c>
      <c r="E2613" s="231">
        <v>44859</v>
      </c>
      <c r="F2613" s="154">
        <v>9167.7000000000007</v>
      </c>
      <c r="G2613" s="197">
        <f>Tabla111[[#This Row],[Importe]]-Tabla111[[#This Row],[Pagado]]</f>
        <v>0</v>
      </c>
      <c r="H2613" s="153" t="s">
        <v>10</v>
      </c>
    </row>
    <row r="2614" spans="1:8" x14ac:dyDescent="0.25">
      <c r="A2614" s="73">
        <v>44859</v>
      </c>
      <c r="B2614" s="74" t="s">
        <v>34251</v>
      </c>
      <c r="C2614" s="75" t="s">
        <v>314</v>
      </c>
      <c r="D2614" s="81">
        <v>1560</v>
      </c>
      <c r="E2614" s="230">
        <v>44859</v>
      </c>
      <c r="F2614" s="81">
        <v>1560</v>
      </c>
      <c r="G2614" s="197">
        <f>Tabla111[[#This Row],[Importe]]-Tabla111[[#This Row],[Pagado]]</f>
        <v>0</v>
      </c>
      <c r="H2614" s="75" t="s">
        <v>10</v>
      </c>
    </row>
    <row r="2615" spans="1:8" x14ac:dyDescent="0.25">
      <c r="A2615" s="148">
        <v>44859</v>
      </c>
      <c r="B2615" s="149" t="s">
        <v>34252</v>
      </c>
      <c r="C2615" s="153" t="s">
        <v>87</v>
      </c>
      <c r="D2615" s="154">
        <v>2800.2</v>
      </c>
      <c r="E2615" s="231">
        <v>44859</v>
      </c>
      <c r="F2615" s="154">
        <v>2800.2</v>
      </c>
      <c r="G2615" s="197">
        <f>Tabla111[[#This Row],[Importe]]-Tabla111[[#This Row],[Pagado]]</f>
        <v>0</v>
      </c>
      <c r="H2615" s="153" t="s">
        <v>10</v>
      </c>
    </row>
    <row r="2616" spans="1:8" x14ac:dyDescent="0.25">
      <c r="A2616" s="73">
        <v>44859</v>
      </c>
      <c r="B2616" s="74" t="s">
        <v>34253</v>
      </c>
      <c r="C2616" s="75" t="s">
        <v>87</v>
      </c>
      <c r="D2616" s="81">
        <v>239.7</v>
      </c>
      <c r="E2616" s="230">
        <v>44859</v>
      </c>
      <c r="F2616" s="81">
        <v>239.7</v>
      </c>
      <c r="G2616" s="197">
        <f>Tabla111[[#This Row],[Importe]]-Tabla111[[#This Row],[Pagado]]</f>
        <v>0</v>
      </c>
      <c r="H2616" s="75" t="s">
        <v>10</v>
      </c>
    </row>
    <row r="2617" spans="1:8" x14ac:dyDescent="0.25">
      <c r="A2617" s="148">
        <v>44859</v>
      </c>
      <c r="B2617" s="149" t="s">
        <v>34254</v>
      </c>
      <c r="C2617" s="153" t="s">
        <v>16</v>
      </c>
      <c r="D2617" s="154">
        <v>6039</v>
      </c>
      <c r="E2617" s="231">
        <v>44859</v>
      </c>
      <c r="F2617" s="154">
        <v>6039</v>
      </c>
      <c r="G2617" s="197">
        <f>Tabla111[[#This Row],[Importe]]-Tabla111[[#This Row],[Pagado]]</f>
        <v>0</v>
      </c>
      <c r="H2617" s="153" t="s">
        <v>10</v>
      </c>
    </row>
    <row r="2618" spans="1:8" x14ac:dyDescent="0.25">
      <c r="A2618" s="73">
        <v>44859</v>
      </c>
      <c r="B2618" s="74" t="s">
        <v>34255</v>
      </c>
      <c r="C2618" s="75" t="s">
        <v>16</v>
      </c>
      <c r="D2618" s="81">
        <v>756</v>
      </c>
      <c r="E2618" s="230">
        <v>44859</v>
      </c>
      <c r="F2618" s="81">
        <v>756</v>
      </c>
      <c r="G2618" s="197">
        <f>Tabla111[[#This Row],[Importe]]-Tabla111[[#This Row],[Pagado]]</f>
        <v>0</v>
      </c>
      <c r="H2618" s="75" t="s">
        <v>10</v>
      </c>
    </row>
    <row r="2619" spans="1:8" x14ac:dyDescent="0.25">
      <c r="A2619" s="148">
        <v>44859</v>
      </c>
      <c r="B2619" s="149" t="s">
        <v>34256</v>
      </c>
      <c r="C2619" s="153" t="s">
        <v>146</v>
      </c>
      <c r="D2619" s="154">
        <v>5223.3999999999996</v>
      </c>
      <c r="E2619" s="231">
        <v>44859</v>
      </c>
      <c r="F2619" s="154">
        <v>5223.3999999999996</v>
      </c>
      <c r="G2619" s="197">
        <f>Tabla111[[#This Row],[Importe]]-Tabla111[[#This Row],[Pagado]]</f>
        <v>0</v>
      </c>
      <c r="H2619" s="153" t="s">
        <v>10</v>
      </c>
    </row>
    <row r="2620" spans="1:8" x14ac:dyDescent="0.25">
      <c r="A2620" s="73">
        <v>44859</v>
      </c>
      <c r="B2620" s="74" t="s">
        <v>34257</v>
      </c>
      <c r="C2620" s="75" t="s">
        <v>664</v>
      </c>
      <c r="D2620" s="81">
        <v>9539.4</v>
      </c>
      <c r="E2620" s="230">
        <v>44859</v>
      </c>
      <c r="F2620" s="81">
        <v>9539.4</v>
      </c>
      <c r="G2620" s="197">
        <f>Tabla111[[#This Row],[Importe]]-Tabla111[[#This Row],[Pagado]]</f>
        <v>0</v>
      </c>
      <c r="H2620" s="75" t="s">
        <v>10</v>
      </c>
    </row>
    <row r="2621" spans="1:8" x14ac:dyDescent="0.25">
      <c r="A2621" s="148">
        <v>44859</v>
      </c>
      <c r="B2621" s="149" t="s">
        <v>34258</v>
      </c>
      <c r="C2621" s="153" t="s">
        <v>151</v>
      </c>
      <c r="D2621" s="154">
        <v>27618.6</v>
      </c>
      <c r="E2621" s="231">
        <v>44859</v>
      </c>
      <c r="F2621" s="154">
        <v>27618.6</v>
      </c>
      <c r="G2621" s="197">
        <f>Tabla111[[#This Row],[Importe]]-Tabla111[[#This Row],[Pagado]]</f>
        <v>0</v>
      </c>
      <c r="H2621" s="153" t="s">
        <v>10</v>
      </c>
    </row>
    <row r="2622" spans="1:8" x14ac:dyDescent="0.25">
      <c r="A2622" s="73">
        <v>44859</v>
      </c>
      <c r="B2622" s="74" t="s">
        <v>34259</v>
      </c>
      <c r="C2622" s="75" t="s">
        <v>1362</v>
      </c>
      <c r="D2622" s="81">
        <v>1746</v>
      </c>
      <c r="E2622" s="230">
        <v>44859</v>
      </c>
      <c r="F2622" s="81">
        <v>1746</v>
      </c>
      <c r="G2622" s="197">
        <f>Tabla111[[#This Row],[Importe]]-Tabla111[[#This Row],[Pagado]]</f>
        <v>0</v>
      </c>
      <c r="H2622" s="75" t="s">
        <v>10</v>
      </c>
    </row>
    <row r="2623" spans="1:8" x14ac:dyDescent="0.25">
      <c r="A2623" s="148">
        <v>44859</v>
      </c>
      <c r="B2623" s="149" t="s">
        <v>34260</v>
      </c>
      <c r="C2623" s="153" t="s">
        <v>2780</v>
      </c>
      <c r="D2623" s="154">
        <v>19458.900000000001</v>
      </c>
      <c r="E2623" s="231">
        <v>44859</v>
      </c>
      <c r="F2623" s="154">
        <v>19458.900000000001</v>
      </c>
      <c r="G2623" s="197">
        <f>Tabla111[[#This Row],[Importe]]-Tabla111[[#This Row],[Pagado]]</f>
        <v>0</v>
      </c>
      <c r="H2623" s="153" t="s">
        <v>10</v>
      </c>
    </row>
    <row r="2624" spans="1:8" x14ac:dyDescent="0.25">
      <c r="A2624" s="73">
        <v>44859</v>
      </c>
      <c r="B2624" s="74" t="s">
        <v>34261</v>
      </c>
      <c r="C2624" s="75" t="s">
        <v>142</v>
      </c>
      <c r="D2624" s="81">
        <v>103246.58</v>
      </c>
      <c r="E2624" s="230" t="s">
        <v>4813</v>
      </c>
      <c r="F2624" s="81">
        <v>0</v>
      </c>
      <c r="G2624" s="197">
        <f>Tabla111[[#This Row],[Importe]]-Tabla111[[#This Row],[Pagado]]</f>
        <v>103246.58</v>
      </c>
      <c r="H2624" s="75" t="s">
        <v>4814</v>
      </c>
    </row>
    <row r="2625" spans="1:8" x14ac:dyDescent="0.25">
      <c r="A2625" s="148">
        <v>44859</v>
      </c>
      <c r="B2625" s="149" t="s">
        <v>34262</v>
      </c>
      <c r="C2625" s="153" t="s">
        <v>31</v>
      </c>
      <c r="D2625" s="154">
        <v>2448</v>
      </c>
      <c r="E2625" s="231">
        <v>44859</v>
      </c>
      <c r="F2625" s="154">
        <v>2448</v>
      </c>
      <c r="G2625" s="197">
        <f>Tabla111[[#This Row],[Importe]]-Tabla111[[#This Row],[Pagado]]</f>
        <v>0</v>
      </c>
      <c r="H2625" s="153" t="s">
        <v>10</v>
      </c>
    </row>
    <row r="2626" spans="1:8" x14ac:dyDescent="0.25">
      <c r="A2626" s="73">
        <v>44859</v>
      </c>
      <c r="B2626" s="74" t="s">
        <v>34263</v>
      </c>
      <c r="C2626" s="75" t="s">
        <v>107</v>
      </c>
      <c r="D2626" s="81">
        <v>17328</v>
      </c>
      <c r="E2626" s="230">
        <v>44859</v>
      </c>
      <c r="F2626" s="81">
        <v>17328</v>
      </c>
      <c r="G2626" s="197">
        <f>Tabla111[[#This Row],[Importe]]-Tabla111[[#This Row],[Pagado]]</f>
        <v>0</v>
      </c>
      <c r="H2626" s="75" t="s">
        <v>10</v>
      </c>
    </row>
    <row r="2627" spans="1:8" x14ac:dyDescent="0.25">
      <c r="A2627" s="148">
        <v>44859</v>
      </c>
      <c r="B2627" s="149" t="s">
        <v>34264</v>
      </c>
      <c r="C2627" s="153" t="s">
        <v>31</v>
      </c>
      <c r="D2627" s="154">
        <v>17965.86</v>
      </c>
      <c r="E2627" s="231">
        <v>44859</v>
      </c>
      <c r="F2627" s="154">
        <v>17965.86</v>
      </c>
      <c r="G2627" s="197">
        <f>Tabla111[[#This Row],[Importe]]-Tabla111[[#This Row],[Pagado]]</f>
        <v>0</v>
      </c>
      <c r="H2627" s="153" t="s">
        <v>10</v>
      </c>
    </row>
    <row r="2628" spans="1:8" x14ac:dyDescent="0.25">
      <c r="A2628" s="73">
        <v>44859</v>
      </c>
      <c r="B2628" s="74" t="s">
        <v>34265</v>
      </c>
      <c r="C2628" s="75" t="s">
        <v>230</v>
      </c>
      <c r="D2628" s="81">
        <v>8643.7999999999993</v>
      </c>
      <c r="E2628" s="230">
        <v>44859</v>
      </c>
      <c r="F2628" s="81">
        <v>8643.7999999999993</v>
      </c>
      <c r="G2628" s="197">
        <f>Tabla111[[#This Row],[Importe]]-Tabla111[[#This Row],[Pagado]]</f>
        <v>0</v>
      </c>
      <c r="H2628" s="75" t="s">
        <v>10</v>
      </c>
    </row>
    <row r="2629" spans="1:8" x14ac:dyDescent="0.25">
      <c r="A2629" s="148">
        <v>44859</v>
      </c>
      <c r="B2629" s="149" t="s">
        <v>34266</v>
      </c>
      <c r="C2629" s="153" t="s">
        <v>291</v>
      </c>
      <c r="D2629" s="154">
        <v>3200</v>
      </c>
      <c r="E2629" s="231">
        <v>44859</v>
      </c>
      <c r="F2629" s="154">
        <v>3200</v>
      </c>
      <c r="G2629" s="197">
        <f>Tabla111[[#This Row],[Importe]]-Tabla111[[#This Row],[Pagado]]</f>
        <v>0</v>
      </c>
      <c r="H2629" s="153" t="s">
        <v>10</v>
      </c>
    </row>
    <row r="2630" spans="1:8" x14ac:dyDescent="0.25">
      <c r="A2630" s="73">
        <v>44859</v>
      </c>
      <c r="B2630" s="74" t="s">
        <v>34267</v>
      </c>
      <c r="C2630" s="75" t="s">
        <v>214</v>
      </c>
      <c r="D2630" s="81">
        <v>5247</v>
      </c>
      <c r="E2630" s="230">
        <v>44859</v>
      </c>
      <c r="F2630" s="81">
        <v>5247</v>
      </c>
      <c r="G2630" s="197">
        <f>Tabla111[[#This Row],[Importe]]-Tabla111[[#This Row],[Pagado]]</f>
        <v>0</v>
      </c>
      <c r="H2630" s="75" t="s">
        <v>10</v>
      </c>
    </row>
    <row r="2631" spans="1:8" x14ac:dyDescent="0.25">
      <c r="A2631" s="148">
        <v>44859</v>
      </c>
      <c r="B2631" s="149" t="s">
        <v>34268</v>
      </c>
      <c r="C2631" s="153" t="s">
        <v>49</v>
      </c>
      <c r="D2631" s="154">
        <v>3383.4</v>
      </c>
      <c r="E2631" s="231">
        <v>44859</v>
      </c>
      <c r="F2631" s="154">
        <v>3383.4</v>
      </c>
      <c r="G2631" s="197">
        <f>Tabla111[[#This Row],[Importe]]-Tabla111[[#This Row],[Pagado]]</f>
        <v>0</v>
      </c>
      <c r="H2631" s="153" t="s">
        <v>10</v>
      </c>
    </row>
    <row r="2632" spans="1:8" x14ac:dyDescent="0.25">
      <c r="A2632" s="73">
        <v>44859</v>
      </c>
      <c r="B2632" s="74" t="s">
        <v>34269</v>
      </c>
      <c r="C2632" s="75" t="s">
        <v>45</v>
      </c>
      <c r="D2632" s="81">
        <v>12684.4</v>
      </c>
      <c r="E2632" s="230">
        <v>44859</v>
      </c>
      <c r="F2632" s="81">
        <v>12684.4</v>
      </c>
      <c r="G2632" s="197">
        <f>Tabla111[[#This Row],[Importe]]-Tabla111[[#This Row],[Pagado]]</f>
        <v>0</v>
      </c>
      <c r="H2632" s="75" t="s">
        <v>10</v>
      </c>
    </row>
    <row r="2633" spans="1:8" x14ac:dyDescent="0.25">
      <c r="A2633" s="148">
        <v>44859</v>
      </c>
      <c r="B2633" s="149" t="s">
        <v>34270</v>
      </c>
      <c r="C2633" s="153" t="s">
        <v>31</v>
      </c>
      <c r="D2633" s="154">
        <v>639.6</v>
      </c>
      <c r="E2633" s="231">
        <v>44859</v>
      </c>
      <c r="F2633" s="154">
        <v>639.6</v>
      </c>
      <c r="G2633" s="197">
        <f>Tabla111[[#This Row],[Importe]]-Tabla111[[#This Row],[Pagado]]</f>
        <v>0</v>
      </c>
      <c r="H2633" s="153" t="s">
        <v>10</v>
      </c>
    </row>
    <row r="2634" spans="1:8" x14ac:dyDescent="0.25">
      <c r="A2634" s="73">
        <v>44859</v>
      </c>
      <c r="B2634" s="74" t="s">
        <v>34271</v>
      </c>
      <c r="C2634" s="75" t="s">
        <v>518</v>
      </c>
      <c r="D2634" s="81">
        <v>968.4</v>
      </c>
      <c r="E2634" s="230">
        <v>44859</v>
      </c>
      <c r="F2634" s="81">
        <v>968.4</v>
      </c>
      <c r="G2634" s="197">
        <f>Tabla111[[#This Row],[Importe]]-Tabla111[[#This Row],[Pagado]]</f>
        <v>0</v>
      </c>
      <c r="H2634" s="75" t="s">
        <v>10</v>
      </c>
    </row>
    <row r="2635" spans="1:8" x14ac:dyDescent="0.25">
      <c r="A2635" s="148">
        <v>44859</v>
      </c>
      <c r="B2635" s="149" t="s">
        <v>34272</v>
      </c>
      <c r="C2635" s="153" t="s">
        <v>319</v>
      </c>
      <c r="D2635" s="154">
        <v>13120.3</v>
      </c>
      <c r="E2635" s="231">
        <v>44859</v>
      </c>
      <c r="F2635" s="154">
        <v>13120.3</v>
      </c>
      <c r="G2635" s="197">
        <f>Tabla111[[#This Row],[Importe]]-Tabla111[[#This Row],[Pagado]]</f>
        <v>0</v>
      </c>
      <c r="H2635" s="153" t="s">
        <v>10</v>
      </c>
    </row>
    <row r="2636" spans="1:8" x14ac:dyDescent="0.25">
      <c r="A2636" s="73">
        <v>44859</v>
      </c>
      <c r="B2636" s="74" t="s">
        <v>34273</v>
      </c>
      <c r="C2636" s="75" t="s">
        <v>33</v>
      </c>
      <c r="D2636" s="81">
        <v>20789.400000000001</v>
      </c>
      <c r="E2636" s="230">
        <v>44859</v>
      </c>
      <c r="F2636" s="81">
        <v>20789.400000000001</v>
      </c>
      <c r="G2636" s="197">
        <f>Tabla111[[#This Row],[Importe]]-Tabla111[[#This Row],[Pagado]]</f>
        <v>0</v>
      </c>
      <c r="H2636" s="75" t="s">
        <v>10</v>
      </c>
    </row>
    <row r="2637" spans="1:8" x14ac:dyDescent="0.25">
      <c r="A2637" s="148">
        <v>44859</v>
      </c>
      <c r="B2637" s="149" t="s">
        <v>34274</v>
      </c>
      <c r="C2637" s="153" t="s">
        <v>159</v>
      </c>
      <c r="D2637" s="154">
        <v>8079.2</v>
      </c>
      <c r="E2637" s="231">
        <v>44859</v>
      </c>
      <c r="F2637" s="154">
        <v>8079.2</v>
      </c>
      <c r="G2637" s="197">
        <f>Tabla111[[#This Row],[Importe]]-Tabla111[[#This Row],[Pagado]]</f>
        <v>0</v>
      </c>
      <c r="H2637" s="153" t="s">
        <v>10</v>
      </c>
    </row>
    <row r="2638" spans="1:8" x14ac:dyDescent="0.25">
      <c r="A2638" s="73">
        <v>44859</v>
      </c>
      <c r="B2638" s="74" t="s">
        <v>34275</v>
      </c>
      <c r="C2638" s="75" t="s">
        <v>157</v>
      </c>
      <c r="D2638" s="81">
        <v>7287.1</v>
      </c>
      <c r="E2638" s="230">
        <v>44859</v>
      </c>
      <c r="F2638" s="81">
        <v>7287.1</v>
      </c>
      <c r="G2638" s="197">
        <f>Tabla111[[#This Row],[Importe]]-Tabla111[[#This Row],[Pagado]]</f>
        <v>0</v>
      </c>
      <c r="H2638" s="75" t="s">
        <v>10</v>
      </c>
    </row>
    <row r="2639" spans="1:8" x14ac:dyDescent="0.25">
      <c r="A2639" s="148">
        <v>44859</v>
      </c>
      <c r="B2639" s="149" t="s">
        <v>34276</v>
      </c>
      <c r="C2639" s="153" t="s">
        <v>24</v>
      </c>
      <c r="D2639" s="154">
        <v>5894.5</v>
      </c>
      <c r="E2639" s="231">
        <v>44859</v>
      </c>
      <c r="F2639" s="154">
        <v>5894.5</v>
      </c>
      <c r="G2639" s="197">
        <f>Tabla111[[#This Row],[Importe]]-Tabla111[[#This Row],[Pagado]]</f>
        <v>0</v>
      </c>
      <c r="H2639" s="153" t="s">
        <v>10</v>
      </c>
    </row>
    <row r="2640" spans="1:8" x14ac:dyDescent="0.25">
      <c r="A2640" s="73">
        <v>44859</v>
      </c>
      <c r="B2640" s="74" t="s">
        <v>34277</v>
      </c>
      <c r="C2640" s="75" t="s">
        <v>56</v>
      </c>
      <c r="D2640" s="81">
        <v>8147.2</v>
      </c>
      <c r="E2640" s="230">
        <v>44859</v>
      </c>
      <c r="F2640" s="81">
        <v>8147.2</v>
      </c>
      <c r="G2640" s="197">
        <f>Tabla111[[#This Row],[Importe]]-Tabla111[[#This Row],[Pagado]]</f>
        <v>0</v>
      </c>
      <c r="H2640" s="75" t="s">
        <v>10</v>
      </c>
    </row>
    <row r="2641" spans="1:8" x14ac:dyDescent="0.25">
      <c r="A2641" s="148">
        <v>44859</v>
      </c>
      <c r="B2641" s="149" t="s">
        <v>34278</v>
      </c>
      <c r="C2641" s="153" t="s">
        <v>75</v>
      </c>
      <c r="D2641" s="154">
        <v>9282</v>
      </c>
      <c r="E2641" s="231">
        <v>44859</v>
      </c>
      <c r="F2641" s="154">
        <v>9282</v>
      </c>
      <c r="G2641" s="197">
        <f>Tabla111[[#This Row],[Importe]]-Tabla111[[#This Row],[Pagado]]</f>
        <v>0</v>
      </c>
      <c r="H2641" s="153" t="s">
        <v>10</v>
      </c>
    </row>
    <row r="2642" spans="1:8" x14ac:dyDescent="0.25">
      <c r="A2642" s="73">
        <v>44859</v>
      </c>
      <c r="B2642" s="74" t="s">
        <v>34279</v>
      </c>
      <c r="C2642" s="75" t="s">
        <v>31</v>
      </c>
      <c r="D2642" s="81">
        <v>20531.5</v>
      </c>
      <c r="E2642" s="230">
        <v>44859</v>
      </c>
      <c r="F2642" s="81">
        <v>20531.5</v>
      </c>
      <c r="G2642" s="197">
        <f>Tabla111[[#This Row],[Importe]]-Tabla111[[#This Row],[Pagado]]</f>
        <v>0</v>
      </c>
      <c r="H2642" s="75" t="s">
        <v>10</v>
      </c>
    </row>
    <row r="2643" spans="1:8" x14ac:dyDescent="0.25">
      <c r="A2643" s="148">
        <v>44859</v>
      </c>
      <c r="B2643" s="149" t="s">
        <v>34280</v>
      </c>
      <c r="C2643" s="153" t="s">
        <v>698</v>
      </c>
      <c r="D2643" s="154">
        <v>9144.5</v>
      </c>
      <c r="E2643" s="231">
        <v>44859</v>
      </c>
      <c r="F2643" s="154">
        <v>9144.5</v>
      </c>
      <c r="G2643" s="197">
        <f>Tabla111[[#This Row],[Importe]]-Tabla111[[#This Row],[Pagado]]</f>
        <v>0</v>
      </c>
      <c r="H2643" s="153" t="s">
        <v>10</v>
      </c>
    </row>
    <row r="2644" spans="1:8" x14ac:dyDescent="0.25">
      <c r="A2644" s="73">
        <v>44859</v>
      </c>
      <c r="B2644" s="74" t="s">
        <v>34281</v>
      </c>
      <c r="C2644" s="75" t="s">
        <v>175</v>
      </c>
      <c r="D2644" s="81">
        <v>26538.3</v>
      </c>
      <c r="E2644" s="230">
        <v>44859</v>
      </c>
      <c r="F2644" s="81">
        <v>26538.3</v>
      </c>
      <c r="G2644" s="197">
        <f>Tabla111[[#This Row],[Importe]]-Tabla111[[#This Row],[Pagado]]</f>
        <v>0</v>
      </c>
      <c r="H2644" s="75" t="s">
        <v>10</v>
      </c>
    </row>
    <row r="2645" spans="1:8" x14ac:dyDescent="0.25">
      <c r="A2645" s="148">
        <v>44859</v>
      </c>
      <c r="B2645" s="149" t="s">
        <v>34282</v>
      </c>
      <c r="C2645" s="153" t="s">
        <v>214</v>
      </c>
      <c r="D2645" s="154">
        <v>1435.2</v>
      </c>
      <c r="E2645" s="231">
        <v>44859</v>
      </c>
      <c r="F2645" s="154">
        <v>1435.2</v>
      </c>
      <c r="G2645" s="197">
        <f>Tabla111[[#This Row],[Importe]]-Tabla111[[#This Row],[Pagado]]</f>
        <v>0</v>
      </c>
      <c r="H2645" s="153" t="s">
        <v>10</v>
      </c>
    </row>
    <row r="2646" spans="1:8" x14ac:dyDescent="0.25">
      <c r="A2646" s="73">
        <v>44859</v>
      </c>
      <c r="B2646" s="74" t="s">
        <v>34283</v>
      </c>
      <c r="C2646" s="75" t="s">
        <v>191</v>
      </c>
      <c r="D2646" s="81">
        <v>1934.4</v>
      </c>
      <c r="E2646" s="230">
        <v>44859</v>
      </c>
      <c r="F2646" s="81">
        <v>1934.4</v>
      </c>
      <c r="G2646" s="197">
        <f>Tabla111[[#This Row],[Importe]]-Tabla111[[#This Row],[Pagado]]</f>
        <v>0</v>
      </c>
      <c r="H2646" s="75" t="s">
        <v>10</v>
      </c>
    </row>
    <row r="2647" spans="1:8" x14ac:dyDescent="0.25">
      <c r="A2647" s="148">
        <v>44859</v>
      </c>
      <c r="B2647" s="149" t="s">
        <v>34284</v>
      </c>
      <c r="C2647" s="153" t="s">
        <v>452</v>
      </c>
      <c r="D2647" s="154">
        <v>8635.2000000000007</v>
      </c>
      <c r="E2647" s="231">
        <v>44859</v>
      </c>
      <c r="F2647" s="154">
        <v>8635.2000000000007</v>
      </c>
      <c r="G2647" s="197">
        <f>Tabla111[[#This Row],[Importe]]-Tabla111[[#This Row],[Pagado]]</f>
        <v>0</v>
      </c>
      <c r="H2647" s="153" t="s">
        <v>10</v>
      </c>
    </row>
    <row r="2648" spans="1:8" x14ac:dyDescent="0.25">
      <c r="A2648" s="73">
        <v>44859</v>
      </c>
      <c r="B2648" s="74" t="s">
        <v>34285</v>
      </c>
      <c r="C2648" s="75" t="s">
        <v>216</v>
      </c>
      <c r="D2648" s="81">
        <v>1528.8</v>
      </c>
      <c r="E2648" s="230">
        <v>44859</v>
      </c>
      <c r="F2648" s="81">
        <v>1528.8</v>
      </c>
      <c r="G2648" s="197">
        <f>Tabla111[[#This Row],[Importe]]-Tabla111[[#This Row],[Pagado]]</f>
        <v>0</v>
      </c>
      <c r="H2648" s="75" t="s">
        <v>10</v>
      </c>
    </row>
    <row r="2649" spans="1:8" x14ac:dyDescent="0.25">
      <c r="A2649" s="148">
        <v>44859</v>
      </c>
      <c r="B2649" s="149" t="s">
        <v>34286</v>
      </c>
      <c r="C2649" s="153" t="s">
        <v>1003</v>
      </c>
      <c r="D2649" s="154">
        <v>8915.2999999999993</v>
      </c>
      <c r="E2649" s="231">
        <v>44872</v>
      </c>
      <c r="F2649" s="154">
        <v>8915.2999999999993</v>
      </c>
      <c r="G2649" s="197">
        <f>Tabla111[[#This Row],[Importe]]-Tabla111[[#This Row],[Pagado]]</f>
        <v>0</v>
      </c>
      <c r="H2649" s="153" t="s">
        <v>10</v>
      </c>
    </row>
    <row r="2650" spans="1:8" x14ac:dyDescent="0.25">
      <c r="A2650" s="73">
        <v>44859</v>
      </c>
      <c r="B2650" s="74" t="s">
        <v>34287</v>
      </c>
      <c r="C2650" s="75" t="s">
        <v>296</v>
      </c>
      <c r="D2650" s="81">
        <v>2810.6</v>
      </c>
      <c r="E2650" s="230">
        <v>44859</v>
      </c>
      <c r="F2650" s="81">
        <v>2810.6</v>
      </c>
      <c r="G2650" s="197">
        <f>Tabla111[[#This Row],[Importe]]-Tabla111[[#This Row],[Pagado]]</f>
        <v>0</v>
      </c>
      <c r="H2650" s="75" t="s">
        <v>10</v>
      </c>
    </row>
    <row r="2651" spans="1:8" x14ac:dyDescent="0.25">
      <c r="A2651" s="148">
        <v>44859</v>
      </c>
      <c r="B2651" s="149" t="s">
        <v>34288</v>
      </c>
      <c r="C2651" s="153" t="s">
        <v>296</v>
      </c>
      <c r="D2651" s="154">
        <v>1288</v>
      </c>
      <c r="E2651" s="231">
        <v>44859</v>
      </c>
      <c r="F2651" s="154">
        <v>1288</v>
      </c>
      <c r="G2651" s="197">
        <f>Tabla111[[#This Row],[Importe]]-Tabla111[[#This Row],[Pagado]]</f>
        <v>0</v>
      </c>
      <c r="H2651" s="153" t="s">
        <v>10</v>
      </c>
    </row>
    <row r="2652" spans="1:8" x14ac:dyDescent="0.25">
      <c r="A2652" s="73">
        <v>44859</v>
      </c>
      <c r="B2652" s="74" t="s">
        <v>34289</v>
      </c>
      <c r="C2652" s="75" t="s">
        <v>31</v>
      </c>
      <c r="D2652" s="81">
        <v>977.5</v>
      </c>
      <c r="E2652" s="230">
        <v>44859</v>
      </c>
      <c r="F2652" s="81">
        <v>977.5</v>
      </c>
      <c r="G2652" s="197">
        <f>Tabla111[[#This Row],[Importe]]-Tabla111[[#This Row],[Pagado]]</f>
        <v>0</v>
      </c>
      <c r="H2652" s="75" t="s">
        <v>10</v>
      </c>
    </row>
    <row r="2653" spans="1:8" x14ac:dyDescent="0.25">
      <c r="A2653" s="148">
        <v>44859</v>
      </c>
      <c r="B2653" s="149" t="s">
        <v>34290</v>
      </c>
      <c r="C2653" s="153" t="s">
        <v>840</v>
      </c>
      <c r="D2653" s="154">
        <v>6600</v>
      </c>
      <c r="E2653" s="231">
        <v>44859</v>
      </c>
      <c r="F2653" s="154">
        <v>6600</v>
      </c>
      <c r="G2653" s="197">
        <f>Tabla111[[#This Row],[Importe]]-Tabla111[[#This Row],[Pagado]]</f>
        <v>0</v>
      </c>
      <c r="H2653" s="153" t="s">
        <v>10</v>
      </c>
    </row>
    <row r="2654" spans="1:8" x14ac:dyDescent="0.25">
      <c r="A2654" s="73">
        <v>44859</v>
      </c>
      <c r="B2654" s="74" t="s">
        <v>34291</v>
      </c>
      <c r="C2654" s="75" t="s">
        <v>2027</v>
      </c>
      <c r="D2654" s="81">
        <v>15000</v>
      </c>
      <c r="E2654" s="230">
        <v>44861</v>
      </c>
      <c r="F2654" s="81">
        <v>15000</v>
      </c>
      <c r="G2654" s="197">
        <f>Tabla111[[#This Row],[Importe]]-Tabla111[[#This Row],[Pagado]]</f>
        <v>0</v>
      </c>
      <c r="H2654" s="75" t="s">
        <v>10</v>
      </c>
    </row>
    <row r="2655" spans="1:8" x14ac:dyDescent="0.25">
      <c r="A2655" s="148">
        <v>44859</v>
      </c>
      <c r="B2655" s="149" t="s">
        <v>34292</v>
      </c>
      <c r="C2655" s="153" t="s">
        <v>67</v>
      </c>
      <c r="D2655" s="154">
        <v>2210.4</v>
      </c>
      <c r="E2655" s="231">
        <v>44859</v>
      </c>
      <c r="F2655" s="154">
        <v>2210.4</v>
      </c>
      <c r="G2655" s="197">
        <f>Tabla111[[#This Row],[Importe]]-Tabla111[[#This Row],[Pagado]]</f>
        <v>0</v>
      </c>
      <c r="H2655" s="153" t="s">
        <v>10</v>
      </c>
    </row>
    <row r="2656" spans="1:8" x14ac:dyDescent="0.25">
      <c r="A2656" s="73">
        <v>44859</v>
      </c>
      <c r="B2656" s="74" t="s">
        <v>34293</v>
      </c>
      <c r="C2656" s="75" t="s">
        <v>53</v>
      </c>
      <c r="D2656" s="81">
        <v>2536</v>
      </c>
      <c r="E2656" s="230">
        <v>44859</v>
      </c>
      <c r="F2656" s="81">
        <v>2536</v>
      </c>
      <c r="G2656" s="197">
        <f>Tabla111[[#This Row],[Importe]]-Tabla111[[#This Row],[Pagado]]</f>
        <v>0</v>
      </c>
      <c r="H2656" s="75" t="s">
        <v>10</v>
      </c>
    </row>
    <row r="2657" spans="1:8" x14ac:dyDescent="0.25">
      <c r="A2657" s="148">
        <v>44859</v>
      </c>
      <c r="B2657" s="149" t="s">
        <v>34294</v>
      </c>
      <c r="C2657" s="153" t="s">
        <v>419</v>
      </c>
      <c r="D2657" s="154">
        <v>8195.9</v>
      </c>
      <c r="E2657" s="231">
        <v>44859</v>
      </c>
      <c r="F2657" s="154">
        <v>8195.9</v>
      </c>
      <c r="G2657" s="197">
        <f>Tabla111[[#This Row],[Importe]]-Tabla111[[#This Row],[Pagado]]</f>
        <v>0</v>
      </c>
      <c r="H2657" s="153" t="s">
        <v>10</v>
      </c>
    </row>
    <row r="2658" spans="1:8" x14ac:dyDescent="0.25">
      <c r="A2658" s="73">
        <v>44859</v>
      </c>
      <c r="B2658" s="74" t="s">
        <v>34295</v>
      </c>
      <c r="C2658" s="75" t="s">
        <v>246</v>
      </c>
      <c r="D2658" s="81">
        <v>97494.92</v>
      </c>
      <c r="E2658" s="230">
        <v>44859</v>
      </c>
      <c r="F2658" s="81">
        <v>97494.92</v>
      </c>
      <c r="G2658" s="197">
        <f>Tabla111[[#This Row],[Importe]]-Tabla111[[#This Row],[Pagado]]</f>
        <v>0</v>
      </c>
      <c r="H2658" s="75" t="s">
        <v>10</v>
      </c>
    </row>
    <row r="2659" spans="1:8" x14ac:dyDescent="0.25">
      <c r="A2659" s="148">
        <v>44859</v>
      </c>
      <c r="B2659" s="149" t="s">
        <v>34296</v>
      </c>
      <c r="C2659" s="153" t="s">
        <v>62</v>
      </c>
      <c r="D2659" s="154">
        <v>5261</v>
      </c>
      <c r="E2659" s="231">
        <v>44859</v>
      </c>
      <c r="F2659" s="154">
        <v>5261</v>
      </c>
      <c r="G2659" s="197">
        <f>Tabla111[[#This Row],[Importe]]-Tabla111[[#This Row],[Pagado]]</f>
        <v>0</v>
      </c>
      <c r="H2659" s="153" t="s">
        <v>10</v>
      </c>
    </row>
    <row r="2660" spans="1:8" x14ac:dyDescent="0.25">
      <c r="A2660" s="73">
        <v>44859</v>
      </c>
      <c r="B2660" s="74" t="s">
        <v>34297</v>
      </c>
      <c r="C2660" s="75" t="s">
        <v>681</v>
      </c>
      <c r="D2660" s="81">
        <v>3.58</v>
      </c>
      <c r="E2660" s="230">
        <v>44863</v>
      </c>
      <c r="F2660" s="81">
        <v>3.58</v>
      </c>
      <c r="G2660" s="197">
        <f>Tabla111[[#This Row],[Importe]]-Tabla111[[#This Row],[Pagado]]</f>
        <v>0</v>
      </c>
      <c r="H2660" s="75" t="s">
        <v>10</v>
      </c>
    </row>
    <row r="2661" spans="1:8" x14ac:dyDescent="0.25">
      <c r="A2661" s="148">
        <v>44859</v>
      </c>
      <c r="B2661" s="149" t="s">
        <v>34298</v>
      </c>
      <c r="C2661" s="153" t="s">
        <v>69</v>
      </c>
      <c r="D2661" s="154">
        <v>2269.8000000000002</v>
      </c>
      <c r="E2661" s="231">
        <v>44859</v>
      </c>
      <c r="F2661" s="154">
        <v>2269.8000000000002</v>
      </c>
      <c r="G2661" s="197">
        <f>Tabla111[[#This Row],[Importe]]-Tabla111[[#This Row],[Pagado]]</f>
        <v>0</v>
      </c>
      <c r="H2661" s="153" t="s">
        <v>10</v>
      </c>
    </row>
    <row r="2662" spans="1:8" x14ac:dyDescent="0.25">
      <c r="A2662" s="73">
        <v>44859</v>
      </c>
      <c r="B2662" s="74" t="s">
        <v>34299</v>
      </c>
      <c r="C2662" s="75" t="s">
        <v>849</v>
      </c>
      <c r="D2662" s="81">
        <v>470</v>
      </c>
      <c r="E2662" s="230">
        <v>44859</v>
      </c>
      <c r="F2662" s="81">
        <v>470</v>
      </c>
      <c r="G2662" s="197">
        <f>Tabla111[[#This Row],[Importe]]-Tabla111[[#This Row],[Pagado]]</f>
        <v>0</v>
      </c>
      <c r="H2662" s="75" t="s">
        <v>10</v>
      </c>
    </row>
    <row r="2663" spans="1:8" x14ac:dyDescent="0.25">
      <c r="A2663" s="148">
        <v>44859</v>
      </c>
      <c r="B2663" s="149" t="s">
        <v>34300</v>
      </c>
      <c r="C2663" s="153" t="s">
        <v>246</v>
      </c>
      <c r="D2663" s="154">
        <v>6104.88</v>
      </c>
      <c r="E2663" s="231">
        <v>44859</v>
      </c>
      <c r="F2663" s="154">
        <v>6104.88</v>
      </c>
      <c r="G2663" s="197">
        <f>Tabla111[[#This Row],[Importe]]-Tabla111[[#This Row],[Pagado]]</f>
        <v>0</v>
      </c>
      <c r="H2663" s="153" t="s">
        <v>10</v>
      </c>
    </row>
    <row r="2664" spans="1:8" x14ac:dyDescent="0.25">
      <c r="A2664" s="73">
        <v>44859</v>
      </c>
      <c r="B2664" s="74" t="s">
        <v>34301</v>
      </c>
      <c r="C2664" s="75" t="s">
        <v>16</v>
      </c>
      <c r="D2664" s="81">
        <v>70</v>
      </c>
      <c r="E2664" s="230">
        <v>44859</v>
      </c>
      <c r="F2664" s="81">
        <v>70</v>
      </c>
      <c r="G2664" s="197">
        <f>Tabla111[[#This Row],[Importe]]-Tabla111[[#This Row],[Pagado]]</f>
        <v>0</v>
      </c>
      <c r="H2664" s="75" t="s">
        <v>10</v>
      </c>
    </row>
    <row r="2665" spans="1:8" x14ac:dyDescent="0.25">
      <c r="A2665" s="148">
        <v>44859</v>
      </c>
      <c r="B2665" s="149" t="s">
        <v>34302</v>
      </c>
      <c r="C2665" s="153" t="s">
        <v>21812</v>
      </c>
      <c r="D2665" s="154">
        <v>13357.5</v>
      </c>
      <c r="E2665" s="231">
        <v>44859</v>
      </c>
      <c r="F2665" s="154">
        <v>13357.5</v>
      </c>
      <c r="G2665" s="197">
        <f>Tabla111[[#This Row],[Importe]]-Tabla111[[#This Row],[Pagado]]</f>
        <v>0</v>
      </c>
      <c r="H2665" s="153" t="s">
        <v>10</v>
      </c>
    </row>
    <row r="2666" spans="1:8" x14ac:dyDescent="0.25">
      <c r="A2666" s="73">
        <v>44859</v>
      </c>
      <c r="B2666" s="74" t="s">
        <v>34303</v>
      </c>
      <c r="C2666" s="75" t="s">
        <v>58</v>
      </c>
      <c r="D2666" s="81">
        <v>3227.9</v>
      </c>
      <c r="E2666" s="230">
        <v>44859</v>
      </c>
      <c r="F2666" s="81">
        <v>3227.9</v>
      </c>
      <c r="G2666" s="197">
        <f>Tabla111[[#This Row],[Importe]]-Tabla111[[#This Row],[Pagado]]</f>
        <v>0</v>
      </c>
      <c r="H2666" s="75" t="s">
        <v>10</v>
      </c>
    </row>
    <row r="2667" spans="1:8" x14ac:dyDescent="0.25">
      <c r="A2667" s="148">
        <v>44859</v>
      </c>
      <c r="B2667" s="149" t="s">
        <v>34304</v>
      </c>
      <c r="C2667" s="153" t="s">
        <v>31</v>
      </c>
      <c r="D2667" s="154">
        <v>1528.8</v>
      </c>
      <c r="E2667" s="231">
        <v>44859</v>
      </c>
      <c r="F2667" s="154">
        <v>1528.8</v>
      </c>
      <c r="G2667" s="197">
        <f>Tabla111[[#This Row],[Importe]]-Tabla111[[#This Row],[Pagado]]</f>
        <v>0</v>
      </c>
      <c r="H2667" s="153" t="s">
        <v>10</v>
      </c>
    </row>
    <row r="2668" spans="1:8" x14ac:dyDescent="0.25">
      <c r="A2668" s="73">
        <v>44859</v>
      </c>
      <c r="B2668" s="74" t="s">
        <v>34305</v>
      </c>
      <c r="C2668" s="75" t="s">
        <v>31324</v>
      </c>
      <c r="D2668" s="81">
        <v>4128</v>
      </c>
      <c r="E2668" s="230">
        <v>44859</v>
      </c>
      <c r="F2668" s="81">
        <v>4128</v>
      </c>
      <c r="G2668" s="197">
        <f>Tabla111[[#This Row],[Importe]]-Tabla111[[#This Row],[Pagado]]</f>
        <v>0</v>
      </c>
      <c r="H2668" s="75" t="s">
        <v>10</v>
      </c>
    </row>
    <row r="2669" spans="1:8" x14ac:dyDescent="0.25">
      <c r="A2669" s="148">
        <v>44859</v>
      </c>
      <c r="B2669" s="149" t="s">
        <v>34306</v>
      </c>
      <c r="C2669" s="153" t="s">
        <v>2377</v>
      </c>
      <c r="D2669" s="154">
        <v>9660</v>
      </c>
      <c r="E2669" s="231">
        <v>44859</v>
      </c>
      <c r="F2669" s="154">
        <v>9660</v>
      </c>
      <c r="G2669" s="197">
        <f>Tabla111[[#This Row],[Importe]]-Tabla111[[#This Row],[Pagado]]</f>
        <v>0</v>
      </c>
      <c r="H2669" s="153" t="s">
        <v>10</v>
      </c>
    </row>
    <row r="2670" spans="1:8" x14ac:dyDescent="0.25">
      <c r="A2670" s="73">
        <v>44859</v>
      </c>
      <c r="B2670" s="74" t="s">
        <v>34307</v>
      </c>
      <c r="C2670" s="75" t="s">
        <v>2377</v>
      </c>
      <c r="D2670" s="81">
        <v>15000</v>
      </c>
      <c r="E2670" s="230">
        <v>44859</v>
      </c>
      <c r="F2670" s="81">
        <v>15000</v>
      </c>
      <c r="G2670" s="197">
        <f>Tabla111[[#This Row],[Importe]]-Tabla111[[#This Row],[Pagado]]</f>
        <v>0</v>
      </c>
      <c r="H2670" s="75" t="s">
        <v>10</v>
      </c>
    </row>
    <row r="2671" spans="1:8" x14ac:dyDescent="0.25">
      <c r="A2671" s="148">
        <v>44859</v>
      </c>
      <c r="B2671" s="149" t="s">
        <v>34308</v>
      </c>
      <c r="C2671" s="153" t="s">
        <v>2377</v>
      </c>
      <c r="D2671" s="154">
        <v>1360</v>
      </c>
      <c r="E2671" s="231">
        <v>44859</v>
      </c>
      <c r="F2671" s="154">
        <v>1360</v>
      </c>
      <c r="G2671" s="197">
        <f>Tabla111[[#This Row],[Importe]]-Tabla111[[#This Row],[Pagado]]</f>
        <v>0</v>
      </c>
      <c r="H2671" s="153" t="s">
        <v>10</v>
      </c>
    </row>
    <row r="2672" spans="1:8" x14ac:dyDescent="0.25">
      <c r="A2672" s="73">
        <v>44859</v>
      </c>
      <c r="B2672" s="74" t="s">
        <v>34309</v>
      </c>
      <c r="C2672" s="75" t="s">
        <v>28087</v>
      </c>
      <c r="D2672" s="81">
        <v>19011.05</v>
      </c>
      <c r="E2672" s="230">
        <v>44866</v>
      </c>
      <c r="F2672" s="81">
        <v>19011.05</v>
      </c>
      <c r="G2672" s="197">
        <f>Tabla111[[#This Row],[Importe]]-Tabla111[[#This Row],[Pagado]]</f>
        <v>0</v>
      </c>
      <c r="H2672" s="75" t="s">
        <v>10</v>
      </c>
    </row>
    <row r="2673" spans="1:8" x14ac:dyDescent="0.25">
      <c r="A2673" s="148">
        <v>44859</v>
      </c>
      <c r="B2673" s="149" t="s">
        <v>34310</v>
      </c>
      <c r="C2673" s="153" t="s">
        <v>31</v>
      </c>
      <c r="D2673" s="154">
        <v>3393</v>
      </c>
      <c r="E2673" s="231">
        <v>44859</v>
      </c>
      <c r="F2673" s="154">
        <v>3393</v>
      </c>
      <c r="G2673" s="197">
        <f>Tabla111[[#This Row],[Importe]]-Tabla111[[#This Row],[Pagado]]</f>
        <v>0</v>
      </c>
      <c r="H2673" s="153" t="s">
        <v>10</v>
      </c>
    </row>
    <row r="2674" spans="1:8" x14ac:dyDescent="0.25">
      <c r="A2674" s="73">
        <v>44859</v>
      </c>
      <c r="B2674" s="74" t="s">
        <v>34311</v>
      </c>
      <c r="C2674" s="75" t="s">
        <v>450</v>
      </c>
      <c r="D2674" s="81">
        <v>2016</v>
      </c>
      <c r="E2674" s="230">
        <v>44859</v>
      </c>
      <c r="F2674" s="81">
        <v>2016</v>
      </c>
      <c r="G2674" s="197">
        <f>Tabla111[[#This Row],[Importe]]-Tabla111[[#This Row],[Pagado]]</f>
        <v>0</v>
      </c>
      <c r="H2674" s="75" t="s">
        <v>10</v>
      </c>
    </row>
    <row r="2675" spans="1:8" x14ac:dyDescent="0.25">
      <c r="A2675" s="148">
        <v>44859</v>
      </c>
      <c r="B2675" s="149" t="s">
        <v>34312</v>
      </c>
      <c r="C2675" s="153" t="s">
        <v>14944</v>
      </c>
      <c r="D2675" s="154">
        <v>2268</v>
      </c>
      <c r="E2675" s="231">
        <v>44859</v>
      </c>
      <c r="F2675" s="154">
        <v>2268</v>
      </c>
      <c r="G2675" s="197">
        <f>Tabla111[[#This Row],[Importe]]-Tabla111[[#This Row],[Pagado]]</f>
        <v>0</v>
      </c>
      <c r="H2675" s="153" t="s">
        <v>10</v>
      </c>
    </row>
    <row r="2676" spans="1:8" x14ac:dyDescent="0.25">
      <c r="A2676" s="73">
        <v>44859</v>
      </c>
      <c r="B2676" s="74" t="s">
        <v>34313</v>
      </c>
      <c r="C2676" s="75" t="s">
        <v>114</v>
      </c>
      <c r="D2676" s="81">
        <v>1377.1</v>
      </c>
      <c r="E2676" s="230">
        <v>44860</v>
      </c>
      <c r="F2676" s="81">
        <v>1377.1</v>
      </c>
      <c r="G2676" s="197">
        <f>Tabla111[[#This Row],[Importe]]-Tabla111[[#This Row],[Pagado]]</f>
        <v>0</v>
      </c>
      <c r="H2676" s="75" t="s">
        <v>10</v>
      </c>
    </row>
    <row r="2677" spans="1:8" x14ac:dyDescent="0.25">
      <c r="A2677" s="148">
        <v>44859</v>
      </c>
      <c r="B2677" s="149" t="s">
        <v>34314</v>
      </c>
      <c r="C2677" s="153" t="s">
        <v>261</v>
      </c>
      <c r="D2677" s="154">
        <v>53106.9</v>
      </c>
      <c r="E2677" s="231">
        <v>44860</v>
      </c>
      <c r="F2677" s="154">
        <v>53106.9</v>
      </c>
      <c r="G2677" s="197">
        <f>Tabla111[[#This Row],[Importe]]-Tabla111[[#This Row],[Pagado]]</f>
        <v>0</v>
      </c>
      <c r="H2677" s="153" t="s">
        <v>10</v>
      </c>
    </row>
    <row r="2678" spans="1:8" x14ac:dyDescent="0.25">
      <c r="A2678" s="73">
        <v>44859</v>
      </c>
      <c r="B2678" s="74" t="s">
        <v>34315</v>
      </c>
      <c r="C2678" s="75" t="s">
        <v>135</v>
      </c>
      <c r="D2678" s="81">
        <v>2612</v>
      </c>
      <c r="E2678" s="230">
        <v>44859</v>
      </c>
      <c r="F2678" s="81">
        <v>2612</v>
      </c>
      <c r="G2678" s="197">
        <f>Tabla111[[#This Row],[Importe]]-Tabla111[[#This Row],[Pagado]]</f>
        <v>0</v>
      </c>
      <c r="H2678" s="75" t="s">
        <v>10</v>
      </c>
    </row>
    <row r="2679" spans="1:8" x14ac:dyDescent="0.25">
      <c r="A2679" s="148">
        <v>44859</v>
      </c>
      <c r="B2679" s="149" t="s">
        <v>34316</v>
      </c>
      <c r="C2679" s="153" t="s">
        <v>1706</v>
      </c>
      <c r="D2679" s="154">
        <v>11046.4</v>
      </c>
      <c r="E2679" s="231">
        <v>44859</v>
      </c>
      <c r="F2679" s="154">
        <v>11046.4</v>
      </c>
      <c r="G2679" s="197">
        <f>Tabla111[[#This Row],[Importe]]-Tabla111[[#This Row],[Pagado]]</f>
        <v>0</v>
      </c>
      <c r="H2679" s="153" t="s">
        <v>10</v>
      </c>
    </row>
    <row r="2680" spans="1:8" x14ac:dyDescent="0.25">
      <c r="A2680" s="73">
        <v>44859</v>
      </c>
      <c r="B2680" s="74" t="s">
        <v>34317</v>
      </c>
      <c r="C2680" s="75" t="s">
        <v>31</v>
      </c>
      <c r="D2680" s="81">
        <v>19387.599999999999</v>
      </c>
      <c r="E2680" s="230">
        <v>44859</v>
      </c>
      <c r="F2680" s="81">
        <v>19387.599999999999</v>
      </c>
      <c r="G2680" s="197">
        <f>Tabla111[[#This Row],[Importe]]-Tabla111[[#This Row],[Pagado]]</f>
        <v>0</v>
      </c>
      <c r="H2680" s="75" t="s">
        <v>10</v>
      </c>
    </row>
    <row r="2681" spans="1:8" x14ac:dyDescent="0.25">
      <c r="A2681" s="148">
        <v>44859</v>
      </c>
      <c r="B2681" s="149" t="s">
        <v>34318</v>
      </c>
      <c r="C2681" s="153" t="s">
        <v>670</v>
      </c>
      <c r="D2681" s="154">
        <v>7121.2</v>
      </c>
      <c r="E2681" s="231">
        <v>44859</v>
      </c>
      <c r="F2681" s="154">
        <v>7121.2</v>
      </c>
      <c r="G2681" s="197">
        <f>Tabla111[[#This Row],[Importe]]-Tabla111[[#This Row],[Pagado]]</f>
        <v>0</v>
      </c>
      <c r="H2681" s="153" t="s">
        <v>10</v>
      </c>
    </row>
    <row r="2682" spans="1:8" x14ac:dyDescent="0.25">
      <c r="A2682" s="73">
        <v>44859</v>
      </c>
      <c r="B2682" s="74" t="s">
        <v>34319</v>
      </c>
      <c r="C2682" s="75" t="s">
        <v>266</v>
      </c>
      <c r="D2682" s="81">
        <v>8040</v>
      </c>
      <c r="E2682" s="230">
        <v>44859</v>
      </c>
      <c r="F2682" s="81">
        <v>8040</v>
      </c>
      <c r="G2682" s="197">
        <f>Tabla111[[#This Row],[Importe]]-Tabla111[[#This Row],[Pagado]]</f>
        <v>0</v>
      </c>
      <c r="H2682" s="75" t="s">
        <v>10</v>
      </c>
    </row>
    <row r="2683" spans="1:8" x14ac:dyDescent="0.25">
      <c r="A2683" s="148">
        <v>44859</v>
      </c>
      <c r="B2683" s="149" t="s">
        <v>34320</v>
      </c>
      <c r="C2683" s="153" t="s">
        <v>2377</v>
      </c>
      <c r="D2683" s="154">
        <v>27750</v>
      </c>
      <c r="E2683" s="231">
        <v>44859</v>
      </c>
      <c r="F2683" s="154">
        <v>27750</v>
      </c>
      <c r="G2683" s="197">
        <f>Tabla111[[#This Row],[Importe]]-Tabla111[[#This Row],[Pagado]]</f>
        <v>0</v>
      </c>
      <c r="H2683" s="153" t="s">
        <v>10</v>
      </c>
    </row>
    <row r="2684" spans="1:8" x14ac:dyDescent="0.25">
      <c r="A2684" s="73">
        <v>44859</v>
      </c>
      <c r="B2684" s="74" t="s">
        <v>34321</v>
      </c>
      <c r="C2684" s="75" t="s">
        <v>246</v>
      </c>
      <c r="D2684" s="81">
        <v>5670</v>
      </c>
      <c r="E2684" s="230">
        <v>44859</v>
      </c>
      <c r="F2684" s="81">
        <v>5670</v>
      </c>
      <c r="G2684" s="197">
        <f>Tabla111[[#This Row],[Importe]]-Tabla111[[#This Row],[Pagado]]</f>
        <v>0</v>
      </c>
      <c r="H2684" s="75" t="s">
        <v>10</v>
      </c>
    </row>
    <row r="2685" spans="1:8" x14ac:dyDescent="0.25">
      <c r="A2685" s="148">
        <v>44859</v>
      </c>
      <c r="B2685" s="149" t="s">
        <v>34322</v>
      </c>
      <c r="C2685" s="153" t="s">
        <v>2027</v>
      </c>
      <c r="D2685" s="154">
        <v>10500</v>
      </c>
      <c r="E2685" s="231">
        <v>44861</v>
      </c>
      <c r="F2685" s="154">
        <v>10500</v>
      </c>
      <c r="G2685" s="197">
        <f>Tabla111[[#This Row],[Importe]]-Tabla111[[#This Row],[Pagado]]</f>
        <v>0</v>
      </c>
      <c r="H2685" s="153" t="s">
        <v>10</v>
      </c>
    </row>
    <row r="2686" spans="1:8" x14ac:dyDescent="0.25">
      <c r="A2686" s="73">
        <v>44859</v>
      </c>
      <c r="B2686" s="74" t="s">
        <v>34323</v>
      </c>
      <c r="C2686" s="75" t="s">
        <v>296</v>
      </c>
      <c r="D2686" s="81">
        <v>5543.1</v>
      </c>
      <c r="E2686" s="230">
        <v>44859</v>
      </c>
      <c r="F2686" s="81">
        <v>5543.1</v>
      </c>
      <c r="G2686" s="197">
        <f>Tabla111[[#This Row],[Importe]]-Tabla111[[#This Row],[Pagado]]</f>
        <v>0</v>
      </c>
      <c r="H2686" s="75" t="s">
        <v>10</v>
      </c>
    </row>
    <row r="2687" spans="1:8" x14ac:dyDescent="0.25">
      <c r="A2687" s="148">
        <v>44859</v>
      </c>
      <c r="B2687" s="149" t="s">
        <v>34324</v>
      </c>
      <c r="C2687" s="153" t="s">
        <v>450</v>
      </c>
      <c r="D2687" s="154">
        <v>1927.8</v>
      </c>
      <c r="E2687" s="231">
        <v>44859</v>
      </c>
      <c r="F2687" s="154">
        <v>1927.8</v>
      </c>
      <c r="G2687" s="197">
        <f>Tabla111[[#This Row],[Importe]]-Tabla111[[#This Row],[Pagado]]</f>
        <v>0</v>
      </c>
      <c r="H2687" s="153" t="s">
        <v>10</v>
      </c>
    </row>
    <row r="2688" spans="1:8" x14ac:dyDescent="0.25">
      <c r="A2688" s="73">
        <v>44859</v>
      </c>
      <c r="B2688" s="74" t="s">
        <v>34325</v>
      </c>
      <c r="C2688" s="75" t="s">
        <v>484</v>
      </c>
      <c r="D2688" s="81">
        <v>4608</v>
      </c>
      <c r="E2688" s="230">
        <v>44859</v>
      </c>
      <c r="F2688" s="81">
        <v>4608</v>
      </c>
      <c r="G2688" s="197">
        <f>Tabla111[[#This Row],[Importe]]-Tabla111[[#This Row],[Pagado]]</f>
        <v>0</v>
      </c>
      <c r="H2688" s="75" t="s">
        <v>10</v>
      </c>
    </row>
    <row r="2689" spans="1:8" x14ac:dyDescent="0.25">
      <c r="A2689" s="148">
        <v>44859</v>
      </c>
      <c r="B2689" s="149" t="s">
        <v>34326</v>
      </c>
      <c r="C2689" s="153" t="s">
        <v>30417</v>
      </c>
      <c r="D2689" s="154">
        <v>5826</v>
      </c>
      <c r="E2689" s="231">
        <v>44859</v>
      </c>
      <c r="F2689" s="154">
        <v>5826</v>
      </c>
      <c r="G2689" s="197">
        <f>Tabla111[[#This Row],[Importe]]-Tabla111[[#This Row],[Pagado]]</f>
        <v>0</v>
      </c>
      <c r="H2689" s="153" t="s">
        <v>10</v>
      </c>
    </row>
    <row r="2690" spans="1:8" x14ac:dyDescent="0.25">
      <c r="A2690" s="73">
        <v>44859</v>
      </c>
      <c r="B2690" s="74" t="s">
        <v>34327</v>
      </c>
      <c r="C2690" s="75" t="s">
        <v>2020</v>
      </c>
      <c r="D2690" s="81">
        <v>20000</v>
      </c>
      <c r="E2690" s="230">
        <v>44859</v>
      </c>
      <c r="F2690" s="81">
        <v>20000</v>
      </c>
      <c r="G2690" s="197">
        <f>Tabla111[[#This Row],[Importe]]-Tabla111[[#This Row],[Pagado]]</f>
        <v>0</v>
      </c>
      <c r="H2690" s="75" t="s">
        <v>10</v>
      </c>
    </row>
    <row r="2691" spans="1:8" x14ac:dyDescent="0.25">
      <c r="A2691" s="148">
        <v>44859</v>
      </c>
      <c r="B2691" s="149" t="s">
        <v>34328</v>
      </c>
      <c r="C2691" s="153" t="s">
        <v>284</v>
      </c>
      <c r="D2691" s="154">
        <v>9227.4</v>
      </c>
      <c r="E2691" s="231">
        <v>44860</v>
      </c>
      <c r="F2691" s="154">
        <v>9227.4</v>
      </c>
      <c r="G2691" s="197">
        <f>Tabla111[[#This Row],[Importe]]-Tabla111[[#This Row],[Pagado]]</f>
        <v>0</v>
      </c>
      <c r="H2691" s="153" t="s">
        <v>10</v>
      </c>
    </row>
    <row r="2692" spans="1:8" x14ac:dyDescent="0.25">
      <c r="A2692" s="73">
        <v>44859</v>
      </c>
      <c r="B2692" s="74" t="s">
        <v>34329</v>
      </c>
      <c r="C2692" s="75" t="s">
        <v>53</v>
      </c>
      <c r="D2692" s="81">
        <v>2032</v>
      </c>
      <c r="E2692" s="230">
        <v>45224</v>
      </c>
      <c r="F2692" s="81">
        <v>2032</v>
      </c>
      <c r="G2692" s="197">
        <f>Tabla111[[#This Row],[Importe]]-Tabla111[[#This Row],[Pagado]]</f>
        <v>0</v>
      </c>
      <c r="H2692" s="75" t="s">
        <v>10</v>
      </c>
    </row>
    <row r="2693" spans="1:8" x14ac:dyDescent="0.25">
      <c r="A2693" s="148">
        <v>44859</v>
      </c>
      <c r="B2693" s="149" t="s">
        <v>34330</v>
      </c>
      <c r="C2693" s="153" t="s">
        <v>282</v>
      </c>
      <c r="D2693" s="154">
        <v>2090.4</v>
      </c>
      <c r="E2693" s="231">
        <v>44860</v>
      </c>
      <c r="F2693" s="154">
        <v>2090.4</v>
      </c>
      <c r="G2693" s="197">
        <f>Tabla111[[#This Row],[Importe]]-Tabla111[[#This Row],[Pagado]]</f>
        <v>0</v>
      </c>
      <c r="H2693" s="153" t="s">
        <v>10</v>
      </c>
    </row>
    <row r="2694" spans="1:8" x14ac:dyDescent="0.25">
      <c r="A2694" s="73">
        <v>44859</v>
      </c>
      <c r="B2694" s="74" t="s">
        <v>34331</v>
      </c>
      <c r="C2694" s="75" t="s">
        <v>31</v>
      </c>
      <c r="D2694" s="81">
        <v>844.2</v>
      </c>
      <c r="E2694" s="230">
        <v>44859</v>
      </c>
      <c r="F2694" s="81">
        <v>844.2</v>
      </c>
      <c r="G2694" s="197">
        <f>Tabla111[[#This Row],[Importe]]-Tabla111[[#This Row],[Pagado]]</f>
        <v>0</v>
      </c>
      <c r="H2694" s="75" t="s">
        <v>10</v>
      </c>
    </row>
    <row r="2695" spans="1:8" x14ac:dyDescent="0.25">
      <c r="A2695" s="148">
        <v>44859</v>
      </c>
      <c r="B2695" s="149" t="s">
        <v>34332</v>
      </c>
      <c r="C2695" s="153" t="s">
        <v>5345</v>
      </c>
      <c r="D2695" s="154">
        <v>2987.4</v>
      </c>
      <c r="E2695" s="231">
        <v>44860</v>
      </c>
      <c r="F2695" s="154">
        <v>2987.4</v>
      </c>
      <c r="G2695" s="197">
        <f>Tabla111[[#This Row],[Importe]]-Tabla111[[#This Row],[Pagado]]</f>
        <v>0</v>
      </c>
      <c r="H2695" s="153" t="s">
        <v>10</v>
      </c>
    </row>
    <row r="2696" spans="1:8" x14ac:dyDescent="0.25">
      <c r="A2696" s="73">
        <v>44859</v>
      </c>
      <c r="B2696" s="74" t="s">
        <v>34333</v>
      </c>
      <c r="C2696" s="75" t="s">
        <v>280</v>
      </c>
      <c r="D2696" s="81">
        <v>1458.6</v>
      </c>
      <c r="E2696" s="230">
        <v>44860</v>
      </c>
      <c r="F2696" s="81">
        <v>1458.6</v>
      </c>
      <c r="G2696" s="197">
        <f>Tabla111[[#This Row],[Importe]]-Tabla111[[#This Row],[Pagado]]</f>
        <v>0</v>
      </c>
      <c r="H2696" s="75" t="s">
        <v>10</v>
      </c>
    </row>
    <row r="2697" spans="1:8" x14ac:dyDescent="0.25">
      <c r="A2697" s="148">
        <v>44859</v>
      </c>
      <c r="B2697" s="149" t="s">
        <v>34334</v>
      </c>
      <c r="C2697" s="153" t="s">
        <v>10819</v>
      </c>
      <c r="D2697" s="154">
        <v>1583.4</v>
      </c>
      <c r="E2697" s="231">
        <v>44860</v>
      </c>
      <c r="F2697" s="154">
        <v>1583.4</v>
      </c>
      <c r="G2697" s="197">
        <f>Tabla111[[#This Row],[Importe]]-Tabla111[[#This Row],[Pagado]]</f>
        <v>0</v>
      </c>
      <c r="H2697" s="153" t="s">
        <v>10</v>
      </c>
    </row>
    <row r="2698" spans="1:8" x14ac:dyDescent="0.25">
      <c r="A2698" s="73">
        <v>44860</v>
      </c>
      <c r="B2698" s="74" t="s">
        <v>34335</v>
      </c>
      <c r="C2698" s="75" t="s">
        <v>887</v>
      </c>
      <c r="D2698" s="81">
        <v>14920.9</v>
      </c>
      <c r="E2698" s="230">
        <v>44861</v>
      </c>
      <c r="F2698" s="81">
        <v>14920.9</v>
      </c>
      <c r="G2698" s="197">
        <f>Tabla111[[#This Row],[Importe]]-Tabla111[[#This Row],[Pagado]]</f>
        <v>0</v>
      </c>
      <c r="H2698" s="75" t="s">
        <v>10</v>
      </c>
    </row>
    <row r="2699" spans="1:8" x14ac:dyDescent="0.25">
      <c r="A2699" s="148">
        <v>44860</v>
      </c>
      <c r="B2699" s="149" t="s">
        <v>34336</v>
      </c>
      <c r="C2699" s="153" t="s">
        <v>12</v>
      </c>
      <c r="D2699" s="154">
        <v>17111.95</v>
      </c>
      <c r="E2699" s="231">
        <v>44860</v>
      </c>
      <c r="F2699" s="154">
        <v>17111.95</v>
      </c>
      <c r="G2699" s="197">
        <f>Tabla111[[#This Row],[Importe]]-Tabla111[[#This Row],[Pagado]]</f>
        <v>0</v>
      </c>
      <c r="H2699" s="153" t="s">
        <v>10</v>
      </c>
    </row>
    <row r="2700" spans="1:8" x14ac:dyDescent="0.25">
      <c r="A2700" s="73">
        <v>44860</v>
      </c>
      <c r="B2700" s="74" t="s">
        <v>34337</v>
      </c>
      <c r="C2700" s="75" t="s">
        <v>475</v>
      </c>
      <c r="D2700" s="81">
        <v>78846.7</v>
      </c>
      <c r="E2700" s="230">
        <v>44861</v>
      </c>
      <c r="F2700" s="81">
        <v>78846.7</v>
      </c>
      <c r="G2700" s="197">
        <f>Tabla111[[#This Row],[Importe]]-Tabla111[[#This Row],[Pagado]]</f>
        <v>0</v>
      </c>
      <c r="H2700" s="75" t="s">
        <v>10</v>
      </c>
    </row>
    <row r="2701" spans="1:8" x14ac:dyDescent="0.25">
      <c r="A2701" s="148">
        <v>44860</v>
      </c>
      <c r="B2701" s="149" t="s">
        <v>34338</v>
      </c>
      <c r="C2701" s="153" t="s">
        <v>18</v>
      </c>
      <c r="D2701" s="154">
        <v>2067</v>
      </c>
      <c r="E2701" s="231">
        <v>44860</v>
      </c>
      <c r="F2701" s="154">
        <v>2067</v>
      </c>
      <c r="G2701" s="197">
        <f>Tabla111[[#This Row],[Importe]]-Tabla111[[#This Row],[Pagado]]</f>
        <v>0</v>
      </c>
      <c r="H2701" s="153" t="s">
        <v>10</v>
      </c>
    </row>
    <row r="2702" spans="1:8" x14ac:dyDescent="0.25">
      <c r="A2702" s="73">
        <v>44860</v>
      </c>
      <c r="B2702" s="74" t="s">
        <v>34339</v>
      </c>
      <c r="C2702" s="75" t="s">
        <v>348</v>
      </c>
      <c r="D2702" s="81">
        <v>5170.8</v>
      </c>
      <c r="E2702" s="230">
        <v>44860</v>
      </c>
      <c r="F2702" s="81">
        <v>5170.8</v>
      </c>
      <c r="G2702" s="197">
        <f>Tabla111[[#This Row],[Importe]]-Tabla111[[#This Row],[Pagado]]</f>
        <v>0</v>
      </c>
      <c r="H2702" s="75" t="s">
        <v>10</v>
      </c>
    </row>
    <row r="2703" spans="1:8" x14ac:dyDescent="0.25">
      <c r="A2703" s="148">
        <v>44860</v>
      </c>
      <c r="B2703" s="149" t="s">
        <v>34340</v>
      </c>
      <c r="C2703" s="153" t="s">
        <v>20</v>
      </c>
      <c r="D2703" s="154">
        <v>2133.9</v>
      </c>
      <c r="E2703" s="231">
        <v>44860</v>
      </c>
      <c r="F2703" s="154">
        <v>2133.9</v>
      </c>
      <c r="G2703" s="197">
        <f>Tabla111[[#This Row],[Importe]]-Tabla111[[#This Row],[Pagado]]</f>
        <v>0</v>
      </c>
      <c r="H2703" s="153" t="s">
        <v>10</v>
      </c>
    </row>
    <row r="2704" spans="1:8" x14ac:dyDescent="0.25">
      <c r="A2704" s="73">
        <v>44860</v>
      </c>
      <c r="B2704" s="74" t="s">
        <v>34341</v>
      </c>
      <c r="C2704" s="75" t="s">
        <v>109</v>
      </c>
      <c r="D2704" s="81">
        <v>6136</v>
      </c>
      <c r="E2704" s="230">
        <v>44861</v>
      </c>
      <c r="F2704" s="81">
        <v>6136</v>
      </c>
      <c r="G2704" s="197">
        <f>Tabla111[[#This Row],[Importe]]-Tabla111[[#This Row],[Pagado]]</f>
        <v>0</v>
      </c>
      <c r="H2704" s="75" t="s">
        <v>10</v>
      </c>
    </row>
    <row r="2705" spans="1:8" x14ac:dyDescent="0.25">
      <c r="A2705" s="148">
        <v>44860</v>
      </c>
      <c r="B2705" s="149" t="s">
        <v>34342</v>
      </c>
      <c r="C2705" s="153" t="s">
        <v>326</v>
      </c>
      <c r="D2705" s="154">
        <v>8189.9</v>
      </c>
      <c r="E2705" s="231">
        <v>44861</v>
      </c>
      <c r="F2705" s="154">
        <v>8189.9</v>
      </c>
      <c r="G2705" s="197">
        <f>Tabla111[[#This Row],[Importe]]-Tabla111[[#This Row],[Pagado]]</f>
        <v>0</v>
      </c>
      <c r="H2705" s="153" t="s">
        <v>10</v>
      </c>
    </row>
    <row r="2706" spans="1:8" x14ac:dyDescent="0.25">
      <c r="A2706" s="73">
        <v>44860</v>
      </c>
      <c r="B2706" s="74" t="s">
        <v>34343</v>
      </c>
      <c r="C2706" s="75" t="s">
        <v>111</v>
      </c>
      <c r="D2706" s="81">
        <v>6142.5</v>
      </c>
      <c r="E2706" s="230">
        <v>44861</v>
      </c>
      <c r="F2706" s="81">
        <v>6142.5</v>
      </c>
      <c r="G2706" s="197">
        <f>Tabla111[[#This Row],[Importe]]-Tabla111[[#This Row],[Pagado]]</f>
        <v>0</v>
      </c>
      <c r="H2706" s="75" t="s">
        <v>10</v>
      </c>
    </row>
    <row r="2707" spans="1:8" x14ac:dyDescent="0.25">
      <c r="A2707" s="148">
        <v>44860</v>
      </c>
      <c r="B2707" s="149" t="s">
        <v>34344</v>
      </c>
      <c r="C2707" s="153" t="s">
        <v>105</v>
      </c>
      <c r="D2707" s="154">
        <v>14932.8</v>
      </c>
      <c r="E2707" s="231">
        <v>44861</v>
      </c>
      <c r="F2707" s="154">
        <v>14932.8</v>
      </c>
      <c r="G2707" s="197">
        <f>Tabla111[[#This Row],[Importe]]-Tabla111[[#This Row],[Pagado]]</f>
        <v>0</v>
      </c>
      <c r="H2707" s="153" t="s">
        <v>10</v>
      </c>
    </row>
    <row r="2708" spans="1:8" x14ac:dyDescent="0.25">
      <c r="A2708" s="73">
        <v>44860</v>
      </c>
      <c r="B2708" s="74" t="s">
        <v>34345</v>
      </c>
      <c r="C2708" s="75" t="s">
        <v>75</v>
      </c>
      <c r="D2708" s="81">
        <v>4017</v>
      </c>
      <c r="E2708" s="230">
        <v>44860</v>
      </c>
      <c r="F2708" s="81">
        <v>4017</v>
      </c>
      <c r="G2708" s="197">
        <f>Tabla111[[#This Row],[Importe]]-Tabla111[[#This Row],[Pagado]]</f>
        <v>0</v>
      </c>
      <c r="H2708" s="75" t="s">
        <v>10</v>
      </c>
    </row>
    <row r="2709" spans="1:8" x14ac:dyDescent="0.25">
      <c r="A2709" s="148">
        <v>44860</v>
      </c>
      <c r="B2709" s="149" t="s">
        <v>34346</v>
      </c>
      <c r="C2709" s="153" t="s">
        <v>97</v>
      </c>
      <c r="D2709" s="154">
        <v>7355.6</v>
      </c>
      <c r="E2709" s="231">
        <v>44861</v>
      </c>
      <c r="F2709" s="154">
        <v>7355.6</v>
      </c>
      <c r="G2709" s="197">
        <f>Tabla111[[#This Row],[Importe]]-Tabla111[[#This Row],[Pagado]]</f>
        <v>0</v>
      </c>
      <c r="H2709" s="153" t="s">
        <v>10</v>
      </c>
    </row>
    <row r="2710" spans="1:8" x14ac:dyDescent="0.25">
      <c r="A2710" s="73">
        <v>44860</v>
      </c>
      <c r="B2710" s="74" t="s">
        <v>34347</v>
      </c>
      <c r="C2710" s="75" t="s">
        <v>64</v>
      </c>
      <c r="D2710" s="81">
        <v>4621.5</v>
      </c>
      <c r="E2710" s="230">
        <v>44862</v>
      </c>
      <c r="F2710" s="81">
        <v>4621.5</v>
      </c>
      <c r="G2710" s="197">
        <f>Tabla111[[#This Row],[Importe]]-Tabla111[[#This Row],[Pagado]]</f>
        <v>0</v>
      </c>
      <c r="H2710" s="75" t="s">
        <v>10</v>
      </c>
    </row>
    <row r="2711" spans="1:8" x14ac:dyDescent="0.25">
      <c r="A2711" s="148">
        <v>44860</v>
      </c>
      <c r="B2711" s="149" t="s">
        <v>34348</v>
      </c>
      <c r="C2711" s="153" t="s">
        <v>99</v>
      </c>
      <c r="D2711" s="154">
        <v>2638.6</v>
      </c>
      <c r="E2711" s="231">
        <v>44860</v>
      </c>
      <c r="F2711" s="154">
        <v>2638.6</v>
      </c>
      <c r="G2711" s="197">
        <f>Tabla111[[#This Row],[Importe]]-Tabla111[[#This Row],[Pagado]]</f>
        <v>0</v>
      </c>
      <c r="H2711" s="153" t="s">
        <v>10</v>
      </c>
    </row>
    <row r="2712" spans="1:8" x14ac:dyDescent="0.25">
      <c r="A2712" s="73">
        <v>44860</v>
      </c>
      <c r="B2712" s="74" t="s">
        <v>34349</v>
      </c>
      <c r="C2712" s="75" t="s">
        <v>22</v>
      </c>
      <c r="D2712" s="81">
        <v>27616.9</v>
      </c>
      <c r="E2712" s="230">
        <v>44861</v>
      </c>
      <c r="F2712" s="81">
        <v>27616.9</v>
      </c>
      <c r="G2712" s="197">
        <f>Tabla111[[#This Row],[Importe]]-Tabla111[[#This Row],[Pagado]]</f>
        <v>0</v>
      </c>
      <c r="H2712" s="75" t="s">
        <v>10</v>
      </c>
    </row>
    <row r="2713" spans="1:8" x14ac:dyDescent="0.25">
      <c r="A2713" s="148">
        <v>44860</v>
      </c>
      <c r="B2713" s="149" t="s">
        <v>34350</v>
      </c>
      <c r="C2713" s="153" t="s">
        <v>93</v>
      </c>
      <c r="D2713" s="154">
        <v>8267</v>
      </c>
      <c r="E2713" s="231">
        <v>44862</v>
      </c>
      <c r="F2713" s="154">
        <v>8267</v>
      </c>
      <c r="G2713" s="197">
        <f>Tabla111[[#This Row],[Importe]]-Tabla111[[#This Row],[Pagado]]</f>
        <v>0</v>
      </c>
      <c r="H2713" s="153" t="s">
        <v>10</v>
      </c>
    </row>
    <row r="2714" spans="1:8" x14ac:dyDescent="0.25">
      <c r="A2714" s="73">
        <v>44860</v>
      </c>
      <c r="B2714" s="74" t="s">
        <v>34351</v>
      </c>
      <c r="C2714" s="75" t="s">
        <v>2151</v>
      </c>
      <c r="D2714" s="81">
        <v>16409.400000000001</v>
      </c>
      <c r="E2714" s="230">
        <v>44860</v>
      </c>
      <c r="F2714" s="81">
        <v>16409.400000000001</v>
      </c>
      <c r="G2714" s="197">
        <f>Tabla111[[#This Row],[Importe]]-Tabla111[[#This Row],[Pagado]]</f>
        <v>0</v>
      </c>
      <c r="H2714" s="75" t="s">
        <v>10</v>
      </c>
    </row>
    <row r="2715" spans="1:8" x14ac:dyDescent="0.25">
      <c r="A2715" s="148">
        <v>44860</v>
      </c>
      <c r="B2715" s="149" t="s">
        <v>34352</v>
      </c>
      <c r="C2715" s="153" t="s">
        <v>89</v>
      </c>
      <c r="D2715" s="154">
        <v>7378</v>
      </c>
      <c r="E2715" s="231">
        <v>44861</v>
      </c>
      <c r="F2715" s="154">
        <v>7378</v>
      </c>
      <c r="G2715" s="197">
        <f>Tabla111[[#This Row],[Importe]]-Tabla111[[#This Row],[Pagado]]</f>
        <v>0</v>
      </c>
      <c r="H2715" s="153" t="s">
        <v>10</v>
      </c>
    </row>
    <row r="2716" spans="1:8" x14ac:dyDescent="0.25">
      <c r="A2716" s="73">
        <v>44860</v>
      </c>
      <c r="B2716" s="74" t="s">
        <v>34353</v>
      </c>
      <c r="C2716" s="75" t="s">
        <v>473</v>
      </c>
      <c r="D2716" s="81">
        <v>6377.2</v>
      </c>
      <c r="E2716" s="230">
        <v>44860</v>
      </c>
      <c r="F2716" s="81">
        <v>6377.2</v>
      </c>
      <c r="G2716" s="197">
        <f>Tabla111[[#This Row],[Importe]]-Tabla111[[#This Row],[Pagado]]</f>
        <v>0</v>
      </c>
      <c r="H2716" s="75" t="s">
        <v>10</v>
      </c>
    </row>
    <row r="2717" spans="1:8" x14ac:dyDescent="0.25">
      <c r="A2717" s="148">
        <v>44860</v>
      </c>
      <c r="B2717" s="149" t="s">
        <v>34354</v>
      </c>
      <c r="C2717" s="153" t="s">
        <v>9</v>
      </c>
      <c r="D2717" s="154">
        <v>5930</v>
      </c>
      <c r="E2717" s="231">
        <v>44860</v>
      </c>
      <c r="F2717" s="154">
        <v>5930</v>
      </c>
      <c r="G2717" s="197">
        <f>Tabla111[[#This Row],[Importe]]-Tabla111[[#This Row],[Pagado]]</f>
        <v>0</v>
      </c>
      <c r="H2717" s="153" t="s">
        <v>10</v>
      </c>
    </row>
    <row r="2718" spans="1:8" x14ac:dyDescent="0.25">
      <c r="A2718" s="73">
        <v>44860</v>
      </c>
      <c r="B2718" s="74" t="s">
        <v>34355</v>
      </c>
      <c r="C2718" s="75" t="s">
        <v>31</v>
      </c>
      <c r="D2718" s="81">
        <v>6232.2</v>
      </c>
      <c r="E2718" s="230">
        <v>44860</v>
      </c>
      <c r="F2718" s="81">
        <v>6232.2</v>
      </c>
      <c r="G2718" s="197">
        <f>Tabla111[[#This Row],[Importe]]-Tabla111[[#This Row],[Pagado]]</f>
        <v>0</v>
      </c>
      <c r="H2718" s="75" t="s">
        <v>10</v>
      </c>
    </row>
    <row r="2719" spans="1:8" x14ac:dyDescent="0.25">
      <c r="A2719" s="148">
        <v>44860</v>
      </c>
      <c r="B2719" s="149" t="s">
        <v>34356</v>
      </c>
      <c r="C2719" s="153" t="s">
        <v>16</v>
      </c>
      <c r="D2719" s="154">
        <v>5947.8</v>
      </c>
      <c r="E2719" s="231">
        <v>44860</v>
      </c>
      <c r="F2719" s="154">
        <v>5947.8</v>
      </c>
      <c r="G2719" s="197">
        <f>Tabla111[[#This Row],[Importe]]-Tabla111[[#This Row],[Pagado]]</f>
        <v>0</v>
      </c>
      <c r="H2719" s="153" t="s">
        <v>10</v>
      </c>
    </row>
    <row r="2720" spans="1:8" x14ac:dyDescent="0.25">
      <c r="A2720" s="73">
        <v>44860</v>
      </c>
      <c r="B2720" s="74" t="s">
        <v>34357</v>
      </c>
      <c r="C2720" s="75" t="s">
        <v>312</v>
      </c>
      <c r="D2720" s="81">
        <v>5145.2</v>
      </c>
      <c r="E2720" s="230">
        <v>44860</v>
      </c>
      <c r="F2720" s="81">
        <v>5145.2</v>
      </c>
      <c r="G2720" s="197">
        <f>Tabla111[[#This Row],[Importe]]-Tabla111[[#This Row],[Pagado]]</f>
        <v>0</v>
      </c>
      <c r="H2720" s="75" t="s">
        <v>10</v>
      </c>
    </row>
    <row r="2721" spans="1:8" x14ac:dyDescent="0.25">
      <c r="A2721" s="148">
        <v>44860</v>
      </c>
      <c r="B2721" s="149" t="s">
        <v>34358</v>
      </c>
      <c r="C2721" s="153" t="s">
        <v>87</v>
      </c>
      <c r="D2721" s="154">
        <v>3157</v>
      </c>
      <c r="E2721" s="231">
        <v>44860</v>
      </c>
      <c r="F2721" s="154">
        <v>3157</v>
      </c>
      <c r="G2721" s="197">
        <f>Tabla111[[#This Row],[Importe]]-Tabla111[[#This Row],[Pagado]]</f>
        <v>0</v>
      </c>
      <c r="H2721" s="153" t="s">
        <v>10</v>
      </c>
    </row>
    <row r="2722" spans="1:8" x14ac:dyDescent="0.25">
      <c r="A2722" s="73">
        <v>44860</v>
      </c>
      <c r="B2722" s="74" t="s">
        <v>34359</v>
      </c>
      <c r="C2722" s="75" t="s">
        <v>414</v>
      </c>
      <c r="D2722" s="81">
        <v>24726</v>
      </c>
      <c r="E2722" s="230">
        <v>44870</v>
      </c>
      <c r="F2722" s="81">
        <v>24726</v>
      </c>
      <c r="G2722" s="197">
        <f>Tabla111[[#This Row],[Importe]]-Tabla111[[#This Row],[Pagado]]</f>
        <v>0</v>
      </c>
      <c r="H2722" s="75" t="s">
        <v>10</v>
      </c>
    </row>
    <row r="2723" spans="1:8" x14ac:dyDescent="0.25">
      <c r="A2723" s="148">
        <v>44860</v>
      </c>
      <c r="B2723" s="149" t="s">
        <v>34360</v>
      </c>
      <c r="C2723" s="153" t="s">
        <v>131</v>
      </c>
      <c r="D2723" s="154">
        <v>5148</v>
      </c>
      <c r="E2723" s="231">
        <v>44860</v>
      </c>
      <c r="F2723" s="154">
        <v>5148</v>
      </c>
      <c r="G2723" s="197">
        <f>Tabla111[[#This Row],[Importe]]-Tabla111[[#This Row],[Pagado]]</f>
        <v>0</v>
      </c>
      <c r="H2723" s="153" t="s">
        <v>10</v>
      </c>
    </row>
    <row r="2724" spans="1:8" x14ac:dyDescent="0.25">
      <c r="A2724" s="73">
        <v>44860</v>
      </c>
      <c r="B2724" s="74" t="s">
        <v>34361</v>
      </c>
      <c r="C2724" s="75" t="s">
        <v>34362</v>
      </c>
      <c r="D2724" s="81">
        <v>0</v>
      </c>
      <c r="E2724" s="232" t="s">
        <v>189</v>
      </c>
      <c r="F2724" s="81">
        <v>0</v>
      </c>
      <c r="G2724" s="197">
        <f>Tabla111[[#This Row],[Importe]]-Tabla111[[#This Row],[Pagado]]</f>
        <v>0</v>
      </c>
      <c r="H2724" s="75" t="s">
        <v>189</v>
      </c>
    </row>
    <row r="2725" spans="1:8" x14ac:dyDescent="0.25">
      <c r="A2725" s="148">
        <v>44860</v>
      </c>
      <c r="B2725" s="149" t="s">
        <v>34363</v>
      </c>
      <c r="C2725" s="153" t="s">
        <v>83</v>
      </c>
      <c r="D2725" s="154">
        <v>13078.6</v>
      </c>
      <c r="E2725" s="231">
        <v>44860</v>
      </c>
      <c r="F2725" s="154">
        <v>13078.6</v>
      </c>
      <c r="G2725" s="197">
        <f>Tabla111[[#This Row],[Importe]]-Tabla111[[#This Row],[Pagado]]</f>
        <v>0</v>
      </c>
      <c r="H2725" s="153" t="s">
        <v>10</v>
      </c>
    </row>
    <row r="2726" spans="1:8" x14ac:dyDescent="0.25">
      <c r="A2726" s="73">
        <v>44860</v>
      </c>
      <c r="B2726" s="74" t="s">
        <v>34364</v>
      </c>
      <c r="C2726" s="75" t="s">
        <v>2166</v>
      </c>
      <c r="D2726" s="81">
        <v>5276.2</v>
      </c>
      <c r="E2726" s="230">
        <v>44860</v>
      </c>
      <c r="F2726" s="81">
        <v>5276.2</v>
      </c>
      <c r="G2726" s="197">
        <f>Tabla111[[#This Row],[Importe]]-Tabla111[[#This Row],[Pagado]]</f>
        <v>0</v>
      </c>
      <c r="H2726" s="75" t="s">
        <v>10</v>
      </c>
    </row>
    <row r="2727" spans="1:8" x14ac:dyDescent="0.25">
      <c r="A2727" s="148">
        <v>44860</v>
      </c>
      <c r="B2727" s="149" t="s">
        <v>34365</v>
      </c>
      <c r="C2727" s="153" t="s">
        <v>146</v>
      </c>
      <c r="D2727" s="154">
        <v>4834.8</v>
      </c>
      <c r="E2727" s="231">
        <v>44860</v>
      </c>
      <c r="F2727" s="154">
        <v>4834.8</v>
      </c>
      <c r="G2727" s="197">
        <f>Tabla111[[#This Row],[Importe]]-Tabla111[[#This Row],[Pagado]]</f>
        <v>0</v>
      </c>
      <c r="H2727" s="153" t="s">
        <v>10</v>
      </c>
    </row>
    <row r="2728" spans="1:8" x14ac:dyDescent="0.25">
      <c r="A2728" s="73">
        <v>44860</v>
      </c>
      <c r="B2728" s="74" t="s">
        <v>34366</v>
      </c>
      <c r="C2728" s="75" t="s">
        <v>45</v>
      </c>
      <c r="D2728" s="81">
        <v>11539.2</v>
      </c>
      <c r="E2728" s="230">
        <v>44860</v>
      </c>
      <c r="F2728" s="81">
        <v>11539.2</v>
      </c>
      <c r="G2728" s="197">
        <f>Tabla111[[#This Row],[Importe]]-Tabla111[[#This Row],[Pagado]]</f>
        <v>0</v>
      </c>
      <c r="H2728" s="75" t="s">
        <v>10</v>
      </c>
    </row>
    <row r="2729" spans="1:8" x14ac:dyDescent="0.25">
      <c r="A2729" s="148">
        <v>44860</v>
      </c>
      <c r="B2729" s="149" t="s">
        <v>34367</v>
      </c>
      <c r="C2729" s="153" t="s">
        <v>49</v>
      </c>
      <c r="D2729" s="154">
        <v>4729.8</v>
      </c>
      <c r="E2729" s="231">
        <v>44860</v>
      </c>
      <c r="F2729" s="154">
        <v>4729.8</v>
      </c>
      <c r="G2729" s="197">
        <f>Tabla111[[#This Row],[Importe]]-Tabla111[[#This Row],[Pagado]]</f>
        <v>0</v>
      </c>
      <c r="H2729" s="153" t="s">
        <v>10</v>
      </c>
    </row>
    <row r="2730" spans="1:8" x14ac:dyDescent="0.25">
      <c r="A2730" s="73">
        <v>44860</v>
      </c>
      <c r="B2730" s="74" t="s">
        <v>34368</v>
      </c>
      <c r="C2730" s="75" t="s">
        <v>664</v>
      </c>
      <c r="D2730" s="81">
        <v>2993</v>
      </c>
      <c r="E2730" s="230">
        <v>44860</v>
      </c>
      <c r="F2730" s="81">
        <v>2993</v>
      </c>
      <c r="G2730" s="197">
        <f>Tabla111[[#This Row],[Importe]]-Tabla111[[#This Row],[Pagado]]</f>
        <v>0</v>
      </c>
      <c r="H2730" s="75" t="s">
        <v>10</v>
      </c>
    </row>
    <row r="2731" spans="1:8" x14ac:dyDescent="0.25">
      <c r="A2731" s="148">
        <v>44860</v>
      </c>
      <c r="B2731" s="149" t="s">
        <v>34369</v>
      </c>
      <c r="C2731" s="153" t="s">
        <v>27</v>
      </c>
      <c r="D2731" s="154">
        <v>1319.3</v>
      </c>
      <c r="E2731" s="231">
        <v>44860</v>
      </c>
      <c r="F2731" s="154">
        <v>1319.3</v>
      </c>
      <c r="G2731" s="197">
        <f>Tabla111[[#This Row],[Importe]]-Tabla111[[#This Row],[Pagado]]</f>
        <v>0</v>
      </c>
      <c r="H2731" s="153" t="s">
        <v>10</v>
      </c>
    </row>
    <row r="2732" spans="1:8" x14ac:dyDescent="0.25">
      <c r="A2732" s="73">
        <v>44860</v>
      </c>
      <c r="B2732" s="74" t="s">
        <v>34370</v>
      </c>
      <c r="C2732" s="75" t="s">
        <v>34371</v>
      </c>
      <c r="D2732" s="81">
        <v>0</v>
      </c>
      <c r="E2732" s="232" t="s">
        <v>189</v>
      </c>
      <c r="F2732" s="81">
        <v>0</v>
      </c>
      <c r="G2732" s="197">
        <f>Tabla111[[#This Row],[Importe]]-Tabla111[[#This Row],[Pagado]]</f>
        <v>0</v>
      </c>
      <c r="H2732" s="75" t="s">
        <v>189</v>
      </c>
    </row>
    <row r="2733" spans="1:8" x14ac:dyDescent="0.25">
      <c r="A2733" s="148">
        <v>44860</v>
      </c>
      <c r="B2733" s="149" t="s">
        <v>34372</v>
      </c>
      <c r="C2733" s="153" t="s">
        <v>34373</v>
      </c>
      <c r="D2733" s="154">
        <v>0</v>
      </c>
      <c r="E2733" s="233" t="s">
        <v>189</v>
      </c>
      <c r="F2733" s="154">
        <v>0</v>
      </c>
      <c r="G2733" s="197">
        <f>Tabla111[[#This Row],[Importe]]-Tabla111[[#This Row],[Pagado]]</f>
        <v>0</v>
      </c>
      <c r="H2733" s="153" t="s">
        <v>189</v>
      </c>
    </row>
    <row r="2734" spans="1:8" x14ac:dyDescent="0.25">
      <c r="A2734" s="73">
        <v>44860</v>
      </c>
      <c r="B2734" s="74" t="s">
        <v>34374</v>
      </c>
      <c r="C2734" s="75" t="s">
        <v>14944</v>
      </c>
      <c r="D2734" s="81">
        <v>2894.2</v>
      </c>
      <c r="E2734" s="230">
        <v>44860</v>
      </c>
      <c r="F2734" s="81">
        <v>2894.2</v>
      </c>
      <c r="G2734" s="197">
        <f>Tabla111[[#This Row],[Importe]]-Tabla111[[#This Row],[Pagado]]</f>
        <v>0</v>
      </c>
      <c r="H2734" s="75" t="s">
        <v>10</v>
      </c>
    </row>
    <row r="2735" spans="1:8" x14ac:dyDescent="0.25">
      <c r="A2735" s="148">
        <v>44860</v>
      </c>
      <c r="B2735" s="149" t="s">
        <v>34375</v>
      </c>
      <c r="C2735" s="153" t="s">
        <v>450</v>
      </c>
      <c r="D2735" s="154">
        <v>7869.4</v>
      </c>
      <c r="E2735" s="231">
        <v>44860</v>
      </c>
      <c r="F2735" s="154">
        <v>7869.4</v>
      </c>
      <c r="G2735" s="197">
        <f>Tabla111[[#This Row],[Importe]]-Tabla111[[#This Row],[Pagado]]</f>
        <v>0</v>
      </c>
      <c r="H2735" s="153" t="s">
        <v>10</v>
      </c>
    </row>
    <row r="2736" spans="1:8" x14ac:dyDescent="0.25">
      <c r="A2736" s="73">
        <v>44860</v>
      </c>
      <c r="B2736" s="74" t="s">
        <v>34376</v>
      </c>
      <c r="C2736" s="75" t="s">
        <v>2383</v>
      </c>
      <c r="D2736" s="81">
        <v>4260</v>
      </c>
      <c r="E2736" s="230">
        <v>44860</v>
      </c>
      <c r="F2736" s="81">
        <v>4260</v>
      </c>
      <c r="G2736" s="197">
        <f>Tabla111[[#This Row],[Importe]]-Tabla111[[#This Row],[Pagado]]</f>
        <v>0</v>
      </c>
      <c r="H2736" s="75" t="s">
        <v>10</v>
      </c>
    </row>
    <row r="2737" spans="1:8" x14ac:dyDescent="0.25">
      <c r="A2737" s="148">
        <v>44860</v>
      </c>
      <c r="B2737" s="149" t="s">
        <v>34377</v>
      </c>
      <c r="C2737" s="153" t="s">
        <v>230</v>
      </c>
      <c r="D2737" s="154">
        <v>6173</v>
      </c>
      <c r="E2737" s="231">
        <v>44860</v>
      </c>
      <c r="F2737" s="154">
        <v>6173</v>
      </c>
      <c r="G2737" s="197">
        <f>Tabla111[[#This Row],[Importe]]-Tabla111[[#This Row],[Pagado]]</f>
        <v>0</v>
      </c>
      <c r="H2737" s="153" t="s">
        <v>10</v>
      </c>
    </row>
    <row r="2738" spans="1:8" x14ac:dyDescent="0.25">
      <c r="A2738" s="73">
        <v>44860</v>
      </c>
      <c r="B2738" s="74" t="s">
        <v>34378</v>
      </c>
      <c r="C2738" s="75" t="s">
        <v>24284</v>
      </c>
      <c r="D2738" s="81">
        <v>1228.4000000000001</v>
      </c>
      <c r="E2738" s="230">
        <v>44860</v>
      </c>
      <c r="F2738" s="81">
        <v>1228.4000000000001</v>
      </c>
      <c r="G2738" s="197">
        <f>Tabla111[[#This Row],[Importe]]-Tabla111[[#This Row],[Pagado]]</f>
        <v>0</v>
      </c>
      <c r="H2738" s="75" t="s">
        <v>10</v>
      </c>
    </row>
    <row r="2739" spans="1:8" x14ac:dyDescent="0.25">
      <c r="A2739" s="148">
        <v>44860</v>
      </c>
      <c r="B2739" s="149" t="s">
        <v>34379</v>
      </c>
      <c r="C2739" s="153" t="s">
        <v>142</v>
      </c>
      <c r="D2739" s="154">
        <v>144593.79999999999</v>
      </c>
      <c r="E2739" s="231" t="s">
        <v>4813</v>
      </c>
      <c r="F2739" s="154">
        <v>0</v>
      </c>
      <c r="G2739" s="197">
        <f>Tabla111[[#This Row],[Importe]]-Tabla111[[#This Row],[Pagado]]</f>
        <v>144593.79999999999</v>
      </c>
      <c r="H2739" s="153" t="s">
        <v>4814</v>
      </c>
    </row>
    <row r="2740" spans="1:8" x14ac:dyDescent="0.25">
      <c r="A2740" s="73">
        <v>44860</v>
      </c>
      <c r="B2740" s="74" t="s">
        <v>34380</v>
      </c>
      <c r="C2740" s="75" t="s">
        <v>79</v>
      </c>
      <c r="D2740" s="81">
        <v>9820.2000000000007</v>
      </c>
      <c r="E2740" s="230">
        <v>44860</v>
      </c>
      <c r="F2740" s="81">
        <v>9820.2000000000007</v>
      </c>
      <c r="G2740" s="197">
        <f>Tabla111[[#This Row],[Importe]]-Tabla111[[#This Row],[Pagado]]</f>
        <v>0</v>
      </c>
      <c r="H2740" s="75" t="s">
        <v>10</v>
      </c>
    </row>
    <row r="2741" spans="1:8" x14ac:dyDescent="0.25">
      <c r="A2741" s="148">
        <v>44860</v>
      </c>
      <c r="B2741" s="149" t="s">
        <v>34381</v>
      </c>
      <c r="C2741" s="153" t="s">
        <v>127</v>
      </c>
      <c r="D2741" s="154">
        <v>1652</v>
      </c>
      <c r="E2741" s="231">
        <v>44860</v>
      </c>
      <c r="F2741" s="154">
        <v>1652</v>
      </c>
      <c r="G2741" s="197">
        <f>Tabla111[[#This Row],[Importe]]-Tabla111[[#This Row],[Pagado]]</f>
        <v>0</v>
      </c>
      <c r="H2741" s="153" t="s">
        <v>10</v>
      </c>
    </row>
    <row r="2742" spans="1:8" x14ac:dyDescent="0.25">
      <c r="A2742" s="73">
        <v>44860</v>
      </c>
      <c r="B2742" s="74" t="s">
        <v>34382</v>
      </c>
      <c r="C2742" s="75" t="s">
        <v>140</v>
      </c>
      <c r="D2742" s="81">
        <v>568</v>
      </c>
      <c r="E2742" s="230">
        <v>44860</v>
      </c>
      <c r="F2742" s="81">
        <v>568</v>
      </c>
      <c r="G2742" s="197">
        <f>Tabla111[[#This Row],[Importe]]-Tabla111[[#This Row],[Pagado]]</f>
        <v>0</v>
      </c>
      <c r="H2742" s="75" t="s">
        <v>10</v>
      </c>
    </row>
    <row r="2743" spans="1:8" x14ac:dyDescent="0.25">
      <c r="A2743" s="148">
        <v>44860</v>
      </c>
      <c r="B2743" s="149" t="s">
        <v>34383</v>
      </c>
      <c r="C2743" s="153" t="s">
        <v>31324</v>
      </c>
      <c r="D2743" s="154">
        <v>4176</v>
      </c>
      <c r="E2743" s="231">
        <v>44860</v>
      </c>
      <c r="F2743" s="154">
        <v>4176</v>
      </c>
      <c r="G2743" s="197">
        <f>Tabla111[[#This Row],[Importe]]-Tabla111[[#This Row],[Pagado]]</f>
        <v>0</v>
      </c>
      <c r="H2743" s="153" t="s">
        <v>10</v>
      </c>
    </row>
    <row r="2744" spans="1:8" x14ac:dyDescent="0.25">
      <c r="A2744" s="73">
        <v>44860</v>
      </c>
      <c r="B2744" s="74" t="s">
        <v>34384</v>
      </c>
      <c r="C2744" s="75" t="s">
        <v>804</v>
      </c>
      <c r="D2744" s="81">
        <v>18731</v>
      </c>
      <c r="E2744" s="230">
        <v>44860</v>
      </c>
      <c r="F2744" s="81">
        <v>18731</v>
      </c>
      <c r="G2744" s="197">
        <f>Tabla111[[#This Row],[Importe]]-Tabla111[[#This Row],[Pagado]]</f>
        <v>0</v>
      </c>
      <c r="H2744" s="75" t="s">
        <v>10</v>
      </c>
    </row>
    <row r="2745" spans="1:8" x14ac:dyDescent="0.25">
      <c r="A2745" s="148">
        <v>44860</v>
      </c>
      <c r="B2745" s="149" t="s">
        <v>34385</v>
      </c>
      <c r="C2745" s="153" t="s">
        <v>357</v>
      </c>
      <c r="D2745" s="154">
        <v>4658.8</v>
      </c>
      <c r="E2745" s="231">
        <v>44860</v>
      </c>
      <c r="F2745" s="154">
        <v>4658.8</v>
      </c>
      <c r="G2745" s="197">
        <f>Tabla111[[#This Row],[Importe]]-Tabla111[[#This Row],[Pagado]]</f>
        <v>0</v>
      </c>
      <c r="H2745" s="153" t="s">
        <v>10</v>
      </c>
    </row>
    <row r="2746" spans="1:8" x14ac:dyDescent="0.25">
      <c r="A2746" s="73">
        <v>44860</v>
      </c>
      <c r="B2746" s="74" t="s">
        <v>34386</v>
      </c>
      <c r="C2746" s="75" t="s">
        <v>206</v>
      </c>
      <c r="D2746" s="81">
        <v>23183.4</v>
      </c>
      <c r="E2746" s="230">
        <v>44864</v>
      </c>
      <c r="F2746" s="81">
        <v>23183.4</v>
      </c>
      <c r="G2746" s="197">
        <f>Tabla111[[#This Row],[Importe]]-Tabla111[[#This Row],[Pagado]]</f>
        <v>0</v>
      </c>
      <c r="H2746" s="75" t="s">
        <v>10</v>
      </c>
    </row>
    <row r="2747" spans="1:8" x14ac:dyDescent="0.25">
      <c r="A2747" s="148">
        <v>44860</v>
      </c>
      <c r="B2747" s="149" t="s">
        <v>34387</v>
      </c>
      <c r="C2747" s="153" t="s">
        <v>154</v>
      </c>
      <c r="D2747" s="154">
        <v>41871.9</v>
      </c>
      <c r="E2747" s="231">
        <v>44864</v>
      </c>
      <c r="F2747" s="154">
        <v>41871.9</v>
      </c>
      <c r="G2747" s="197">
        <f>Tabla111[[#This Row],[Importe]]-Tabla111[[#This Row],[Pagado]]</f>
        <v>0</v>
      </c>
      <c r="H2747" s="153" t="s">
        <v>10</v>
      </c>
    </row>
    <row r="2748" spans="1:8" x14ac:dyDescent="0.25">
      <c r="A2748" s="73">
        <v>44860</v>
      </c>
      <c r="B2748" s="74" t="s">
        <v>34388</v>
      </c>
      <c r="C2748" s="75" t="s">
        <v>218</v>
      </c>
      <c r="D2748" s="81">
        <v>14941.4</v>
      </c>
      <c r="E2748" s="230">
        <v>44864</v>
      </c>
      <c r="F2748" s="81">
        <v>14941.4</v>
      </c>
      <c r="G2748" s="197">
        <f>Tabla111[[#This Row],[Importe]]-Tabla111[[#This Row],[Pagado]]</f>
        <v>0</v>
      </c>
      <c r="H2748" s="75" t="s">
        <v>10</v>
      </c>
    </row>
    <row r="2749" spans="1:8" x14ac:dyDescent="0.25">
      <c r="A2749" s="148">
        <v>44860</v>
      </c>
      <c r="B2749" s="149" t="s">
        <v>34389</v>
      </c>
      <c r="C2749" s="153" t="s">
        <v>212</v>
      </c>
      <c r="D2749" s="154">
        <v>62960.2</v>
      </c>
      <c r="E2749" s="231">
        <v>44864</v>
      </c>
      <c r="F2749" s="154">
        <v>62960.2</v>
      </c>
      <c r="G2749" s="197">
        <f>Tabla111[[#This Row],[Importe]]-Tabla111[[#This Row],[Pagado]]</f>
        <v>0</v>
      </c>
      <c r="H2749" s="153" t="s">
        <v>10</v>
      </c>
    </row>
    <row r="2750" spans="1:8" x14ac:dyDescent="0.25">
      <c r="A2750" s="73">
        <v>44860</v>
      </c>
      <c r="B2750" s="74" t="s">
        <v>34390</v>
      </c>
      <c r="C2750" s="75" t="s">
        <v>204</v>
      </c>
      <c r="D2750" s="81">
        <v>2361.8000000000002</v>
      </c>
      <c r="E2750" s="230">
        <v>44860</v>
      </c>
      <c r="F2750" s="81">
        <v>2361.8000000000002</v>
      </c>
      <c r="G2750" s="197">
        <f>Tabla111[[#This Row],[Importe]]-Tabla111[[#This Row],[Pagado]]</f>
        <v>0</v>
      </c>
      <c r="H2750" s="75" t="s">
        <v>10</v>
      </c>
    </row>
    <row r="2751" spans="1:8" x14ac:dyDescent="0.25">
      <c r="A2751" s="148">
        <v>44860</v>
      </c>
      <c r="B2751" s="149" t="s">
        <v>34391</v>
      </c>
      <c r="C2751" s="153" t="s">
        <v>53</v>
      </c>
      <c r="D2751" s="154">
        <v>2560</v>
      </c>
      <c r="E2751" s="231">
        <v>44860</v>
      </c>
      <c r="F2751" s="154">
        <v>2560</v>
      </c>
      <c r="G2751" s="197">
        <f>Tabla111[[#This Row],[Importe]]-Tabla111[[#This Row],[Pagado]]</f>
        <v>0</v>
      </c>
      <c r="H2751" s="153" t="s">
        <v>10</v>
      </c>
    </row>
    <row r="2752" spans="1:8" x14ac:dyDescent="0.25">
      <c r="A2752" s="73">
        <v>44860</v>
      </c>
      <c r="B2752" s="74" t="s">
        <v>34392</v>
      </c>
      <c r="C2752" s="75" t="s">
        <v>216</v>
      </c>
      <c r="D2752" s="81">
        <v>1383.8</v>
      </c>
      <c r="E2752" s="230">
        <v>44860</v>
      </c>
      <c r="F2752" s="81">
        <v>1383.8</v>
      </c>
      <c r="G2752" s="197">
        <f>Tabla111[[#This Row],[Importe]]-Tabla111[[#This Row],[Pagado]]</f>
        <v>0</v>
      </c>
      <c r="H2752" s="75" t="s">
        <v>10</v>
      </c>
    </row>
    <row r="2753" spans="1:8" x14ac:dyDescent="0.25">
      <c r="A2753" s="148">
        <v>44860</v>
      </c>
      <c r="B2753" s="149" t="s">
        <v>34393</v>
      </c>
      <c r="C2753" s="153" t="s">
        <v>216</v>
      </c>
      <c r="D2753" s="154">
        <v>532.79999999999995</v>
      </c>
      <c r="E2753" s="231">
        <v>44860</v>
      </c>
      <c r="F2753" s="154">
        <v>532.79999999999995</v>
      </c>
      <c r="G2753" s="197">
        <f>Tabla111[[#This Row],[Importe]]-Tabla111[[#This Row],[Pagado]]</f>
        <v>0</v>
      </c>
      <c r="H2753" s="153" t="s">
        <v>10</v>
      </c>
    </row>
    <row r="2754" spans="1:8" x14ac:dyDescent="0.25">
      <c r="A2754" s="73">
        <v>44860</v>
      </c>
      <c r="B2754" s="74" t="s">
        <v>34394</v>
      </c>
      <c r="C2754" s="75" t="s">
        <v>10190</v>
      </c>
      <c r="D2754" s="81">
        <v>22115.4</v>
      </c>
      <c r="E2754" s="230">
        <v>44860</v>
      </c>
      <c r="F2754" s="81">
        <v>22115.4</v>
      </c>
      <c r="G2754" s="197">
        <f>Tabla111[[#This Row],[Importe]]-Tabla111[[#This Row],[Pagado]]</f>
        <v>0</v>
      </c>
      <c r="H2754" s="75" t="s">
        <v>10</v>
      </c>
    </row>
    <row r="2755" spans="1:8" x14ac:dyDescent="0.25">
      <c r="A2755" s="148">
        <v>44860</v>
      </c>
      <c r="B2755" s="149" t="s">
        <v>34395</v>
      </c>
      <c r="C2755" s="153" t="s">
        <v>28087</v>
      </c>
      <c r="D2755" s="154">
        <v>4407.13</v>
      </c>
      <c r="E2755" s="231">
        <v>44866</v>
      </c>
      <c r="F2755" s="154">
        <v>4407.13</v>
      </c>
      <c r="G2755" s="197">
        <f>Tabla111[[#This Row],[Importe]]-Tabla111[[#This Row],[Pagado]]</f>
        <v>0</v>
      </c>
      <c r="H2755" s="153" t="s">
        <v>10</v>
      </c>
    </row>
    <row r="2756" spans="1:8" x14ac:dyDescent="0.25">
      <c r="A2756" s="73">
        <v>44860</v>
      </c>
      <c r="B2756" s="74" t="s">
        <v>34396</v>
      </c>
      <c r="C2756" s="75" t="s">
        <v>56</v>
      </c>
      <c r="D2756" s="81">
        <v>8016.6</v>
      </c>
      <c r="E2756" s="230">
        <v>44860</v>
      </c>
      <c r="F2756" s="81">
        <v>8016.6</v>
      </c>
      <c r="G2756" s="197">
        <f>Tabla111[[#This Row],[Importe]]-Tabla111[[#This Row],[Pagado]]</f>
        <v>0</v>
      </c>
      <c r="H2756" s="75" t="s">
        <v>10</v>
      </c>
    </row>
    <row r="2757" spans="1:8" x14ac:dyDescent="0.25">
      <c r="A2757" s="148">
        <v>44860</v>
      </c>
      <c r="B2757" s="149" t="s">
        <v>34397</v>
      </c>
      <c r="C2757" s="153" t="s">
        <v>24</v>
      </c>
      <c r="D2757" s="154">
        <v>3121</v>
      </c>
      <c r="E2757" s="231">
        <v>44860</v>
      </c>
      <c r="F2757" s="154">
        <v>3121</v>
      </c>
      <c r="G2757" s="197">
        <f>Tabla111[[#This Row],[Importe]]-Tabla111[[#This Row],[Pagado]]</f>
        <v>0</v>
      </c>
      <c r="H2757" s="153" t="s">
        <v>10</v>
      </c>
    </row>
    <row r="2758" spans="1:8" x14ac:dyDescent="0.25">
      <c r="A2758" s="73">
        <v>44860</v>
      </c>
      <c r="B2758" s="74" t="s">
        <v>34398</v>
      </c>
      <c r="C2758" s="75" t="s">
        <v>6252</v>
      </c>
      <c r="D2758" s="81">
        <v>0</v>
      </c>
      <c r="E2758" s="232" t="s">
        <v>189</v>
      </c>
      <c r="F2758" s="81">
        <v>0</v>
      </c>
      <c r="G2758" s="197">
        <f>Tabla111[[#This Row],[Importe]]-Tabla111[[#This Row],[Pagado]]</f>
        <v>0</v>
      </c>
      <c r="H2758" s="75" t="s">
        <v>189</v>
      </c>
    </row>
    <row r="2759" spans="1:8" x14ac:dyDescent="0.25">
      <c r="A2759" s="148">
        <v>44860</v>
      </c>
      <c r="B2759" s="149" t="s">
        <v>34399</v>
      </c>
      <c r="C2759" s="153" t="s">
        <v>31</v>
      </c>
      <c r="D2759" s="154">
        <v>12642</v>
      </c>
      <c r="E2759" s="231">
        <v>44860</v>
      </c>
      <c r="F2759" s="154">
        <v>12642</v>
      </c>
      <c r="G2759" s="197">
        <f>Tabla111[[#This Row],[Importe]]-Tabla111[[#This Row],[Pagado]]</f>
        <v>0</v>
      </c>
      <c r="H2759" s="153" t="s">
        <v>10</v>
      </c>
    </row>
    <row r="2760" spans="1:8" x14ac:dyDescent="0.25">
      <c r="A2760" s="73">
        <v>44860</v>
      </c>
      <c r="B2760" s="74" t="s">
        <v>34400</v>
      </c>
      <c r="C2760" s="75" t="s">
        <v>135</v>
      </c>
      <c r="D2760" s="81">
        <v>1208</v>
      </c>
      <c r="E2760" s="230">
        <v>44860</v>
      </c>
      <c r="F2760" s="81">
        <v>1208</v>
      </c>
      <c r="G2760" s="197">
        <f>Tabla111[[#This Row],[Importe]]-Tabla111[[#This Row],[Pagado]]</f>
        <v>0</v>
      </c>
      <c r="H2760" s="75" t="s">
        <v>10</v>
      </c>
    </row>
    <row r="2761" spans="1:8" x14ac:dyDescent="0.25">
      <c r="A2761" s="148">
        <v>44860</v>
      </c>
      <c r="B2761" s="149" t="s">
        <v>34401</v>
      </c>
      <c r="C2761" s="153" t="s">
        <v>296</v>
      </c>
      <c r="D2761" s="154">
        <v>640</v>
      </c>
      <c r="E2761" s="231">
        <v>44860</v>
      </c>
      <c r="F2761" s="154">
        <v>640</v>
      </c>
      <c r="G2761" s="197">
        <f>Tabla111[[#This Row],[Importe]]-Tabla111[[#This Row],[Pagado]]</f>
        <v>0</v>
      </c>
      <c r="H2761" s="153" t="s">
        <v>10</v>
      </c>
    </row>
    <row r="2762" spans="1:8" x14ac:dyDescent="0.25">
      <c r="A2762" s="73">
        <v>44860</v>
      </c>
      <c r="B2762" s="74" t="s">
        <v>34402</v>
      </c>
      <c r="C2762" s="75" t="s">
        <v>1265</v>
      </c>
      <c r="D2762" s="81">
        <v>554.4</v>
      </c>
      <c r="E2762" s="230">
        <v>44860</v>
      </c>
      <c r="F2762" s="81">
        <v>554.4</v>
      </c>
      <c r="G2762" s="197">
        <f>Tabla111[[#This Row],[Importe]]-Tabla111[[#This Row],[Pagado]]</f>
        <v>0</v>
      </c>
      <c r="H2762" s="75" t="s">
        <v>10</v>
      </c>
    </row>
    <row r="2763" spans="1:8" x14ac:dyDescent="0.25">
      <c r="A2763" s="148">
        <v>44860</v>
      </c>
      <c r="B2763" s="149" t="s">
        <v>34403</v>
      </c>
      <c r="C2763" s="153" t="s">
        <v>11383</v>
      </c>
      <c r="D2763" s="154">
        <v>36261.9</v>
      </c>
      <c r="E2763" s="231">
        <v>44860</v>
      </c>
      <c r="F2763" s="154">
        <v>36261.9</v>
      </c>
      <c r="G2763" s="197">
        <f>Tabla111[[#This Row],[Importe]]-Tabla111[[#This Row],[Pagado]]</f>
        <v>0</v>
      </c>
      <c r="H2763" s="153" t="s">
        <v>10</v>
      </c>
    </row>
    <row r="2764" spans="1:8" x14ac:dyDescent="0.25">
      <c r="A2764" s="73">
        <v>44860</v>
      </c>
      <c r="B2764" s="74" t="s">
        <v>34404</v>
      </c>
      <c r="C2764" s="75" t="s">
        <v>698</v>
      </c>
      <c r="D2764" s="81">
        <v>10499.8</v>
      </c>
      <c r="E2764" s="230">
        <v>44860</v>
      </c>
      <c r="F2764" s="81">
        <v>10499.8</v>
      </c>
      <c r="G2764" s="197">
        <f>Tabla111[[#This Row],[Importe]]-Tabla111[[#This Row],[Pagado]]</f>
        <v>0</v>
      </c>
      <c r="H2764" s="75" t="s">
        <v>10</v>
      </c>
    </row>
    <row r="2765" spans="1:8" x14ac:dyDescent="0.25">
      <c r="A2765" s="148">
        <v>44860</v>
      </c>
      <c r="B2765" s="149" t="s">
        <v>34405</v>
      </c>
      <c r="C2765" s="153" t="s">
        <v>31</v>
      </c>
      <c r="D2765" s="154">
        <v>10272</v>
      </c>
      <c r="E2765" s="231">
        <v>44860</v>
      </c>
      <c r="F2765" s="154">
        <v>10272</v>
      </c>
      <c r="G2765" s="197">
        <f>Tabla111[[#This Row],[Importe]]-Tabla111[[#This Row],[Pagado]]</f>
        <v>0</v>
      </c>
      <c r="H2765" s="153" t="s">
        <v>10</v>
      </c>
    </row>
    <row r="2766" spans="1:8" x14ac:dyDescent="0.25">
      <c r="A2766" s="73">
        <v>44860</v>
      </c>
      <c r="B2766" s="74" t="s">
        <v>34406</v>
      </c>
      <c r="C2766" s="75" t="s">
        <v>698</v>
      </c>
      <c r="D2766" s="81">
        <v>520</v>
      </c>
      <c r="E2766" s="230">
        <v>44860</v>
      </c>
      <c r="F2766" s="81">
        <v>520</v>
      </c>
      <c r="G2766" s="197">
        <f>Tabla111[[#This Row],[Importe]]-Tabla111[[#This Row],[Pagado]]</f>
        <v>0</v>
      </c>
      <c r="H2766" s="75" t="s">
        <v>10</v>
      </c>
    </row>
    <row r="2767" spans="1:8" x14ac:dyDescent="0.25">
      <c r="A2767" s="148">
        <v>44860</v>
      </c>
      <c r="B2767" s="149" t="s">
        <v>34407</v>
      </c>
      <c r="C2767" s="153" t="s">
        <v>555</v>
      </c>
      <c r="D2767" s="154">
        <v>41999.519999999997</v>
      </c>
      <c r="E2767" s="231">
        <v>44860</v>
      </c>
      <c r="F2767" s="154">
        <v>41999.519999999997</v>
      </c>
      <c r="G2767" s="197">
        <f>Tabla111[[#This Row],[Importe]]-Tabla111[[#This Row],[Pagado]]</f>
        <v>0</v>
      </c>
      <c r="H2767" s="153" t="s">
        <v>10</v>
      </c>
    </row>
    <row r="2768" spans="1:8" x14ac:dyDescent="0.25">
      <c r="A2768" s="73">
        <v>44860</v>
      </c>
      <c r="B2768" s="74" t="s">
        <v>34408</v>
      </c>
      <c r="C2768" s="75" t="s">
        <v>9827</v>
      </c>
      <c r="D2768" s="81">
        <v>3707.4</v>
      </c>
      <c r="E2768" s="230">
        <v>44860</v>
      </c>
      <c r="F2768" s="81">
        <v>3707.4</v>
      </c>
      <c r="G2768" s="197">
        <f>Tabla111[[#This Row],[Importe]]-Tabla111[[#This Row],[Pagado]]</f>
        <v>0</v>
      </c>
      <c r="H2768" s="75" t="s">
        <v>10</v>
      </c>
    </row>
    <row r="2769" spans="1:8" x14ac:dyDescent="0.25">
      <c r="A2769" s="148">
        <v>44860</v>
      </c>
      <c r="B2769" s="149" t="s">
        <v>34409</v>
      </c>
      <c r="C2769" s="153" t="s">
        <v>1237</v>
      </c>
      <c r="D2769" s="154">
        <v>52844.7</v>
      </c>
      <c r="E2769" s="231">
        <v>44861</v>
      </c>
      <c r="F2769" s="154">
        <v>52844.7</v>
      </c>
      <c r="G2769" s="197">
        <f>Tabla111[[#This Row],[Importe]]-Tabla111[[#This Row],[Pagado]]</f>
        <v>0</v>
      </c>
      <c r="H2769" s="153" t="s">
        <v>10</v>
      </c>
    </row>
    <row r="2770" spans="1:8" x14ac:dyDescent="0.25">
      <c r="A2770" s="73">
        <v>44860</v>
      </c>
      <c r="B2770" s="74" t="s">
        <v>34410</v>
      </c>
      <c r="C2770" s="75" t="s">
        <v>587</v>
      </c>
      <c r="D2770" s="81">
        <v>9199.56</v>
      </c>
      <c r="E2770" s="230">
        <v>44860</v>
      </c>
      <c r="F2770" s="81">
        <v>9199.56</v>
      </c>
      <c r="G2770" s="197">
        <f>Tabla111[[#This Row],[Importe]]-Tabla111[[#This Row],[Pagado]]</f>
        <v>0</v>
      </c>
      <c r="H2770" s="75" t="s">
        <v>10</v>
      </c>
    </row>
    <row r="2771" spans="1:8" x14ac:dyDescent="0.25">
      <c r="A2771" s="148">
        <v>44860</v>
      </c>
      <c r="B2771" s="149" t="s">
        <v>34411</v>
      </c>
      <c r="C2771" s="153" t="s">
        <v>419</v>
      </c>
      <c r="D2771" s="154">
        <v>4096.3999999999996</v>
      </c>
      <c r="E2771" s="231">
        <v>44860</v>
      </c>
      <c r="F2771" s="154">
        <v>4096.3999999999996</v>
      </c>
      <c r="G2771" s="197">
        <f>Tabla111[[#This Row],[Importe]]-Tabla111[[#This Row],[Pagado]]</f>
        <v>0</v>
      </c>
      <c r="H2771" s="153" t="s">
        <v>10</v>
      </c>
    </row>
    <row r="2772" spans="1:8" x14ac:dyDescent="0.25">
      <c r="A2772" s="73">
        <v>44860</v>
      </c>
      <c r="B2772" s="74" t="s">
        <v>34412</v>
      </c>
      <c r="C2772" s="75" t="s">
        <v>196</v>
      </c>
      <c r="D2772" s="81">
        <v>123939.98</v>
      </c>
      <c r="E2772" s="230">
        <v>44862</v>
      </c>
      <c r="F2772" s="81">
        <v>123939.98</v>
      </c>
      <c r="G2772" s="197">
        <f>Tabla111[[#This Row],[Importe]]-Tabla111[[#This Row],[Pagado]]</f>
        <v>0</v>
      </c>
      <c r="H2772" s="75" t="s">
        <v>10</v>
      </c>
    </row>
    <row r="2773" spans="1:8" x14ac:dyDescent="0.25">
      <c r="A2773" s="148">
        <v>44860</v>
      </c>
      <c r="B2773" s="149" t="s">
        <v>34413</v>
      </c>
      <c r="C2773" s="153" t="s">
        <v>31</v>
      </c>
      <c r="D2773" s="154">
        <v>606.79999999999995</v>
      </c>
      <c r="E2773" s="231">
        <v>44860</v>
      </c>
      <c r="F2773" s="154">
        <v>606.79999999999995</v>
      </c>
      <c r="G2773" s="197">
        <f>Tabla111[[#This Row],[Importe]]-Tabla111[[#This Row],[Pagado]]</f>
        <v>0</v>
      </c>
      <c r="H2773" s="153" t="s">
        <v>10</v>
      </c>
    </row>
    <row r="2774" spans="1:8" x14ac:dyDescent="0.25">
      <c r="A2774" s="73">
        <v>44860</v>
      </c>
      <c r="B2774" s="74" t="s">
        <v>34414</v>
      </c>
      <c r="C2774" s="75" t="s">
        <v>214</v>
      </c>
      <c r="D2774" s="81">
        <v>1872.2</v>
      </c>
      <c r="E2774" s="230">
        <v>44860</v>
      </c>
      <c r="F2774" s="81">
        <v>1872.2</v>
      </c>
      <c r="G2774" s="197">
        <f>Tabla111[[#This Row],[Importe]]-Tabla111[[#This Row],[Pagado]]</f>
        <v>0</v>
      </c>
      <c r="H2774" s="75" t="s">
        <v>10</v>
      </c>
    </row>
    <row r="2775" spans="1:8" x14ac:dyDescent="0.25">
      <c r="A2775" s="148">
        <v>44860</v>
      </c>
      <c r="B2775" s="149" t="s">
        <v>34415</v>
      </c>
      <c r="C2775" s="153" t="s">
        <v>2139</v>
      </c>
      <c r="D2775" s="154">
        <v>3659.4</v>
      </c>
      <c r="E2775" s="231">
        <v>44860</v>
      </c>
      <c r="F2775" s="154">
        <v>3659.4</v>
      </c>
      <c r="G2775" s="197">
        <f>Tabla111[[#This Row],[Importe]]-Tabla111[[#This Row],[Pagado]]</f>
        <v>0</v>
      </c>
      <c r="H2775" s="153" t="s">
        <v>10</v>
      </c>
    </row>
    <row r="2776" spans="1:8" x14ac:dyDescent="0.25">
      <c r="A2776" s="73">
        <v>44860</v>
      </c>
      <c r="B2776" s="74" t="s">
        <v>34416</v>
      </c>
      <c r="C2776" s="75" t="s">
        <v>16</v>
      </c>
      <c r="D2776" s="81">
        <v>3565.8</v>
      </c>
      <c r="E2776" s="230">
        <v>44860</v>
      </c>
      <c r="F2776" s="81">
        <v>3565.8</v>
      </c>
      <c r="G2776" s="197">
        <f>Tabla111[[#This Row],[Importe]]-Tabla111[[#This Row],[Pagado]]</f>
        <v>0</v>
      </c>
      <c r="H2776" s="75" t="s">
        <v>10</v>
      </c>
    </row>
    <row r="2777" spans="1:8" x14ac:dyDescent="0.25">
      <c r="A2777" s="148">
        <v>44860</v>
      </c>
      <c r="B2777" s="149" t="s">
        <v>34417</v>
      </c>
      <c r="C2777" s="153" t="s">
        <v>442</v>
      </c>
      <c r="D2777" s="154">
        <v>37612.5</v>
      </c>
      <c r="E2777" s="231">
        <v>44860</v>
      </c>
      <c r="F2777" s="154">
        <v>37612.5</v>
      </c>
      <c r="G2777" s="197">
        <f>Tabla111[[#This Row],[Importe]]-Tabla111[[#This Row],[Pagado]]</f>
        <v>0</v>
      </c>
      <c r="H2777" s="153" t="s">
        <v>10</v>
      </c>
    </row>
    <row r="2778" spans="1:8" x14ac:dyDescent="0.25">
      <c r="A2778" s="73">
        <v>44860</v>
      </c>
      <c r="B2778" s="74" t="s">
        <v>34418</v>
      </c>
      <c r="C2778" s="75" t="s">
        <v>31</v>
      </c>
      <c r="D2778" s="81">
        <v>6091.2</v>
      </c>
      <c r="E2778" s="230">
        <v>44860</v>
      </c>
      <c r="F2778" s="81">
        <v>6091.2</v>
      </c>
      <c r="G2778" s="197">
        <f>Tabla111[[#This Row],[Importe]]-Tabla111[[#This Row],[Pagado]]</f>
        <v>0</v>
      </c>
      <c r="H2778" s="75" t="s">
        <v>10</v>
      </c>
    </row>
    <row r="2779" spans="1:8" x14ac:dyDescent="0.25">
      <c r="A2779" s="148">
        <v>44860</v>
      </c>
      <c r="B2779" s="149" t="s">
        <v>34419</v>
      </c>
      <c r="C2779" s="153" t="s">
        <v>133</v>
      </c>
      <c r="D2779" s="154">
        <v>25201</v>
      </c>
      <c r="E2779" s="231">
        <v>44877</v>
      </c>
      <c r="F2779" s="154">
        <v>25201</v>
      </c>
      <c r="G2779" s="197">
        <f>Tabla111[[#This Row],[Importe]]-Tabla111[[#This Row],[Pagado]]</f>
        <v>0</v>
      </c>
      <c r="H2779" s="153" t="s">
        <v>10</v>
      </c>
    </row>
    <row r="2780" spans="1:8" x14ac:dyDescent="0.25">
      <c r="A2780" s="73">
        <v>44860</v>
      </c>
      <c r="B2780" s="74" t="s">
        <v>34420</v>
      </c>
      <c r="C2780" s="75" t="s">
        <v>173</v>
      </c>
      <c r="D2780" s="81">
        <v>50004</v>
      </c>
      <c r="E2780" s="230">
        <v>45225</v>
      </c>
      <c r="F2780" s="81">
        <v>50004</v>
      </c>
      <c r="G2780" s="197">
        <f>Tabla111[[#This Row],[Importe]]-Tabla111[[#This Row],[Pagado]]</f>
        <v>0</v>
      </c>
      <c r="H2780" s="75" t="s">
        <v>10</v>
      </c>
    </row>
    <row r="2781" spans="1:8" x14ac:dyDescent="0.25">
      <c r="A2781" s="148">
        <v>44860</v>
      </c>
      <c r="B2781" s="149" t="s">
        <v>34421</v>
      </c>
      <c r="C2781" s="153" t="s">
        <v>10157</v>
      </c>
      <c r="D2781" s="154">
        <v>16541.5</v>
      </c>
      <c r="E2781" s="231">
        <v>44862</v>
      </c>
      <c r="F2781" s="154">
        <v>16541.5</v>
      </c>
      <c r="G2781" s="197">
        <f>Tabla111[[#This Row],[Importe]]-Tabla111[[#This Row],[Pagado]]</f>
        <v>0</v>
      </c>
      <c r="H2781" s="153" t="s">
        <v>10</v>
      </c>
    </row>
    <row r="2782" spans="1:8" x14ac:dyDescent="0.25">
      <c r="A2782" s="73">
        <v>44860</v>
      </c>
      <c r="B2782" s="74" t="s">
        <v>34422</v>
      </c>
      <c r="C2782" s="75" t="s">
        <v>1644</v>
      </c>
      <c r="D2782" s="81">
        <v>17482.599999999999</v>
      </c>
      <c r="E2782" s="230">
        <v>44861</v>
      </c>
      <c r="F2782" s="81">
        <v>17482.599999999999</v>
      </c>
      <c r="G2782" s="197">
        <f>Tabla111[[#This Row],[Importe]]-Tabla111[[#This Row],[Pagado]]</f>
        <v>0</v>
      </c>
      <c r="H2782" s="75" t="s">
        <v>10</v>
      </c>
    </row>
    <row r="2783" spans="1:8" x14ac:dyDescent="0.25">
      <c r="A2783" s="148">
        <v>44860</v>
      </c>
      <c r="B2783" s="149" t="s">
        <v>34423</v>
      </c>
      <c r="C2783" s="153" t="s">
        <v>1378</v>
      </c>
      <c r="D2783" s="154">
        <v>97275</v>
      </c>
      <c r="E2783" s="231">
        <v>44861</v>
      </c>
      <c r="F2783" s="154">
        <v>97275</v>
      </c>
      <c r="G2783" s="197">
        <f>Tabla111[[#This Row],[Importe]]-Tabla111[[#This Row],[Pagado]]</f>
        <v>0</v>
      </c>
      <c r="H2783" s="153" t="s">
        <v>10</v>
      </c>
    </row>
    <row r="2784" spans="1:8" x14ac:dyDescent="0.25">
      <c r="A2784" s="73">
        <v>44860</v>
      </c>
      <c r="B2784" s="74" t="s">
        <v>34424</v>
      </c>
      <c r="C2784" s="75" t="s">
        <v>448</v>
      </c>
      <c r="D2784" s="81">
        <v>15405</v>
      </c>
      <c r="E2784" s="230">
        <v>44860</v>
      </c>
      <c r="F2784" s="81">
        <v>15405</v>
      </c>
      <c r="G2784" s="197">
        <f>Tabla111[[#This Row],[Importe]]-Tabla111[[#This Row],[Pagado]]</f>
        <v>0</v>
      </c>
      <c r="H2784" s="75" t="s">
        <v>10</v>
      </c>
    </row>
    <row r="2785" spans="1:8" x14ac:dyDescent="0.25">
      <c r="A2785" s="148">
        <v>44860</v>
      </c>
      <c r="B2785" s="149" t="s">
        <v>34425</v>
      </c>
      <c r="C2785" s="153" t="s">
        <v>58</v>
      </c>
      <c r="D2785" s="154">
        <v>1583.4</v>
      </c>
      <c r="E2785" s="231">
        <v>44860</v>
      </c>
      <c r="F2785" s="154">
        <v>1583.4</v>
      </c>
      <c r="G2785" s="197">
        <f>Tabla111[[#This Row],[Importe]]-Tabla111[[#This Row],[Pagado]]</f>
        <v>0</v>
      </c>
      <c r="H2785" s="153" t="s">
        <v>10</v>
      </c>
    </row>
    <row r="2786" spans="1:8" x14ac:dyDescent="0.25">
      <c r="A2786" s="73">
        <v>44860</v>
      </c>
      <c r="B2786" s="74" t="s">
        <v>34426</v>
      </c>
      <c r="C2786" s="75" t="s">
        <v>402</v>
      </c>
      <c r="D2786" s="81">
        <v>13490.3</v>
      </c>
      <c r="E2786" s="230">
        <v>44866</v>
      </c>
      <c r="F2786" s="81">
        <v>13490.3</v>
      </c>
      <c r="G2786" s="197">
        <f>Tabla111[[#This Row],[Importe]]-Tabla111[[#This Row],[Pagado]]</f>
        <v>0</v>
      </c>
      <c r="H2786" s="75" t="s">
        <v>10</v>
      </c>
    </row>
    <row r="2787" spans="1:8" x14ac:dyDescent="0.25">
      <c r="A2787" s="148">
        <v>44860</v>
      </c>
      <c r="B2787" s="149" t="s">
        <v>34427</v>
      </c>
      <c r="C2787" s="153" t="s">
        <v>400</v>
      </c>
      <c r="D2787" s="154">
        <v>8613</v>
      </c>
      <c r="E2787" s="231">
        <v>44866</v>
      </c>
      <c r="F2787" s="154">
        <v>8613</v>
      </c>
      <c r="G2787" s="197">
        <f>Tabla111[[#This Row],[Importe]]-Tabla111[[#This Row],[Pagado]]</f>
        <v>0</v>
      </c>
      <c r="H2787" s="153" t="s">
        <v>10</v>
      </c>
    </row>
    <row r="2788" spans="1:8" x14ac:dyDescent="0.25">
      <c r="A2788" s="73">
        <v>44860</v>
      </c>
      <c r="B2788" s="74" t="s">
        <v>34428</v>
      </c>
      <c r="C2788" s="75" t="s">
        <v>612</v>
      </c>
      <c r="D2788" s="81">
        <v>300</v>
      </c>
      <c r="E2788" s="230">
        <v>44860</v>
      </c>
      <c r="F2788" s="81">
        <v>300</v>
      </c>
      <c r="G2788" s="197">
        <f>Tabla111[[#This Row],[Importe]]-Tabla111[[#This Row],[Pagado]]</f>
        <v>0</v>
      </c>
      <c r="H2788" s="75" t="s">
        <v>10</v>
      </c>
    </row>
    <row r="2789" spans="1:8" x14ac:dyDescent="0.25">
      <c r="A2789" s="148">
        <v>44860</v>
      </c>
      <c r="B2789" s="149" t="s">
        <v>34429</v>
      </c>
      <c r="C2789" s="153" t="s">
        <v>19637</v>
      </c>
      <c r="D2789" s="154">
        <v>4097.3</v>
      </c>
      <c r="E2789" s="231">
        <v>44866</v>
      </c>
      <c r="F2789" s="154">
        <v>4097.3</v>
      </c>
      <c r="G2789" s="197">
        <f>Tabla111[[#This Row],[Importe]]-Tabla111[[#This Row],[Pagado]]</f>
        <v>0</v>
      </c>
      <c r="H2789" s="153" t="s">
        <v>10</v>
      </c>
    </row>
    <row r="2790" spans="1:8" x14ac:dyDescent="0.25">
      <c r="A2790" s="73">
        <v>44860</v>
      </c>
      <c r="B2790" s="74" t="s">
        <v>34430</v>
      </c>
      <c r="C2790" s="75" t="s">
        <v>18</v>
      </c>
      <c r="D2790" s="81">
        <v>2090.4</v>
      </c>
      <c r="E2790" s="230">
        <v>44861</v>
      </c>
      <c r="F2790" s="81">
        <v>2090.4</v>
      </c>
      <c r="G2790" s="197">
        <f>Tabla111[[#This Row],[Importe]]-Tabla111[[#This Row],[Pagado]]</f>
        <v>0</v>
      </c>
      <c r="H2790" s="75" t="s">
        <v>10</v>
      </c>
    </row>
    <row r="2791" spans="1:8" x14ac:dyDescent="0.25">
      <c r="A2791" s="148">
        <v>44860</v>
      </c>
      <c r="B2791" s="149" t="s">
        <v>34431</v>
      </c>
      <c r="C2791" s="153" t="s">
        <v>9577</v>
      </c>
      <c r="D2791" s="154">
        <v>27709.599999999999</v>
      </c>
      <c r="E2791" s="231">
        <v>44861</v>
      </c>
      <c r="F2791" s="154">
        <v>27709.599999999999</v>
      </c>
      <c r="G2791" s="197">
        <f>Tabla111[[#This Row],[Importe]]-Tabla111[[#This Row],[Pagado]]</f>
        <v>0</v>
      </c>
      <c r="H2791" s="153" t="s">
        <v>10</v>
      </c>
    </row>
    <row r="2792" spans="1:8" x14ac:dyDescent="0.25">
      <c r="A2792" s="73">
        <v>44860</v>
      </c>
      <c r="B2792" s="74" t="s">
        <v>34432</v>
      </c>
      <c r="C2792" s="75" t="s">
        <v>1362</v>
      </c>
      <c r="D2792" s="81">
        <v>5215.2</v>
      </c>
      <c r="E2792" s="230">
        <v>44861</v>
      </c>
      <c r="F2792" s="81">
        <v>5215.2</v>
      </c>
      <c r="G2792" s="197">
        <f>Tabla111[[#This Row],[Importe]]-Tabla111[[#This Row],[Pagado]]</f>
        <v>0</v>
      </c>
      <c r="H2792" s="75" t="s">
        <v>10</v>
      </c>
    </row>
    <row r="2793" spans="1:8" x14ac:dyDescent="0.25">
      <c r="A2793" s="148">
        <v>44860</v>
      </c>
      <c r="B2793" s="149" t="s">
        <v>34433</v>
      </c>
      <c r="C2793" s="153" t="s">
        <v>34434</v>
      </c>
      <c r="D2793" s="154">
        <v>0</v>
      </c>
      <c r="E2793" s="233" t="s">
        <v>189</v>
      </c>
      <c r="F2793" s="154">
        <v>0</v>
      </c>
      <c r="G2793" s="197">
        <f>Tabla111[[#This Row],[Importe]]-Tabla111[[#This Row],[Pagado]]</f>
        <v>0</v>
      </c>
      <c r="H2793" s="153" t="s">
        <v>189</v>
      </c>
    </row>
    <row r="2794" spans="1:8" x14ac:dyDescent="0.25">
      <c r="A2794" s="73">
        <v>44860</v>
      </c>
      <c r="B2794" s="74" t="s">
        <v>34435</v>
      </c>
      <c r="C2794" s="75" t="s">
        <v>296</v>
      </c>
      <c r="D2794" s="81">
        <v>1325.5</v>
      </c>
      <c r="E2794" s="230">
        <v>44860</v>
      </c>
      <c r="F2794" s="81">
        <v>1325.5</v>
      </c>
      <c r="G2794" s="197">
        <f>Tabla111[[#This Row],[Importe]]-Tabla111[[#This Row],[Pagado]]</f>
        <v>0</v>
      </c>
      <c r="H2794" s="75" t="s">
        <v>10</v>
      </c>
    </row>
    <row r="2795" spans="1:8" x14ac:dyDescent="0.25">
      <c r="A2795" s="148">
        <v>44860</v>
      </c>
      <c r="B2795" s="149" t="s">
        <v>34436</v>
      </c>
      <c r="C2795" s="153" t="s">
        <v>31</v>
      </c>
      <c r="D2795" s="154">
        <v>11832</v>
      </c>
      <c r="E2795" s="231">
        <v>44860</v>
      </c>
      <c r="F2795" s="154">
        <v>11832</v>
      </c>
      <c r="G2795" s="197">
        <f>Tabla111[[#This Row],[Importe]]-Tabla111[[#This Row],[Pagado]]</f>
        <v>0</v>
      </c>
      <c r="H2795" s="153" t="s">
        <v>10</v>
      </c>
    </row>
    <row r="2796" spans="1:8" x14ac:dyDescent="0.25">
      <c r="A2796" s="73">
        <v>44860</v>
      </c>
      <c r="B2796" s="74" t="s">
        <v>34437</v>
      </c>
      <c r="C2796" s="75" t="s">
        <v>396</v>
      </c>
      <c r="D2796" s="81">
        <v>9696.2000000000007</v>
      </c>
      <c r="E2796" s="230">
        <v>44866</v>
      </c>
      <c r="F2796" s="81">
        <v>9696.2000000000007</v>
      </c>
      <c r="G2796" s="197">
        <f>Tabla111[[#This Row],[Importe]]-Tabla111[[#This Row],[Pagado]]</f>
        <v>0</v>
      </c>
      <c r="H2796" s="75" t="s">
        <v>10</v>
      </c>
    </row>
    <row r="2797" spans="1:8" x14ac:dyDescent="0.25">
      <c r="A2797" s="148">
        <v>44860</v>
      </c>
      <c r="B2797" s="149" t="s">
        <v>34438</v>
      </c>
      <c r="C2797" s="153" t="s">
        <v>107</v>
      </c>
      <c r="D2797" s="154">
        <v>10051.6</v>
      </c>
      <c r="E2797" s="231">
        <v>44861</v>
      </c>
      <c r="F2797" s="154">
        <v>10051.6</v>
      </c>
      <c r="G2797" s="197">
        <f>Tabla111[[#This Row],[Importe]]-Tabla111[[#This Row],[Pagado]]</f>
        <v>0</v>
      </c>
      <c r="H2797" s="153" t="s">
        <v>10</v>
      </c>
    </row>
    <row r="2798" spans="1:8" x14ac:dyDescent="0.25">
      <c r="A2798" s="73">
        <v>44860</v>
      </c>
      <c r="B2798" s="74" t="s">
        <v>34439</v>
      </c>
      <c r="C2798" s="75" t="s">
        <v>284</v>
      </c>
      <c r="D2798" s="81">
        <v>6186.4</v>
      </c>
      <c r="E2798" s="230">
        <v>44861</v>
      </c>
      <c r="F2798" s="81">
        <v>6186.4</v>
      </c>
      <c r="G2798" s="197">
        <f>Tabla111[[#This Row],[Importe]]-Tabla111[[#This Row],[Pagado]]</f>
        <v>0</v>
      </c>
      <c r="H2798" s="75" t="s">
        <v>10</v>
      </c>
    </row>
    <row r="2799" spans="1:8" x14ac:dyDescent="0.25">
      <c r="A2799" s="148">
        <v>44860</v>
      </c>
      <c r="B2799" s="149" t="s">
        <v>34440</v>
      </c>
      <c r="C2799" s="153" t="s">
        <v>9993</v>
      </c>
      <c r="D2799" s="154">
        <v>30500.13</v>
      </c>
      <c r="E2799" s="231">
        <v>44860</v>
      </c>
      <c r="F2799" s="154">
        <v>30500.13</v>
      </c>
      <c r="G2799" s="197">
        <f>Tabla111[[#This Row],[Importe]]-Tabla111[[#This Row],[Pagado]]</f>
        <v>0</v>
      </c>
      <c r="H2799" s="153" t="s">
        <v>10</v>
      </c>
    </row>
    <row r="2800" spans="1:8" x14ac:dyDescent="0.25">
      <c r="A2800" s="73">
        <v>44860</v>
      </c>
      <c r="B2800" s="74" t="s">
        <v>34441</v>
      </c>
      <c r="C2800" s="75" t="s">
        <v>280</v>
      </c>
      <c r="D2800" s="81">
        <v>1272.8</v>
      </c>
      <c r="E2800" s="230">
        <v>44861</v>
      </c>
      <c r="F2800" s="81">
        <v>1272.8</v>
      </c>
      <c r="G2800" s="197">
        <f>Tabla111[[#This Row],[Importe]]-Tabla111[[#This Row],[Pagado]]</f>
        <v>0</v>
      </c>
      <c r="H2800" s="75" t="s">
        <v>10</v>
      </c>
    </row>
    <row r="2801" spans="1:8" x14ac:dyDescent="0.25">
      <c r="A2801" s="148">
        <v>44860</v>
      </c>
      <c r="B2801" s="149" t="s">
        <v>34442</v>
      </c>
      <c r="C2801" s="153" t="s">
        <v>31</v>
      </c>
      <c r="D2801" s="154">
        <v>4370</v>
      </c>
      <c r="E2801" s="231">
        <v>44860</v>
      </c>
      <c r="F2801" s="154">
        <v>4370</v>
      </c>
      <c r="G2801" s="197">
        <f>Tabla111[[#This Row],[Importe]]-Tabla111[[#This Row],[Pagado]]</f>
        <v>0</v>
      </c>
      <c r="H2801" s="153" t="s">
        <v>10</v>
      </c>
    </row>
    <row r="2802" spans="1:8" x14ac:dyDescent="0.25">
      <c r="A2802" s="73">
        <v>44860</v>
      </c>
      <c r="B2802" s="74" t="s">
        <v>34443</v>
      </c>
      <c r="C2802" s="75" t="s">
        <v>15306</v>
      </c>
      <c r="D2802" s="81">
        <v>6217.3</v>
      </c>
      <c r="E2802" s="230">
        <v>44860</v>
      </c>
      <c r="F2802" s="81">
        <v>6217.3</v>
      </c>
      <c r="G2802" s="197">
        <f>Tabla111[[#This Row],[Importe]]-Tabla111[[#This Row],[Pagado]]</f>
        <v>0</v>
      </c>
      <c r="H2802" s="75" t="s">
        <v>10</v>
      </c>
    </row>
    <row r="2803" spans="1:8" x14ac:dyDescent="0.25">
      <c r="A2803" s="148">
        <v>44860</v>
      </c>
      <c r="B2803" s="149" t="s">
        <v>34444</v>
      </c>
      <c r="C2803" s="153" t="s">
        <v>282</v>
      </c>
      <c r="D2803" s="154">
        <v>1998</v>
      </c>
      <c r="E2803" s="231">
        <v>44861</v>
      </c>
      <c r="F2803" s="154">
        <v>1998</v>
      </c>
      <c r="G2803" s="197">
        <f>Tabla111[[#This Row],[Importe]]-Tabla111[[#This Row],[Pagado]]</f>
        <v>0</v>
      </c>
      <c r="H2803" s="153" t="s">
        <v>10</v>
      </c>
    </row>
    <row r="2804" spans="1:8" x14ac:dyDescent="0.25">
      <c r="A2804" s="73">
        <v>44860</v>
      </c>
      <c r="B2804" s="74" t="s">
        <v>34445</v>
      </c>
      <c r="C2804" s="75" t="s">
        <v>10819</v>
      </c>
      <c r="D2804" s="81">
        <v>1990.6</v>
      </c>
      <c r="E2804" s="230">
        <v>44861</v>
      </c>
      <c r="F2804" s="81">
        <v>1990.6</v>
      </c>
      <c r="G2804" s="197">
        <f>Tabla111[[#This Row],[Importe]]-Tabla111[[#This Row],[Pagado]]</f>
        <v>0</v>
      </c>
      <c r="H2804" s="75" t="s">
        <v>10</v>
      </c>
    </row>
    <row r="2805" spans="1:8" x14ac:dyDescent="0.25">
      <c r="A2805" s="148">
        <v>44860</v>
      </c>
      <c r="B2805" s="149" t="s">
        <v>34446</v>
      </c>
      <c r="C2805" s="153" t="s">
        <v>10840</v>
      </c>
      <c r="D2805" s="154">
        <v>11840</v>
      </c>
      <c r="E2805" s="231">
        <v>44865</v>
      </c>
      <c r="F2805" s="154">
        <v>11840</v>
      </c>
      <c r="G2805" s="197">
        <f>Tabla111[[#This Row],[Importe]]-Tabla111[[#This Row],[Pagado]]</f>
        <v>0</v>
      </c>
      <c r="H2805" s="153" t="s">
        <v>10</v>
      </c>
    </row>
    <row r="2806" spans="1:8" x14ac:dyDescent="0.25">
      <c r="A2806" s="73">
        <v>44860</v>
      </c>
      <c r="B2806" s="74" t="s">
        <v>34447</v>
      </c>
      <c r="C2806" s="75" t="s">
        <v>1421</v>
      </c>
      <c r="D2806" s="81">
        <v>67265.600000000006</v>
      </c>
      <c r="E2806" s="230">
        <v>44860</v>
      </c>
      <c r="F2806" s="81">
        <v>67265.600000000006</v>
      </c>
      <c r="G2806" s="197">
        <f>Tabla111[[#This Row],[Importe]]-Tabla111[[#This Row],[Pagado]]</f>
        <v>0</v>
      </c>
      <c r="H2806" s="75" t="s">
        <v>10</v>
      </c>
    </row>
    <row r="2807" spans="1:8" x14ac:dyDescent="0.25">
      <c r="A2807" s="148">
        <v>44860</v>
      </c>
      <c r="B2807" s="149" t="s">
        <v>34448</v>
      </c>
      <c r="C2807" s="153" t="s">
        <v>2377</v>
      </c>
      <c r="D2807" s="154">
        <v>32000.25</v>
      </c>
      <c r="E2807" s="231">
        <v>44860</v>
      </c>
      <c r="F2807" s="154">
        <v>32000.25</v>
      </c>
      <c r="G2807" s="197">
        <f>Tabla111[[#This Row],[Importe]]-Tabla111[[#This Row],[Pagado]]</f>
        <v>0</v>
      </c>
      <c r="H2807" s="153" t="s">
        <v>10</v>
      </c>
    </row>
    <row r="2808" spans="1:8" x14ac:dyDescent="0.25">
      <c r="A2808" s="73">
        <v>44860</v>
      </c>
      <c r="B2808" s="74" t="s">
        <v>34449</v>
      </c>
      <c r="C2808" s="75" t="s">
        <v>31</v>
      </c>
      <c r="D2808" s="81">
        <v>2824</v>
      </c>
      <c r="E2808" s="230">
        <v>44860</v>
      </c>
      <c r="F2808" s="81">
        <v>2824</v>
      </c>
      <c r="G2808" s="197">
        <f>Tabla111[[#This Row],[Importe]]-Tabla111[[#This Row],[Pagado]]</f>
        <v>0</v>
      </c>
      <c r="H2808" s="75" t="s">
        <v>10</v>
      </c>
    </row>
    <row r="2809" spans="1:8" x14ac:dyDescent="0.25">
      <c r="A2809" s="148">
        <v>44860</v>
      </c>
      <c r="B2809" s="149" t="s">
        <v>34450</v>
      </c>
      <c r="C2809" s="153" t="s">
        <v>14944</v>
      </c>
      <c r="D2809" s="154">
        <v>1432.6</v>
      </c>
      <c r="E2809" s="231">
        <v>44860</v>
      </c>
      <c r="F2809" s="154">
        <v>1432.6</v>
      </c>
      <c r="G2809" s="197">
        <f>Tabla111[[#This Row],[Importe]]-Tabla111[[#This Row],[Pagado]]</f>
        <v>0</v>
      </c>
      <c r="H2809" s="153" t="s">
        <v>10</v>
      </c>
    </row>
    <row r="2810" spans="1:8" x14ac:dyDescent="0.25">
      <c r="A2810" s="73">
        <v>44860</v>
      </c>
      <c r="B2810" s="74" t="s">
        <v>34451</v>
      </c>
      <c r="C2810" s="75" t="s">
        <v>1339</v>
      </c>
      <c r="D2810" s="81">
        <v>5196.8999999999996</v>
      </c>
      <c r="E2810" s="230">
        <v>44860</v>
      </c>
      <c r="F2810" s="81">
        <v>5196.8999999999996</v>
      </c>
      <c r="G2810" s="197">
        <f>Tabla111[[#This Row],[Importe]]-Tabla111[[#This Row],[Pagado]]</f>
        <v>0</v>
      </c>
      <c r="H2810" s="75" t="s">
        <v>10</v>
      </c>
    </row>
    <row r="2811" spans="1:8" x14ac:dyDescent="0.25">
      <c r="A2811" s="148">
        <v>44860</v>
      </c>
      <c r="B2811" s="149" t="s">
        <v>34452</v>
      </c>
      <c r="C2811" s="153" t="s">
        <v>1237</v>
      </c>
      <c r="D2811" s="154">
        <v>53494.5</v>
      </c>
      <c r="E2811" s="231">
        <v>44861</v>
      </c>
      <c r="F2811" s="154">
        <v>53494.5</v>
      </c>
      <c r="G2811" s="197">
        <f>Tabla111[[#This Row],[Importe]]-Tabla111[[#This Row],[Pagado]]</f>
        <v>0</v>
      </c>
      <c r="H2811" s="153" t="s">
        <v>10</v>
      </c>
    </row>
    <row r="2812" spans="1:8" x14ac:dyDescent="0.25">
      <c r="A2812" s="73">
        <v>44860</v>
      </c>
      <c r="B2812" s="74" t="s">
        <v>34453</v>
      </c>
      <c r="C2812" s="75" t="s">
        <v>53</v>
      </c>
      <c r="D2812" s="81">
        <v>2910.1</v>
      </c>
      <c r="E2812" s="230">
        <v>44860</v>
      </c>
      <c r="F2812" s="81">
        <v>2910.1</v>
      </c>
      <c r="G2812" s="197">
        <f>Tabla111[[#This Row],[Importe]]-Tabla111[[#This Row],[Pagado]]</f>
        <v>0</v>
      </c>
      <c r="H2812" s="75" t="s">
        <v>10</v>
      </c>
    </row>
    <row r="2813" spans="1:8" x14ac:dyDescent="0.25">
      <c r="A2813" s="148">
        <v>44860</v>
      </c>
      <c r="B2813" s="149" t="s">
        <v>34454</v>
      </c>
      <c r="C2813" s="153" t="s">
        <v>261</v>
      </c>
      <c r="D2813" s="154">
        <v>51761.7</v>
      </c>
      <c r="E2813" s="231">
        <v>44861</v>
      </c>
      <c r="F2813" s="154">
        <v>51761.7</v>
      </c>
      <c r="G2813" s="197">
        <f>Tabla111[[#This Row],[Importe]]-Tabla111[[#This Row],[Pagado]]</f>
        <v>0</v>
      </c>
      <c r="H2813" s="153" t="s">
        <v>10</v>
      </c>
    </row>
    <row r="2814" spans="1:8" x14ac:dyDescent="0.25">
      <c r="A2814" s="73">
        <v>44860</v>
      </c>
      <c r="B2814" s="74" t="s">
        <v>34455</v>
      </c>
      <c r="C2814" s="75" t="s">
        <v>296</v>
      </c>
      <c r="D2814" s="81">
        <v>1184</v>
      </c>
      <c r="E2814" s="230">
        <v>44860</v>
      </c>
      <c r="F2814" s="81">
        <v>1184</v>
      </c>
      <c r="G2814" s="197">
        <f>Tabla111[[#This Row],[Importe]]-Tabla111[[#This Row],[Pagado]]</f>
        <v>0</v>
      </c>
      <c r="H2814" s="75" t="s">
        <v>10</v>
      </c>
    </row>
    <row r="2815" spans="1:8" x14ac:dyDescent="0.25">
      <c r="A2815" s="148">
        <v>44860</v>
      </c>
      <c r="B2815" s="149" t="s">
        <v>34456</v>
      </c>
      <c r="C2815" s="153" t="s">
        <v>31</v>
      </c>
      <c r="D2815" s="154">
        <v>85</v>
      </c>
      <c r="E2815" s="231">
        <v>44860</v>
      </c>
      <c r="F2815" s="154">
        <v>85</v>
      </c>
      <c r="G2815" s="197">
        <f>Tabla111[[#This Row],[Importe]]-Tabla111[[#This Row],[Pagado]]</f>
        <v>0</v>
      </c>
      <c r="H2815" s="153" t="s">
        <v>10</v>
      </c>
    </row>
    <row r="2816" spans="1:8" x14ac:dyDescent="0.25">
      <c r="A2816" s="73">
        <v>44860</v>
      </c>
      <c r="B2816" s="74" t="s">
        <v>34457</v>
      </c>
      <c r="C2816" s="75" t="s">
        <v>610</v>
      </c>
      <c r="D2816" s="81">
        <v>24798</v>
      </c>
      <c r="E2816" s="230">
        <v>44860</v>
      </c>
      <c r="F2816" s="81">
        <v>24798</v>
      </c>
      <c r="G2816" s="197">
        <f>Tabla111[[#This Row],[Importe]]-Tabla111[[#This Row],[Pagado]]</f>
        <v>0</v>
      </c>
      <c r="H2816" s="75" t="s">
        <v>10</v>
      </c>
    </row>
    <row r="2817" spans="1:8" x14ac:dyDescent="0.25">
      <c r="A2817" s="148">
        <v>44861</v>
      </c>
      <c r="B2817" s="149" t="s">
        <v>34458</v>
      </c>
      <c r="C2817" s="153" t="s">
        <v>887</v>
      </c>
      <c r="D2817" s="154">
        <v>15651.2</v>
      </c>
      <c r="E2817" s="231">
        <v>44862</v>
      </c>
      <c r="F2817" s="154">
        <v>15651.2</v>
      </c>
      <c r="G2817" s="197">
        <f>Tabla111[[#This Row],[Importe]]-Tabla111[[#This Row],[Pagado]]</f>
        <v>0</v>
      </c>
      <c r="H2817" s="153" t="s">
        <v>10</v>
      </c>
    </row>
    <row r="2818" spans="1:8" x14ac:dyDescent="0.25">
      <c r="A2818" s="73">
        <v>44861</v>
      </c>
      <c r="B2818" s="74" t="s">
        <v>34459</v>
      </c>
      <c r="C2818" s="75" t="s">
        <v>475</v>
      </c>
      <c r="D2818" s="81">
        <v>73832.5</v>
      </c>
      <c r="E2818" s="230" t="s">
        <v>34460</v>
      </c>
      <c r="F2818" s="81">
        <f>72832.5+1000</f>
        <v>73832.5</v>
      </c>
      <c r="G2818" s="197">
        <f>Tabla111[[#This Row],[Importe]]-Tabla111[[#This Row],[Pagado]]</f>
        <v>0</v>
      </c>
      <c r="H2818" s="75" t="s">
        <v>10</v>
      </c>
    </row>
    <row r="2819" spans="1:8" x14ac:dyDescent="0.25">
      <c r="A2819" s="148">
        <v>44861</v>
      </c>
      <c r="B2819" s="149" t="s">
        <v>34461</v>
      </c>
      <c r="C2819" s="153" t="s">
        <v>12</v>
      </c>
      <c r="D2819" s="154">
        <v>36613.050000000003</v>
      </c>
      <c r="E2819" s="231">
        <v>44861</v>
      </c>
      <c r="F2819" s="154">
        <v>36613.050000000003</v>
      </c>
      <c r="G2819" s="197">
        <f>Tabla111[[#This Row],[Importe]]-Tabla111[[#This Row],[Pagado]]</f>
        <v>0</v>
      </c>
      <c r="H2819" s="153" t="s">
        <v>10</v>
      </c>
    </row>
    <row r="2820" spans="1:8" x14ac:dyDescent="0.25">
      <c r="A2820" s="73">
        <v>44861</v>
      </c>
      <c r="B2820" s="74" t="s">
        <v>34462</v>
      </c>
      <c r="C2820" s="75" t="s">
        <v>1187</v>
      </c>
      <c r="D2820" s="81">
        <v>2145</v>
      </c>
      <c r="E2820" s="230">
        <v>44861</v>
      </c>
      <c r="F2820" s="81">
        <v>2145</v>
      </c>
      <c r="G2820" s="197">
        <f>Tabla111[[#This Row],[Importe]]-Tabla111[[#This Row],[Pagado]]</f>
        <v>0</v>
      </c>
      <c r="H2820" s="75" t="s">
        <v>10</v>
      </c>
    </row>
    <row r="2821" spans="1:8" x14ac:dyDescent="0.25">
      <c r="A2821" s="148">
        <v>44861</v>
      </c>
      <c r="B2821" s="149" t="s">
        <v>34463</v>
      </c>
      <c r="C2821" s="153" t="s">
        <v>109</v>
      </c>
      <c r="D2821" s="154">
        <v>5479.5</v>
      </c>
      <c r="E2821" s="231">
        <v>44862</v>
      </c>
      <c r="F2821" s="154">
        <v>5479.5</v>
      </c>
      <c r="G2821" s="197">
        <f>Tabla111[[#This Row],[Importe]]-Tabla111[[#This Row],[Pagado]]</f>
        <v>0</v>
      </c>
      <c r="H2821" s="153" t="s">
        <v>10</v>
      </c>
    </row>
    <row r="2822" spans="1:8" x14ac:dyDescent="0.25">
      <c r="A2822" s="73">
        <v>44861</v>
      </c>
      <c r="B2822" s="74" t="s">
        <v>34464</v>
      </c>
      <c r="C2822" s="75" t="s">
        <v>60</v>
      </c>
      <c r="D2822" s="81">
        <v>5642</v>
      </c>
      <c r="E2822" s="230">
        <v>44863</v>
      </c>
      <c r="F2822" s="81">
        <v>5642</v>
      </c>
      <c r="G2822" s="197">
        <f>Tabla111[[#This Row],[Importe]]-Tabla111[[#This Row],[Pagado]]</f>
        <v>0</v>
      </c>
      <c r="H2822" s="75" t="s">
        <v>10</v>
      </c>
    </row>
    <row r="2823" spans="1:8" x14ac:dyDescent="0.25">
      <c r="A2823" s="148">
        <v>44861</v>
      </c>
      <c r="B2823" s="149" t="s">
        <v>34465</v>
      </c>
      <c r="C2823" s="153" t="s">
        <v>64</v>
      </c>
      <c r="D2823" s="154">
        <v>4628</v>
      </c>
      <c r="E2823" s="231">
        <v>44862</v>
      </c>
      <c r="F2823" s="154">
        <v>4628</v>
      </c>
      <c r="G2823" s="197">
        <f>Tabla111[[#This Row],[Importe]]-Tabla111[[#This Row],[Pagado]]</f>
        <v>0</v>
      </c>
      <c r="H2823" s="153" t="s">
        <v>10</v>
      </c>
    </row>
    <row r="2824" spans="1:8" x14ac:dyDescent="0.25">
      <c r="A2824" s="73">
        <v>44861</v>
      </c>
      <c r="B2824" s="74" t="s">
        <v>34466</v>
      </c>
      <c r="C2824" s="75" t="s">
        <v>114</v>
      </c>
      <c r="D2824" s="81">
        <v>5681</v>
      </c>
      <c r="E2824" s="230">
        <v>44863</v>
      </c>
      <c r="F2824" s="81">
        <v>5681</v>
      </c>
      <c r="G2824" s="197">
        <f>Tabla111[[#This Row],[Importe]]-Tabla111[[#This Row],[Pagado]]</f>
        <v>0</v>
      </c>
      <c r="H2824" s="75" t="s">
        <v>10</v>
      </c>
    </row>
    <row r="2825" spans="1:8" x14ac:dyDescent="0.25">
      <c r="A2825" s="148">
        <v>44861</v>
      </c>
      <c r="B2825" s="149" t="s">
        <v>34467</v>
      </c>
      <c r="C2825" s="153" t="s">
        <v>348</v>
      </c>
      <c r="D2825" s="154">
        <v>8266.4</v>
      </c>
      <c r="E2825" s="231">
        <v>44861</v>
      </c>
      <c r="F2825" s="154">
        <v>8266.4</v>
      </c>
      <c r="G2825" s="197">
        <f>Tabla111[[#This Row],[Importe]]-Tabla111[[#This Row],[Pagado]]</f>
        <v>0</v>
      </c>
      <c r="H2825" s="153" t="s">
        <v>10</v>
      </c>
    </row>
    <row r="2826" spans="1:8" x14ac:dyDescent="0.25">
      <c r="A2826" s="73">
        <v>44861</v>
      </c>
      <c r="B2826" s="74" t="s">
        <v>34468</v>
      </c>
      <c r="C2826" s="75" t="s">
        <v>95</v>
      </c>
      <c r="D2826" s="81">
        <v>29122.2</v>
      </c>
      <c r="E2826" s="230">
        <v>44861</v>
      </c>
      <c r="F2826" s="81">
        <v>29122.2</v>
      </c>
      <c r="G2826" s="197">
        <f>Tabla111[[#This Row],[Importe]]-Tabla111[[#This Row],[Pagado]]</f>
        <v>0</v>
      </c>
      <c r="H2826" s="75" t="s">
        <v>10</v>
      </c>
    </row>
    <row r="2827" spans="1:8" x14ac:dyDescent="0.25">
      <c r="A2827" s="148">
        <v>44861</v>
      </c>
      <c r="B2827" s="149" t="s">
        <v>34469</v>
      </c>
      <c r="C2827" s="153" t="s">
        <v>105</v>
      </c>
      <c r="D2827" s="154">
        <v>8780.9</v>
      </c>
      <c r="E2827" s="231">
        <v>44862</v>
      </c>
      <c r="F2827" s="154">
        <v>8780.9</v>
      </c>
      <c r="G2827" s="197">
        <f>Tabla111[[#This Row],[Importe]]-Tabla111[[#This Row],[Pagado]]</f>
        <v>0</v>
      </c>
      <c r="H2827" s="153" t="s">
        <v>10</v>
      </c>
    </row>
    <row r="2828" spans="1:8" x14ac:dyDescent="0.25">
      <c r="A2828" s="73">
        <v>44861</v>
      </c>
      <c r="B2828" s="74" t="s">
        <v>34470</v>
      </c>
      <c r="C2828" s="75" t="s">
        <v>111</v>
      </c>
      <c r="D2828" s="81">
        <v>1500.4</v>
      </c>
      <c r="E2828" s="230">
        <v>44862</v>
      </c>
      <c r="F2828" s="81">
        <v>1500.4</v>
      </c>
      <c r="G2828" s="197">
        <f>Tabla111[[#This Row],[Importe]]-Tabla111[[#This Row],[Pagado]]</f>
        <v>0</v>
      </c>
      <c r="H2828" s="75" t="s">
        <v>10</v>
      </c>
    </row>
    <row r="2829" spans="1:8" x14ac:dyDescent="0.25">
      <c r="A2829" s="148">
        <v>44861</v>
      </c>
      <c r="B2829" s="149" t="s">
        <v>34471</v>
      </c>
      <c r="C2829" s="153" t="s">
        <v>2151</v>
      </c>
      <c r="D2829" s="154">
        <v>22059.9</v>
      </c>
      <c r="E2829" s="231">
        <v>44861</v>
      </c>
      <c r="F2829" s="154">
        <v>22059.9</v>
      </c>
      <c r="G2829" s="197">
        <f>Tabla111[[#This Row],[Importe]]-Tabla111[[#This Row],[Pagado]]</f>
        <v>0</v>
      </c>
      <c r="H2829" s="153" t="s">
        <v>10</v>
      </c>
    </row>
    <row r="2830" spans="1:8" x14ac:dyDescent="0.25">
      <c r="A2830" s="73">
        <v>44861</v>
      </c>
      <c r="B2830" s="74" t="s">
        <v>34472</v>
      </c>
      <c r="C2830" s="75" t="s">
        <v>89</v>
      </c>
      <c r="D2830" s="81">
        <v>11761.4</v>
      </c>
      <c r="E2830" s="230">
        <v>44862</v>
      </c>
      <c r="F2830" s="81">
        <v>11761.4</v>
      </c>
      <c r="G2830" s="197">
        <f>Tabla111[[#This Row],[Importe]]-Tabla111[[#This Row],[Pagado]]</f>
        <v>0</v>
      </c>
      <c r="H2830" s="75" t="s">
        <v>10</v>
      </c>
    </row>
    <row r="2831" spans="1:8" x14ac:dyDescent="0.25">
      <c r="A2831" s="148">
        <v>44861</v>
      </c>
      <c r="B2831" s="149" t="s">
        <v>34473</v>
      </c>
      <c r="C2831" s="153" t="s">
        <v>481</v>
      </c>
      <c r="D2831" s="154">
        <v>684</v>
      </c>
      <c r="E2831" s="231">
        <v>44861</v>
      </c>
      <c r="F2831" s="154">
        <v>684</v>
      </c>
      <c r="G2831" s="197">
        <f>Tabla111[[#This Row],[Importe]]-Tabla111[[#This Row],[Pagado]]</f>
        <v>0</v>
      </c>
      <c r="H2831" s="153" t="s">
        <v>10</v>
      </c>
    </row>
    <row r="2832" spans="1:8" x14ac:dyDescent="0.25">
      <c r="A2832" s="73">
        <v>44861</v>
      </c>
      <c r="B2832" s="74" t="s">
        <v>34474</v>
      </c>
      <c r="C2832" s="75" t="s">
        <v>83</v>
      </c>
      <c r="D2832" s="81">
        <v>9416.2999999999993</v>
      </c>
      <c r="E2832" s="230">
        <v>44861</v>
      </c>
      <c r="F2832" s="81">
        <v>9416.2999999999993</v>
      </c>
      <c r="G2832" s="197">
        <f>Tabla111[[#This Row],[Importe]]-Tabla111[[#This Row],[Pagado]]</f>
        <v>0</v>
      </c>
      <c r="H2832" s="75" t="s">
        <v>10</v>
      </c>
    </row>
    <row r="2833" spans="1:8" x14ac:dyDescent="0.25">
      <c r="A2833" s="148">
        <v>44861</v>
      </c>
      <c r="B2833" s="149" t="s">
        <v>34475</v>
      </c>
      <c r="C2833" s="153" t="s">
        <v>87</v>
      </c>
      <c r="D2833" s="154">
        <v>3017.4</v>
      </c>
      <c r="E2833" s="231">
        <v>44861</v>
      </c>
      <c r="F2833" s="154">
        <v>3017.4</v>
      </c>
      <c r="G2833" s="197">
        <f>Tabla111[[#This Row],[Importe]]-Tabla111[[#This Row],[Pagado]]</f>
        <v>0</v>
      </c>
      <c r="H2833" s="153" t="s">
        <v>10</v>
      </c>
    </row>
    <row r="2834" spans="1:8" x14ac:dyDescent="0.25">
      <c r="A2834" s="73">
        <v>44861</v>
      </c>
      <c r="B2834" s="74" t="s">
        <v>34476</v>
      </c>
      <c r="C2834" s="75" t="s">
        <v>22</v>
      </c>
      <c r="D2834" s="81">
        <v>38478.1</v>
      </c>
      <c r="E2834" s="230">
        <v>44862</v>
      </c>
      <c r="F2834" s="81">
        <v>38478.1</v>
      </c>
      <c r="G2834" s="197">
        <f>Tabla111[[#This Row],[Importe]]-Tabla111[[#This Row],[Pagado]]</f>
        <v>0</v>
      </c>
      <c r="H2834" s="75" t="s">
        <v>10</v>
      </c>
    </row>
    <row r="2835" spans="1:8" x14ac:dyDescent="0.25">
      <c r="A2835" s="148">
        <v>44861</v>
      </c>
      <c r="B2835" s="149" t="s">
        <v>34477</v>
      </c>
      <c r="C2835" s="153" t="s">
        <v>22</v>
      </c>
      <c r="D2835" s="154">
        <v>4829.2</v>
      </c>
      <c r="E2835" s="231">
        <v>44862</v>
      </c>
      <c r="F2835" s="154">
        <v>4829.2</v>
      </c>
      <c r="G2835" s="197">
        <f>Tabla111[[#This Row],[Importe]]-Tabla111[[#This Row],[Pagado]]</f>
        <v>0</v>
      </c>
      <c r="H2835" s="153" t="s">
        <v>10</v>
      </c>
    </row>
    <row r="2836" spans="1:8" x14ac:dyDescent="0.25">
      <c r="A2836" s="73">
        <v>44861</v>
      </c>
      <c r="B2836" s="74" t="s">
        <v>34478</v>
      </c>
      <c r="C2836" s="75" t="s">
        <v>97</v>
      </c>
      <c r="D2836" s="81">
        <v>5239.3999999999996</v>
      </c>
      <c r="E2836" s="230">
        <v>44862</v>
      </c>
      <c r="F2836" s="81">
        <v>5239.3999999999996</v>
      </c>
      <c r="G2836" s="197">
        <f>Tabla111[[#This Row],[Importe]]-Tabla111[[#This Row],[Pagado]]</f>
        <v>0</v>
      </c>
      <c r="H2836" s="75" t="s">
        <v>10</v>
      </c>
    </row>
    <row r="2837" spans="1:8" x14ac:dyDescent="0.25">
      <c r="A2837" s="148">
        <v>44861</v>
      </c>
      <c r="B2837" s="149" t="s">
        <v>34479</v>
      </c>
      <c r="C2837" s="153" t="s">
        <v>99</v>
      </c>
      <c r="D2837" s="154">
        <v>5466.5</v>
      </c>
      <c r="E2837" s="231">
        <v>44862</v>
      </c>
      <c r="F2837" s="154">
        <v>5466.5</v>
      </c>
      <c r="G2837" s="197">
        <f>Tabla111[[#This Row],[Importe]]-Tabla111[[#This Row],[Pagado]]</f>
        <v>0</v>
      </c>
      <c r="H2837" s="153" t="s">
        <v>10</v>
      </c>
    </row>
    <row r="2838" spans="1:8" x14ac:dyDescent="0.25">
      <c r="A2838" s="73">
        <v>44861</v>
      </c>
      <c r="B2838" s="74" t="s">
        <v>34480</v>
      </c>
      <c r="C2838" s="75" t="s">
        <v>9</v>
      </c>
      <c r="D2838" s="81">
        <v>8976.2999999999993</v>
      </c>
      <c r="E2838" s="230">
        <v>44861</v>
      </c>
      <c r="F2838" s="81">
        <v>8976.2999999999993</v>
      </c>
      <c r="G2838" s="197">
        <f>Tabla111[[#This Row],[Importe]]-Tabla111[[#This Row],[Pagado]]</f>
        <v>0</v>
      </c>
      <c r="H2838" s="75" t="s">
        <v>10</v>
      </c>
    </row>
    <row r="2839" spans="1:8" x14ac:dyDescent="0.25">
      <c r="A2839" s="148">
        <v>44861</v>
      </c>
      <c r="B2839" s="149" t="s">
        <v>34481</v>
      </c>
      <c r="C2839" s="153" t="s">
        <v>97</v>
      </c>
      <c r="D2839" s="154">
        <v>2800.8</v>
      </c>
      <c r="E2839" s="231">
        <v>44862</v>
      </c>
      <c r="F2839" s="154">
        <v>2800.8</v>
      </c>
      <c r="G2839" s="197">
        <f>Tabla111[[#This Row],[Importe]]-Tabla111[[#This Row],[Pagado]]</f>
        <v>0</v>
      </c>
      <c r="H2839" s="153" t="s">
        <v>10</v>
      </c>
    </row>
    <row r="2840" spans="1:8" x14ac:dyDescent="0.25">
      <c r="A2840" s="73">
        <v>44861</v>
      </c>
      <c r="B2840" s="74" t="s">
        <v>34482</v>
      </c>
      <c r="C2840" s="75" t="s">
        <v>131</v>
      </c>
      <c r="D2840" s="81">
        <v>4632.3999999999996</v>
      </c>
      <c r="E2840" s="230">
        <v>44861</v>
      </c>
      <c r="F2840" s="81">
        <v>4632.3999999999996</v>
      </c>
      <c r="G2840" s="197">
        <f>Tabla111[[#This Row],[Importe]]-Tabla111[[#This Row],[Pagado]]</f>
        <v>0</v>
      </c>
      <c r="H2840" s="75" t="s">
        <v>10</v>
      </c>
    </row>
    <row r="2841" spans="1:8" x14ac:dyDescent="0.25">
      <c r="A2841" s="148">
        <v>44861</v>
      </c>
      <c r="B2841" s="149" t="s">
        <v>34483</v>
      </c>
      <c r="C2841" s="153" t="s">
        <v>53</v>
      </c>
      <c r="D2841" s="154">
        <v>1968.4</v>
      </c>
      <c r="E2841" s="231">
        <v>44861</v>
      </c>
      <c r="F2841" s="154">
        <v>1968.4</v>
      </c>
      <c r="G2841" s="197">
        <f>Tabla111[[#This Row],[Importe]]-Tabla111[[#This Row],[Pagado]]</f>
        <v>0</v>
      </c>
      <c r="H2841" s="153" t="s">
        <v>10</v>
      </c>
    </row>
    <row r="2842" spans="1:8" x14ac:dyDescent="0.25">
      <c r="A2842" s="73">
        <v>44861</v>
      </c>
      <c r="B2842" s="74" t="s">
        <v>34484</v>
      </c>
      <c r="C2842" s="75" t="s">
        <v>382</v>
      </c>
      <c r="D2842" s="81">
        <v>4230</v>
      </c>
      <c r="E2842" s="230">
        <v>44861</v>
      </c>
      <c r="F2842" s="81">
        <v>4230</v>
      </c>
      <c r="G2842" s="197">
        <f>Tabla111[[#This Row],[Importe]]-Tabla111[[#This Row],[Pagado]]</f>
        <v>0</v>
      </c>
      <c r="H2842" s="75" t="s">
        <v>10</v>
      </c>
    </row>
    <row r="2843" spans="1:8" x14ac:dyDescent="0.25">
      <c r="A2843" s="148">
        <v>44861</v>
      </c>
      <c r="B2843" s="149" t="s">
        <v>34485</v>
      </c>
      <c r="C2843" s="153" t="s">
        <v>647</v>
      </c>
      <c r="D2843" s="154">
        <v>6554.4</v>
      </c>
      <c r="E2843" s="231">
        <v>44861</v>
      </c>
      <c r="F2843" s="154">
        <v>6554.4</v>
      </c>
      <c r="G2843" s="197">
        <f>Tabla111[[#This Row],[Importe]]-Tabla111[[#This Row],[Pagado]]</f>
        <v>0</v>
      </c>
      <c r="H2843" s="153" t="s">
        <v>10</v>
      </c>
    </row>
    <row r="2844" spans="1:8" x14ac:dyDescent="0.25">
      <c r="A2844" s="73">
        <v>44861</v>
      </c>
      <c r="B2844" s="74" t="s">
        <v>34486</v>
      </c>
      <c r="C2844" s="75" t="s">
        <v>107</v>
      </c>
      <c r="D2844" s="81">
        <v>10744.4</v>
      </c>
      <c r="E2844" s="230">
        <v>44861</v>
      </c>
      <c r="F2844" s="81">
        <v>10744.4</v>
      </c>
      <c r="G2844" s="197">
        <f>Tabla111[[#This Row],[Importe]]-Tabla111[[#This Row],[Pagado]]</f>
        <v>0</v>
      </c>
      <c r="H2844" s="75" t="s">
        <v>10</v>
      </c>
    </row>
    <row r="2845" spans="1:8" x14ac:dyDescent="0.25">
      <c r="A2845" s="148">
        <v>44861</v>
      </c>
      <c r="B2845" s="149" t="s">
        <v>34487</v>
      </c>
      <c r="C2845" s="153" t="s">
        <v>31</v>
      </c>
      <c r="D2845" s="154">
        <v>11432.5</v>
      </c>
      <c r="E2845" s="231">
        <v>44861</v>
      </c>
      <c r="F2845" s="154">
        <v>11432.5</v>
      </c>
      <c r="G2845" s="197">
        <f>Tabla111[[#This Row],[Importe]]-Tabla111[[#This Row],[Pagado]]</f>
        <v>0</v>
      </c>
      <c r="H2845" s="153" t="s">
        <v>10</v>
      </c>
    </row>
    <row r="2846" spans="1:8" x14ac:dyDescent="0.25">
      <c r="A2846" s="73">
        <v>44861</v>
      </c>
      <c r="B2846" s="74" t="s">
        <v>34488</v>
      </c>
      <c r="C2846" s="75" t="s">
        <v>151</v>
      </c>
      <c r="D2846" s="81">
        <v>21069.8</v>
      </c>
      <c r="E2846" s="230">
        <v>44861</v>
      </c>
      <c r="F2846" s="81">
        <v>21069.8</v>
      </c>
      <c r="G2846" s="197">
        <f>Tabla111[[#This Row],[Importe]]-Tabla111[[#This Row],[Pagado]]</f>
        <v>0</v>
      </c>
      <c r="H2846" s="75" t="s">
        <v>10</v>
      </c>
    </row>
    <row r="2847" spans="1:8" x14ac:dyDescent="0.25">
      <c r="A2847" s="148">
        <v>44861</v>
      </c>
      <c r="B2847" s="149" t="s">
        <v>34489</v>
      </c>
      <c r="C2847" s="153" t="s">
        <v>16</v>
      </c>
      <c r="D2847" s="154">
        <v>3254.5</v>
      </c>
      <c r="E2847" s="231">
        <v>44861</v>
      </c>
      <c r="F2847" s="154">
        <v>3254.5</v>
      </c>
      <c r="G2847" s="197">
        <f>Tabla111[[#This Row],[Importe]]-Tabla111[[#This Row],[Pagado]]</f>
        <v>0</v>
      </c>
      <c r="H2847" s="153" t="s">
        <v>10</v>
      </c>
    </row>
    <row r="2848" spans="1:8" x14ac:dyDescent="0.25">
      <c r="A2848" s="73">
        <v>44861</v>
      </c>
      <c r="B2848" s="74" t="s">
        <v>34490</v>
      </c>
      <c r="C2848" s="75" t="s">
        <v>31</v>
      </c>
      <c r="D2848" s="81">
        <v>668.8</v>
      </c>
      <c r="E2848" s="230">
        <v>44861</v>
      </c>
      <c r="F2848" s="81">
        <v>668.8</v>
      </c>
      <c r="G2848" s="197">
        <f>Tabla111[[#This Row],[Importe]]-Tabla111[[#This Row],[Pagado]]</f>
        <v>0</v>
      </c>
      <c r="H2848" s="75" t="s">
        <v>10</v>
      </c>
    </row>
    <row r="2849" spans="1:8" x14ac:dyDescent="0.25">
      <c r="A2849" s="148">
        <v>44861</v>
      </c>
      <c r="B2849" s="149" t="s">
        <v>34491</v>
      </c>
      <c r="C2849" s="153" t="s">
        <v>520</v>
      </c>
      <c r="D2849" s="154">
        <v>4974.6000000000004</v>
      </c>
      <c r="E2849" s="231">
        <v>44861</v>
      </c>
      <c r="F2849" s="154">
        <v>4974.6000000000004</v>
      </c>
      <c r="G2849" s="197">
        <f>Tabla111[[#This Row],[Importe]]-Tabla111[[#This Row],[Pagado]]</f>
        <v>0</v>
      </c>
      <c r="H2849" s="153" t="s">
        <v>10</v>
      </c>
    </row>
    <row r="2850" spans="1:8" x14ac:dyDescent="0.25">
      <c r="A2850" s="73">
        <v>44861</v>
      </c>
      <c r="B2850" s="74" t="s">
        <v>34492</v>
      </c>
      <c r="C2850" s="75" t="s">
        <v>319</v>
      </c>
      <c r="D2850" s="81">
        <v>7926.4</v>
      </c>
      <c r="E2850" s="230">
        <v>44861</v>
      </c>
      <c r="F2850" s="81">
        <v>7926.4</v>
      </c>
      <c r="G2850" s="197">
        <f>Tabla111[[#This Row],[Importe]]-Tabla111[[#This Row],[Pagado]]</f>
        <v>0</v>
      </c>
      <c r="H2850" s="75" t="s">
        <v>10</v>
      </c>
    </row>
    <row r="2851" spans="1:8" x14ac:dyDescent="0.25">
      <c r="A2851" s="148">
        <v>44861</v>
      </c>
      <c r="B2851" s="149" t="s">
        <v>34493</v>
      </c>
      <c r="C2851" s="153" t="s">
        <v>157</v>
      </c>
      <c r="D2851" s="154">
        <v>7991.8</v>
      </c>
      <c r="E2851" s="231">
        <v>44861</v>
      </c>
      <c r="F2851" s="154">
        <v>7991.8</v>
      </c>
      <c r="G2851" s="197">
        <f>Tabla111[[#This Row],[Importe]]-Tabla111[[#This Row],[Pagado]]</f>
        <v>0</v>
      </c>
      <c r="H2851" s="153" t="s">
        <v>10</v>
      </c>
    </row>
    <row r="2852" spans="1:8" x14ac:dyDescent="0.25">
      <c r="A2852" s="73">
        <v>44861</v>
      </c>
      <c r="B2852" s="74" t="s">
        <v>34494</v>
      </c>
      <c r="C2852" s="75" t="s">
        <v>966</v>
      </c>
      <c r="D2852" s="81">
        <v>4092</v>
      </c>
      <c r="E2852" s="230">
        <v>44861</v>
      </c>
      <c r="F2852" s="81">
        <v>4092</v>
      </c>
      <c r="G2852" s="197">
        <f>Tabla111[[#This Row],[Importe]]-Tabla111[[#This Row],[Pagado]]</f>
        <v>0</v>
      </c>
      <c r="H2852" s="75" t="s">
        <v>10</v>
      </c>
    </row>
    <row r="2853" spans="1:8" x14ac:dyDescent="0.25">
      <c r="A2853" s="148">
        <v>44861</v>
      </c>
      <c r="B2853" s="149" t="s">
        <v>34495</v>
      </c>
      <c r="C2853" s="153" t="s">
        <v>222</v>
      </c>
      <c r="D2853" s="154">
        <v>11417.5</v>
      </c>
      <c r="E2853" s="231">
        <v>44861</v>
      </c>
      <c r="F2853" s="154">
        <v>11417.5</v>
      </c>
      <c r="G2853" s="197">
        <f>Tabla111[[#This Row],[Importe]]-Tabla111[[#This Row],[Pagado]]</f>
        <v>0</v>
      </c>
      <c r="H2853" s="153" t="s">
        <v>10</v>
      </c>
    </row>
    <row r="2854" spans="1:8" x14ac:dyDescent="0.25">
      <c r="A2854" s="73">
        <v>44861</v>
      </c>
      <c r="B2854" s="74" t="s">
        <v>34496</v>
      </c>
      <c r="C2854" s="75" t="s">
        <v>146</v>
      </c>
      <c r="D2854" s="81">
        <v>5322.2</v>
      </c>
      <c r="E2854" s="230">
        <v>44861</v>
      </c>
      <c r="F2854" s="81">
        <v>5322.2</v>
      </c>
      <c r="G2854" s="197">
        <f>Tabla111[[#This Row],[Importe]]-Tabla111[[#This Row],[Pagado]]</f>
        <v>0</v>
      </c>
      <c r="H2854" s="75" t="s">
        <v>10</v>
      </c>
    </row>
    <row r="2855" spans="1:8" x14ac:dyDescent="0.25">
      <c r="A2855" s="148">
        <v>44861</v>
      </c>
      <c r="B2855" s="149" t="s">
        <v>34497</v>
      </c>
      <c r="C2855" s="153" t="s">
        <v>159</v>
      </c>
      <c r="D2855" s="154">
        <v>2275.4</v>
      </c>
      <c r="E2855" s="231">
        <v>44861</v>
      </c>
      <c r="F2855" s="154">
        <v>2275.4</v>
      </c>
      <c r="G2855" s="197">
        <f>Tabla111[[#This Row],[Importe]]-Tabla111[[#This Row],[Pagado]]</f>
        <v>0</v>
      </c>
      <c r="H2855" s="153" t="s">
        <v>10</v>
      </c>
    </row>
    <row r="2856" spans="1:8" x14ac:dyDescent="0.25">
      <c r="A2856" s="73">
        <v>44861</v>
      </c>
      <c r="B2856" s="74" t="s">
        <v>34498</v>
      </c>
      <c r="C2856" s="75" t="s">
        <v>333</v>
      </c>
      <c r="D2856" s="81">
        <v>1238.26</v>
      </c>
      <c r="E2856" s="230">
        <v>44861</v>
      </c>
      <c r="F2856" s="81">
        <v>1238.26</v>
      </c>
      <c r="G2856" s="197">
        <f>Tabla111[[#This Row],[Importe]]-Tabla111[[#This Row],[Pagado]]</f>
        <v>0</v>
      </c>
      <c r="H2856" s="75" t="s">
        <v>10</v>
      </c>
    </row>
    <row r="2857" spans="1:8" x14ac:dyDescent="0.25">
      <c r="A2857" s="148">
        <v>44861</v>
      </c>
      <c r="B2857" s="149" t="s">
        <v>34499</v>
      </c>
      <c r="C2857" s="153" t="s">
        <v>129</v>
      </c>
      <c r="D2857" s="154">
        <v>2731.6</v>
      </c>
      <c r="E2857" s="231">
        <v>44861</v>
      </c>
      <c r="F2857" s="154">
        <v>2731.6</v>
      </c>
      <c r="G2857" s="197">
        <f>Tabla111[[#This Row],[Importe]]-Tabla111[[#This Row],[Pagado]]</f>
        <v>0</v>
      </c>
      <c r="H2857" s="153" t="s">
        <v>10</v>
      </c>
    </row>
    <row r="2858" spans="1:8" x14ac:dyDescent="0.25">
      <c r="A2858" s="73">
        <v>44861</v>
      </c>
      <c r="B2858" s="74" t="s">
        <v>34500</v>
      </c>
      <c r="C2858" s="75" t="s">
        <v>339</v>
      </c>
      <c r="D2858" s="81">
        <v>590.4</v>
      </c>
      <c r="E2858" s="230">
        <v>44861</v>
      </c>
      <c r="F2858" s="81">
        <v>590.4</v>
      </c>
      <c r="G2858" s="197">
        <f>Tabla111[[#This Row],[Importe]]-Tabla111[[#This Row],[Pagado]]</f>
        <v>0</v>
      </c>
      <c r="H2858" s="75" t="s">
        <v>10</v>
      </c>
    </row>
    <row r="2859" spans="1:8" x14ac:dyDescent="0.25">
      <c r="A2859" s="148">
        <v>44861</v>
      </c>
      <c r="B2859" s="149" t="s">
        <v>34501</v>
      </c>
      <c r="C2859" s="153" t="s">
        <v>140</v>
      </c>
      <c r="D2859" s="154">
        <v>981</v>
      </c>
      <c r="E2859" s="231">
        <v>44861</v>
      </c>
      <c r="F2859" s="154">
        <v>981</v>
      </c>
      <c r="G2859" s="197">
        <f>Tabla111[[#This Row],[Importe]]-Tabla111[[#This Row],[Pagado]]</f>
        <v>0</v>
      </c>
      <c r="H2859" s="153" t="s">
        <v>10</v>
      </c>
    </row>
    <row r="2860" spans="1:8" x14ac:dyDescent="0.25">
      <c r="A2860" s="73">
        <v>44861</v>
      </c>
      <c r="B2860" s="74" t="s">
        <v>34502</v>
      </c>
      <c r="C2860" s="75" t="s">
        <v>45</v>
      </c>
      <c r="D2860" s="81">
        <v>9517</v>
      </c>
      <c r="E2860" s="230">
        <v>44861</v>
      </c>
      <c r="F2860" s="81">
        <v>9517</v>
      </c>
      <c r="G2860" s="197">
        <f>Tabla111[[#This Row],[Importe]]-Tabla111[[#This Row],[Pagado]]</f>
        <v>0</v>
      </c>
      <c r="H2860" s="75" t="s">
        <v>10</v>
      </c>
    </row>
    <row r="2861" spans="1:8" x14ac:dyDescent="0.25">
      <c r="A2861" s="148">
        <v>44861</v>
      </c>
      <c r="B2861" s="149" t="s">
        <v>34503</v>
      </c>
      <c r="C2861" s="153" t="s">
        <v>79</v>
      </c>
      <c r="D2861" s="154">
        <v>12839</v>
      </c>
      <c r="E2861" s="231">
        <v>44861</v>
      </c>
      <c r="F2861" s="154">
        <v>12839</v>
      </c>
      <c r="G2861" s="197">
        <f>Tabla111[[#This Row],[Importe]]-Tabla111[[#This Row],[Pagado]]</f>
        <v>0</v>
      </c>
      <c r="H2861" s="153" t="s">
        <v>10</v>
      </c>
    </row>
    <row r="2862" spans="1:8" x14ac:dyDescent="0.25">
      <c r="A2862" s="73">
        <v>44861</v>
      </c>
      <c r="B2862" s="74" t="s">
        <v>34504</v>
      </c>
      <c r="C2862" s="75" t="s">
        <v>127</v>
      </c>
      <c r="D2862" s="81">
        <v>6026.8</v>
      </c>
      <c r="E2862" s="230">
        <v>44861</v>
      </c>
      <c r="F2862" s="81">
        <v>6026.8</v>
      </c>
      <c r="G2862" s="197">
        <f>Tabla111[[#This Row],[Importe]]-Tabla111[[#This Row],[Pagado]]</f>
        <v>0</v>
      </c>
      <c r="H2862" s="75" t="s">
        <v>10</v>
      </c>
    </row>
    <row r="2863" spans="1:8" x14ac:dyDescent="0.25">
      <c r="A2863" s="148">
        <v>44861</v>
      </c>
      <c r="B2863" s="149" t="s">
        <v>34505</v>
      </c>
      <c r="C2863" s="153" t="s">
        <v>31</v>
      </c>
      <c r="D2863" s="154">
        <v>2628.6</v>
      </c>
      <c r="E2863" s="231">
        <v>44861</v>
      </c>
      <c r="F2863" s="154">
        <v>2628.6</v>
      </c>
      <c r="G2863" s="197">
        <f>Tabla111[[#This Row],[Importe]]-Tabla111[[#This Row],[Pagado]]</f>
        <v>0</v>
      </c>
      <c r="H2863" s="153" t="s">
        <v>10</v>
      </c>
    </row>
    <row r="2864" spans="1:8" x14ac:dyDescent="0.25">
      <c r="A2864" s="73">
        <v>44861</v>
      </c>
      <c r="B2864" s="74" t="s">
        <v>34506</v>
      </c>
      <c r="C2864" s="75" t="s">
        <v>214</v>
      </c>
      <c r="D2864" s="81">
        <v>407</v>
      </c>
      <c r="E2864" s="230">
        <v>44861</v>
      </c>
      <c r="F2864" s="81">
        <v>407</v>
      </c>
      <c r="G2864" s="197">
        <f>Tabla111[[#This Row],[Importe]]-Tabla111[[#This Row],[Pagado]]</f>
        <v>0</v>
      </c>
      <c r="H2864" s="75" t="s">
        <v>10</v>
      </c>
    </row>
    <row r="2865" spans="1:8" x14ac:dyDescent="0.25">
      <c r="A2865" s="148">
        <v>44861</v>
      </c>
      <c r="B2865" s="149" t="s">
        <v>34507</v>
      </c>
      <c r="C2865" s="153" t="s">
        <v>473</v>
      </c>
      <c r="D2865" s="154">
        <v>6769.9</v>
      </c>
      <c r="E2865" s="231">
        <v>44861</v>
      </c>
      <c r="F2865" s="154">
        <v>6769.9</v>
      </c>
      <c r="G2865" s="197">
        <f>Tabla111[[#This Row],[Importe]]-Tabla111[[#This Row],[Pagado]]</f>
        <v>0</v>
      </c>
      <c r="H2865" s="153" t="s">
        <v>10</v>
      </c>
    </row>
    <row r="2866" spans="1:8" x14ac:dyDescent="0.25">
      <c r="A2866" s="73">
        <v>44861</v>
      </c>
      <c r="B2866" s="74" t="s">
        <v>34508</v>
      </c>
      <c r="C2866" s="75" t="s">
        <v>56</v>
      </c>
      <c r="D2866" s="81">
        <v>6396.8</v>
      </c>
      <c r="E2866" s="230">
        <v>44861</v>
      </c>
      <c r="F2866" s="81">
        <v>6396.8</v>
      </c>
      <c r="G2866" s="197">
        <f>Tabla111[[#This Row],[Importe]]-Tabla111[[#This Row],[Pagado]]</f>
        <v>0</v>
      </c>
      <c r="H2866" s="75" t="s">
        <v>10</v>
      </c>
    </row>
    <row r="2867" spans="1:8" x14ac:dyDescent="0.25">
      <c r="A2867" s="148">
        <v>44861</v>
      </c>
      <c r="B2867" s="149" t="s">
        <v>34509</v>
      </c>
      <c r="C2867" s="153" t="s">
        <v>33</v>
      </c>
      <c r="D2867" s="154">
        <v>24763.200000000001</v>
      </c>
      <c r="E2867" s="231">
        <v>44861</v>
      </c>
      <c r="F2867" s="154">
        <v>24763.200000000001</v>
      </c>
      <c r="G2867" s="197">
        <f>Tabla111[[#This Row],[Importe]]-Tabla111[[#This Row],[Pagado]]</f>
        <v>0</v>
      </c>
      <c r="H2867" s="153" t="s">
        <v>10</v>
      </c>
    </row>
    <row r="2868" spans="1:8" x14ac:dyDescent="0.25">
      <c r="A2868" s="73">
        <v>44861</v>
      </c>
      <c r="B2868" s="74" t="s">
        <v>34510</v>
      </c>
      <c r="C2868" s="75" t="s">
        <v>45</v>
      </c>
      <c r="D2868" s="81">
        <v>3774.56</v>
      </c>
      <c r="E2868" s="230">
        <v>44861</v>
      </c>
      <c r="F2868" s="81">
        <v>3774.56</v>
      </c>
      <c r="G2868" s="197">
        <f>Tabla111[[#This Row],[Importe]]-Tabla111[[#This Row],[Pagado]]</f>
        <v>0</v>
      </c>
      <c r="H2868" s="75" t="s">
        <v>10</v>
      </c>
    </row>
    <row r="2869" spans="1:8" x14ac:dyDescent="0.25">
      <c r="A2869" s="148">
        <v>44861</v>
      </c>
      <c r="B2869" s="149" t="s">
        <v>34511</v>
      </c>
      <c r="C2869" s="153" t="s">
        <v>75</v>
      </c>
      <c r="D2869" s="154">
        <v>984.2</v>
      </c>
      <c r="E2869" s="231">
        <v>44861</v>
      </c>
      <c r="F2869" s="154">
        <v>984.2</v>
      </c>
      <c r="G2869" s="197">
        <f>Tabla111[[#This Row],[Importe]]-Tabla111[[#This Row],[Pagado]]</f>
        <v>0</v>
      </c>
      <c r="H2869" s="153" t="s">
        <v>10</v>
      </c>
    </row>
    <row r="2870" spans="1:8" x14ac:dyDescent="0.25">
      <c r="A2870" s="73">
        <v>44861</v>
      </c>
      <c r="B2870" s="74" t="s">
        <v>34512</v>
      </c>
      <c r="C2870" s="75" t="s">
        <v>49</v>
      </c>
      <c r="D2870" s="81">
        <v>3453</v>
      </c>
      <c r="E2870" s="230">
        <v>44861</v>
      </c>
      <c r="F2870" s="81">
        <v>3453</v>
      </c>
      <c r="G2870" s="197">
        <f>Tabla111[[#This Row],[Importe]]-Tabla111[[#This Row],[Pagado]]</f>
        <v>0</v>
      </c>
      <c r="H2870" s="75" t="s">
        <v>10</v>
      </c>
    </row>
    <row r="2871" spans="1:8" x14ac:dyDescent="0.25">
      <c r="A2871" s="148">
        <v>44861</v>
      </c>
      <c r="B2871" s="149" t="s">
        <v>34513</v>
      </c>
      <c r="C2871" s="153" t="s">
        <v>75</v>
      </c>
      <c r="D2871" s="154">
        <v>7400</v>
      </c>
      <c r="E2871" s="231">
        <v>44861</v>
      </c>
      <c r="F2871" s="154">
        <v>7400</v>
      </c>
      <c r="G2871" s="197">
        <f>Tabla111[[#This Row],[Importe]]-Tabla111[[#This Row],[Pagado]]</f>
        <v>0</v>
      </c>
      <c r="H2871" s="153" t="s">
        <v>10</v>
      </c>
    </row>
    <row r="2872" spans="1:8" x14ac:dyDescent="0.25">
      <c r="A2872" s="73">
        <v>44861</v>
      </c>
      <c r="B2872" s="74" t="s">
        <v>34514</v>
      </c>
      <c r="C2872" s="75" t="s">
        <v>58</v>
      </c>
      <c r="D2872" s="81">
        <v>3267.4</v>
      </c>
      <c r="E2872" s="230">
        <v>44861</v>
      </c>
      <c r="F2872" s="81">
        <v>3267.4</v>
      </c>
      <c r="G2872" s="197">
        <f>Tabla111[[#This Row],[Importe]]-Tabla111[[#This Row],[Pagado]]</f>
        <v>0</v>
      </c>
      <c r="H2872" s="75" t="s">
        <v>10</v>
      </c>
    </row>
    <row r="2873" spans="1:8" x14ac:dyDescent="0.25">
      <c r="A2873" s="148">
        <v>44861</v>
      </c>
      <c r="B2873" s="149" t="s">
        <v>34515</v>
      </c>
      <c r="C2873" s="153" t="s">
        <v>228</v>
      </c>
      <c r="D2873" s="154">
        <v>6364</v>
      </c>
      <c r="E2873" s="231">
        <v>44861</v>
      </c>
      <c r="F2873" s="154">
        <v>6364</v>
      </c>
      <c r="G2873" s="197">
        <f>Tabla111[[#This Row],[Importe]]-Tabla111[[#This Row],[Pagado]]</f>
        <v>0</v>
      </c>
      <c r="H2873" s="153" t="s">
        <v>10</v>
      </c>
    </row>
    <row r="2874" spans="1:8" x14ac:dyDescent="0.25">
      <c r="A2874" s="73">
        <v>44861</v>
      </c>
      <c r="B2874" s="74" t="s">
        <v>34516</v>
      </c>
      <c r="C2874" s="75" t="s">
        <v>228</v>
      </c>
      <c r="D2874" s="81">
        <v>1964.4</v>
      </c>
      <c r="E2874" s="230">
        <v>44861</v>
      </c>
      <c r="F2874" s="81">
        <v>1964.4</v>
      </c>
      <c r="G2874" s="197">
        <f>Tabla111[[#This Row],[Importe]]-Tabla111[[#This Row],[Pagado]]</f>
        <v>0</v>
      </c>
      <c r="H2874" s="75" t="s">
        <v>10</v>
      </c>
    </row>
    <row r="2875" spans="1:8" x14ac:dyDescent="0.25">
      <c r="A2875" s="148">
        <v>44861</v>
      </c>
      <c r="B2875" s="149" t="s">
        <v>34517</v>
      </c>
      <c r="C2875" s="153" t="s">
        <v>698</v>
      </c>
      <c r="D2875" s="154">
        <v>8475.7000000000007</v>
      </c>
      <c r="E2875" s="231">
        <v>44861</v>
      </c>
      <c r="F2875" s="154">
        <v>8475.7000000000007</v>
      </c>
      <c r="G2875" s="197">
        <f>Tabla111[[#This Row],[Importe]]-Tabla111[[#This Row],[Pagado]]</f>
        <v>0</v>
      </c>
      <c r="H2875" s="153" t="s">
        <v>10</v>
      </c>
    </row>
    <row r="2876" spans="1:8" x14ac:dyDescent="0.25">
      <c r="A2876" s="73">
        <v>44861</v>
      </c>
      <c r="B2876" s="74" t="s">
        <v>34518</v>
      </c>
      <c r="C2876" s="75" t="s">
        <v>191</v>
      </c>
      <c r="D2876" s="81">
        <v>2121.6</v>
      </c>
      <c r="E2876" s="230">
        <v>44861</v>
      </c>
      <c r="F2876" s="81">
        <v>2121.6</v>
      </c>
      <c r="G2876" s="197">
        <f>Tabla111[[#This Row],[Importe]]-Tabla111[[#This Row],[Pagado]]</f>
        <v>0</v>
      </c>
      <c r="H2876" s="75" t="s">
        <v>10</v>
      </c>
    </row>
    <row r="2877" spans="1:8" x14ac:dyDescent="0.25">
      <c r="A2877" s="148">
        <v>44861</v>
      </c>
      <c r="B2877" s="149" t="s">
        <v>34519</v>
      </c>
      <c r="C2877" s="153" t="s">
        <v>24</v>
      </c>
      <c r="D2877" s="154">
        <v>5554</v>
      </c>
      <c r="E2877" s="231">
        <v>44861</v>
      </c>
      <c r="F2877" s="154">
        <v>5554</v>
      </c>
      <c r="G2877" s="197">
        <f>Tabla111[[#This Row],[Importe]]-Tabla111[[#This Row],[Pagado]]</f>
        <v>0</v>
      </c>
      <c r="H2877" s="153" t="s">
        <v>10</v>
      </c>
    </row>
    <row r="2878" spans="1:8" x14ac:dyDescent="0.25">
      <c r="A2878" s="73">
        <v>44861</v>
      </c>
      <c r="B2878" s="74" t="s">
        <v>34520</v>
      </c>
      <c r="C2878" s="75" t="s">
        <v>24284</v>
      </c>
      <c r="D2878" s="81">
        <v>1272.8</v>
      </c>
      <c r="E2878" s="230">
        <v>44861</v>
      </c>
      <c r="F2878" s="81">
        <v>1272.8</v>
      </c>
      <c r="G2878" s="197">
        <f>Tabla111[[#This Row],[Importe]]-Tabla111[[#This Row],[Pagado]]</f>
        <v>0</v>
      </c>
      <c r="H2878" s="75" t="s">
        <v>10</v>
      </c>
    </row>
    <row r="2879" spans="1:8" x14ac:dyDescent="0.25">
      <c r="A2879" s="148">
        <v>44861</v>
      </c>
      <c r="B2879" s="149" t="s">
        <v>34521</v>
      </c>
      <c r="C2879" s="153" t="s">
        <v>31</v>
      </c>
      <c r="D2879" s="154">
        <v>20271.599999999999</v>
      </c>
      <c r="E2879" s="231">
        <v>44861</v>
      </c>
      <c r="F2879" s="154">
        <v>20271.599999999999</v>
      </c>
      <c r="G2879" s="197">
        <f>Tabla111[[#This Row],[Importe]]-Tabla111[[#This Row],[Pagado]]</f>
        <v>0</v>
      </c>
      <c r="H2879" s="153" t="s">
        <v>10</v>
      </c>
    </row>
    <row r="2880" spans="1:8" x14ac:dyDescent="0.25">
      <c r="A2880" s="73">
        <v>44861</v>
      </c>
      <c r="B2880" s="74" t="s">
        <v>34522</v>
      </c>
      <c r="C2880" s="75" t="s">
        <v>35</v>
      </c>
      <c r="D2880" s="81">
        <v>4901.6000000000004</v>
      </c>
      <c r="E2880" s="230">
        <v>44861</v>
      </c>
      <c r="F2880" s="81">
        <v>4901.6000000000004</v>
      </c>
      <c r="G2880" s="197">
        <f>Tabla111[[#This Row],[Importe]]-Tabla111[[#This Row],[Pagado]]</f>
        <v>0</v>
      </c>
      <c r="H2880" s="75" t="s">
        <v>10</v>
      </c>
    </row>
    <row r="2881" spans="1:8" x14ac:dyDescent="0.25">
      <c r="A2881" s="148">
        <v>44861</v>
      </c>
      <c r="B2881" s="149" t="s">
        <v>34523</v>
      </c>
      <c r="C2881" s="153" t="s">
        <v>875</v>
      </c>
      <c r="D2881" s="154">
        <v>51683.61</v>
      </c>
      <c r="E2881" s="231">
        <v>44861</v>
      </c>
      <c r="F2881" s="154">
        <v>51683.61</v>
      </c>
      <c r="G2881" s="197">
        <f>Tabla111[[#This Row],[Importe]]-Tabla111[[#This Row],[Pagado]]</f>
        <v>0</v>
      </c>
      <c r="H2881" s="153" t="s">
        <v>10</v>
      </c>
    </row>
    <row r="2882" spans="1:8" x14ac:dyDescent="0.25">
      <c r="A2882" s="73">
        <v>44861</v>
      </c>
      <c r="B2882" s="74" t="s">
        <v>34524</v>
      </c>
      <c r="C2882" s="75" t="s">
        <v>216</v>
      </c>
      <c r="D2882" s="81">
        <v>1598.4</v>
      </c>
      <c r="E2882" s="230">
        <v>44861</v>
      </c>
      <c r="F2882" s="81">
        <v>1598.4</v>
      </c>
      <c r="G2882" s="197">
        <f>Tabla111[[#This Row],[Importe]]-Tabla111[[#This Row],[Pagado]]</f>
        <v>0</v>
      </c>
      <c r="H2882" s="75" t="s">
        <v>10</v>
      </c>
    </row>
    <row r="2883" spans="1:8" x14ac:dyDescent="0.25">
      <c r="A2883" s="148">
        <v>44861</v>
      </c>
      <c r="B2883" s="149" t="s">
        <v>34525</v>
      </c>
      <c r="C2883" s="153" t="s">
        <v>9827</v>
      </c>
      <c r="D2883" s="154">
        <v>3922</v>
      </c>
      <c r="E2883" s="231">
        <v>44861</v>
      </c>
      <c r="F2883" s="154">
        <v>3922</v>
      </c>
      <c r="G2883" s="197">
        <f>Tabla111[[#This Row],[Importe]]-Tabla111[[#This Row],[Pagado]]</f>
        <v>0</v>
      </c>
      <c r="H2883" s="153" t="s">
        <v>10</v>
      </c>
    </row>
    <row r="2884" spans="1:8" x14ac:dyDescent="0.25">
      <c r="A2884" s="73">
        <v>44861</v>
      </c>
      <c r="B2884" s="74" t="s">
        <v>34526</v>
      </c>
      <c r="C2884" s="75" t="s">
        <v>11383</v>
      </c>
      <c r="D2884" s="81">
        <v>3868.4</v>
      </c>
      <c r="E2884" s="230">
        <v>44861</v>
      </c>
      <c r="F2884" s="81">
        <v>3868.4</v>
      </c>
      <c r="G2884" s="197">
        <f>Tabla111[[#This Row],[Importe]]-Tabla111[[#This Row],[Pagado]]</f>
        <v>0</v>
      </c>
      <c r="H2884" s="75" t="s">
        <v>10</v>
      </c>
    </row>
    <row r="2885" spans="1:8" x14ac:dyDescent="0.25">
      <c r="A2885" s="148">
        <v>44861</v>
      </c>
      <c r="B2885" s="149" t="s">
        <v>34527</v>
      </c>
      <c r="C2885" s="153" t="s">
        <v>142</v>
      </c>
      <c r="D2885" s="154">
        <v>89553.91</v>
      </c>
      <c r="E2885" s="231" t="s">
        <v>4813</v>
      </c>
      <c r="F2885" s="154">
        <v>0</v>
      </c>
      <c r="G2885" s="197">
        <f>Tabla111[[#This Row],[Importe]]-Tabla111[[#This Row],[Pagado]]</f>
        <v>89553.91</v>
      </c>
      <c r="H2885" s="153" t="s">
        <v>4814</v>
      </c>
    </row>
    <row r="2886" spans="1:8" x14ac:dyDescent="0.25">
      <c r="A2886" s="73">
        <v>44861</v>
      </c>
      <c r="B2886" s="74" t="s">
        <v>34528</v>
      </c>
      <c r="C2886" s="75" t="s">
        <v>419</v>
      </c>
      <c r="D2886" s="81">
        <v>6641.5</v>
      </c>
      <c r="E2886" s="230">
        <v>44861</v>
      </c>
      <c r="F2886" s="81">
        <v>6641.5</v>
      </c>
      <c r="G2886" s="197">
        <f>Tabla111[[#This Row],[Importe]]-Tabla111[[#This Row],[Pagado]]</f>
        <v>0</v>
      </c>
      <c r="H2886" s="75" t="s">
        <v>10</v>
      </c>
    </row>
    <row r="2887" spans="1:8" x14ac:dyDescent="0.25">
      <c r="A2887" s="148">
        <v>44861</v>
      </c>
      <c r="B2887" s="149" t="s">
        <v>34529</v>
      </c>
      <c r="C2887" s="153" t="s">
        <v>9673</v>
      </c>
      <c r="D2887" s="154">
        <v>4094.4</v>
      </c>
      <c r="E2887" s="231">
        <v>44861</v>
      </c>
      <c r="F2887" s="154">
        <v>4094.4</v>
      </c>
      <c r="G2887" s="197">
        <f>Tabla111[[#This Row],[Importe]]-Tabla111[[#This Row],[Pagado]]</f>
        <v>0</v>
      </c>
      <c r="H2887" s="153" t="s">
        <v>10</v>
      </c>
    </row>
    <row r="2888" spans="1:8" x14ac:dyDescent="0.25">
      <c r="A2888" s="73">
        <v>44861</v>
      </c>
      <c r="B2888" s="74" t="s">
        <v>34530</v>
      </c>
      <c r="C2888" s="75" t="s">
        <v>29</v>
      </c>
      <c r="D2888" s="81">
        <v>3877.6</v>
      </c>
      <c r="E2888" s="230">
        <v>44861</v>
      </c>
      <c r="F2888" s="81">
        <v>3877.6</v>
      </c>
      <c r="G2888" s="197">
        <f>Tabla111[[#This Row],[Importe]]-Tabla111[[#This Row],[Pagado]]</f>
        <v>0</v>
      </c>
      <c r="H2888" s="75" t="s">
        <v>10</v>
      </c>
    </row>
    <row r="2889" spans="1:8" x14ac:dyDescent="0.25">
      <c r="A2889" s="148">
        <v>44861</v>
      </c>
      <c r="B2889" s="149" t="s">
        <v>34531</v>
      </c>
      <c r="C2889" s="153" t="s">
        <v>1558</v>
      </c>
      <c r="D2889" s="154">
        <v>4856.3999999999996</v>
      </c>
      <c r="E2889" s="231">
        <v>44861</v>
      </c>
      <c r="F2889" s="154">
        <v>4856.3999999999996</v>
      </c>
      <c r="G2889" s="197">
        <f>Tabla111[[#This Row],[Importe]]-Tabla111[[#This Row],[Pagado]]</f>
        <v>0</v>
      </c>
      <c r="H2889" s="153" t="s">
        <v>10</v>
      </c>
    </row>
    <row r="2890" spans="1:8" x14ac:dyDescent="0.25">
      <c r="A2890" s="73">
        <v>44861</v>
      </c>
      <c r="B2890" s="74" t="s">
        <v>34532</v>
      </c>
      <c r="C2890" s="75" t="s">
        <v>226</v>
      </c>
      <c r="D2890" s="81">
        <v>13987.5</v>
      </c>
      <c r="E2890" s="230">
        <v>44861</v>
      </c>
      <c r="F2890" s="81">
        <v>13987.5</v>
      </c>
      <c r="G2890" s="197">
        <f>Tabla111[[#This Row],[Importe]]-Tabla111[[#This Row],[Pagado]]</f>
        <v>0</v>
      </c>
      <c r="H2890" s="75" t="s">
        <v>10</v>
      </c>
    </row>
    <row r="2891" spans="1:8" x14ac:dyDescent="0.25">
      <c r="A2891" s="148">
        <v>44861</v>
      </c>
      <c r="B2891" s="149" t="s">
        <v>34533</v>
      </c>
      <c r="C2891" s="153" t="s">
        <v>670</v>
      </c>
      <c r="D2891" s="154">
        <v>5713.5</v>
      </c>
      <c r="E2891" s="231">
        <v>44861</v>
      </c>
      <c r="F2891" s="154">
        <v>5713.5</v>
      </c>
      <c r="G2891" s="197">
        <f>Tabla111[[#This Row],[Importe]]-Tabla111[[#This Row],[Pagado]]</f>
        <v>0</v>
      </c>
      <c r="H2891" s="153" t="s">
        <v>10</v>
      </c>
    </row>
    <row r="2892" spans="1:8" x14ac:dyDescent="0.25">
      <c r="A2892" s="73">
        <v>44861</v>
      </c>
      <c r="B2892" s="74" t="s">
        <v>34534</v>
      </c>
      <c r="C2892" s="75" t="s">
        <v>296</v>
      </c>
      <c r="D2892" s="81">
        <v>3611.3</v>
      </c>
      <c r="E2892" s="230">
        <v>44861</v>
      </c>
      <c r="F2892" s="81">
        <v>3611.3</v>
      </c>
      <c r="G2892" s="197">
        <f>Tabla111[[#This Row],[Importe]]-Tabla111[[#This Row],[Pagado]]</f>
        <v>0</v>
      </c>
      <c r="H2892" s="75" t="s">
        <v>10</v>
      </c>
    </row>
    <row r="2893" spans="1:8" x14ac:dyDescent="0.25">
      <c r="A2893" s="148">
        <v>44861</v>
      </c>
      <c r="B2893" s="149" t="s">
        <v>34535</v>
      </c>
      <c r="C2893" s="153" t="s">
        <v>2377</v>
      </c>
      <c r="D2893" s="154">
        <v>24000</v>
      </c>
      <c r="E2893" s="231">
        <v>44861</v>
      </c>
      <c r="F2893" s="154">
        <v>24000</v>
      </c>
      <c r="G2893" s="197">
        <f>Tabla111[[#This Row],[Importe]]-Tabla111[[#This Row],[Pagado]]</f>
        <v>0</v>
      </c>
      <c r="H2893" s="153" t="s">
        <v>10</v>
      </c>
    </row>
    <row r="2894" spans="1:8" x14ac:dyDescent="0.25">
      <c r="A2894" s="73">
        <v>44861</v>
      </c>
      <c r="B2894" s="74" t="s">
        <v>34536</v>
      </c>
      <c r="C2894" s="75" t="s">
        <v>67</v>
      </c>
      <c r="D2894" s="81">
        <v>2878.4</v>
      </c>
      <c r="E2894" s="230">
        <v>44861</v>
      </c>
      <c r="F2894" s="81">
        <v>2878.4</v>
      </c>
      <c r="G2894" s="197">
        <f>Tabla111[[#This Row],[Importe]]-Tabla111[[#This Row],[Pagado]]</f>
        <v>0</v>
      </c>
      <c r="H2894" s="75" t="s">
        <v>10</v>
      </c>
    </row>
    <row r="2895" spans="1:8" x14ac:dyDescent="0.25">
      <c r="A2895" s="148">
        <v>44861</v>
      </c>
      <c r="B2895" s="149" t="s">
        <v>34537</v>
      </c>
      <c r="C2895" s="153" t="s">
        <v>19271</v>
      </c>
      <c r="D2895" s="154">
        <v>14175.2</v>
      </c>
      <c r="E2895" s="231">
        <v>44861</v>
      </c>
      <c r="F2895" s="154">
        <v>14175.2</v>
      </c>
      <c r="G2895" s="197">
        <f>Tabla111[[#This Row],[Importe]]-Tabla111[[#This Row],[Pagado]]</f>
        <v>0</v>
      </c>
      <c r="H2895" s="153" t="s">
        <v>10</v>
      </c>
    </row>
    <row r="2896" spans="1:8" x14ac:dyDescent="0.25">
      <c r="A2896" s="73">
        <v>44861</v>
      </c>
      <c r="B2896" s="74" t="s">
        <v>34538</v>
      </c>
      <c r="C2896" s="75" t="s">
        <v>31</v>
      </c>
      <c r="D2896" s="81">
        <v>858.4</v>
      </c>
      <c r="E2896" s="230">
        <v>44861</v>
      </c>
      <c r="F2896" s="81">
        <v>858.4</v>
      </c>
      <c r="G2896" s="197">
        <f>Tabla111[[#This Row],[Importe]]-Tabla111[[#This Row],[Pagado]]</f>
        <v>0</v>
      </c>
      <c r="H2896" s="75" t="s">
        <v>10</v>
      </c>
    </row>
    <row r="2897" spans="1:8" x14ac:dyDescent="0.25">
      <c r="A2897" s="148">
        <v>44861</v>
      </c>
      <c r="B2897" s="149" t="s">
        <v>34539</v>
      </c>
      <c r="C2897" s="153" t="s">
        <v>31</v>
      </c>
      <c r="D2897" s="154">
        <v>446.4</v>
      </c>
      <c r="E2897" s="231">
        <v>44861</v>
      </c>
      <c r="F2897" s="154">
        <v>446.4</v>
      </c>
      <c r="G2897" s="197">
        <f>Tabla111[[#This Row],[Importe]]-Tabla111[[#This Row],[Pagado]]</f>
        <v>0</v>
      </c>
      <c r="H2897" s="153" t="s">
        <v>10</v>
      </c>
    </row>
    <row r="2898" spans="1:8" x14ac:dyDescent="0.25">
      <c r="A2898" s="73">
        <v>44861</v>
      </c>
      <c r="B2898" s="74" t="s">
        <v>34540</v>
      </c>
      <c r="C2898" s="75" t="s">
        <v>214</v>
      </c>
      <c r="D2898" s="81">
        <v>2086.8000000000002</v>
      </c>
      <c r="E2898" s="230">
        <v>44861</v>
      </c>
      <c r="F2898" s="81">
        <v>2086.8000000000002</v>
      </c>
      <c r="G2898" s="197">
        <f>Tabla111[[#This Row],[Importe]]-Tabla111[[#This Row],[Pagado]]</f>
        <v>0</v>
      </c>
      <c r="H2898" s="75" t="s">
        <v>10</v>
      </c>
    </row>
    <row r="2899" spans="1:8" x14ac:dyDescent="0.25">
      <c r="A2899" s="148">
        <v>44861</v>
      </c>
      <c r="B2899" s="149" t="s">
        <v>34541</v>
      </c>
      <c r="C2899" s="153" t="s">
        <v>6252</v>
      </c>
      <c r="D2899" s="154">
        <v>0</v>
      </c>
      <c r="E2899" s="233" t="s">
        <v>189</v>
      </c>
      <c r="F2899" s="154">
        <v>0</v>
      </c>
      <c r="G2899" s="197">
        <f>Tabla111[[#This Row],[Importe]]-Tabla111[[#This Row],[Pagado]]</f>
        <v>0</v>
      </c>
      <c r="H2899" s="153" t="s">
        <v>189</v>
      </c>
    </row>
    <row r="2900" spans="1:8" x14ac:dyDescent="0.25">
      <c r="A2900" s="73">
        <v>44861</v>
      </c>
      <c r="B2900" s="74" t="s">
        <v>34542</v>
      </c>
      <c r="C2900" s="75" t="s">
        <v>31</v>
      </c>
      <c r="D2900" s="81">
        <v>12923.4</v>
      </c>
      <c r="E2900" s="230">
        <v>44861</v>
      </c>
      <c r="F2900" s="81">
        <v>12923.4</v>
      </c>
      <c r="G2900" s="197">
        <f>Tabla111[[#This Row],[Importe]]-Tabla111[[#This Row],[Pagado]]</f>
        <v>0</v>
      </c>
      <c r="H2900" s="75" t="s">
        <v>10</v>
      </c>
    </row>
    <row r="2901" spans="1:8" x14ac:dyDescent="0.25">
      <c r="A2901" s="148">
        <v>44861</v>
      </c>
      <c r="B2901" s="149" t="s">
        <v>34543</v>
      </c>
      <c r="C2901" s="153" t="s">
        <v>296</v>
      </c>
      <c r="D2901" s="154">
        <v>2888</v>
      </c>
      <c r="E2901" s="231">
        <v>44861</v>
      </c>
      <c r="F2901" s="154">
        <v>2888</v>
      </c>
      <c r="G2901" s="197">
        <f>Tabla111[[#This Row],[Importe]]-Tabla111[[#This Row],[Pagado]]</f>
        <v>0</v>
      </c>
      <c r="H2901" s="153" t="s">
        <v>10</v>
      </c>
    </row>
    <row r="2902" spans="1:8" x14ac:dyDescent="0.25">
      <c r="A2902" s="73">
        <v>44861</v>
      </c>
      <c r="B2902" s="74" t="s">
        <v>34544</v>
      </c>
      <c r="C2902" s="75" t="s">
        <v>280</v>
      </c>
      <c r="D2902" s="81">
        <v>703</v>
      </c>
      <c r="E2902" s="230">
        <v>44863</v>
      </c>
      <c r="F2902" s="81">
        <v>703</v>
      </c>
      <c r="G2902" s="197">
        <f>Tabla111[[#This Row],[Importe]]-Tabla111[[#This Row],[Pagado]]</f>
        <v>0</v>
      </c>
      <c r="H2902" s="75" t="s">
        <v>10</v>
      </c>
    </row>
    <row r="2903" spans="1:8" x14ac:dyDescent="0.25">
      <c r="A2903" s="148">
        <v>44861</v>
      </c>
      <c r="B2903" s="149" t="s">
        <v>34545</v>
      </c>
      <c r="C2903" s="153" t="s">
        <v>282</v>
      </c>
      <c r="D2903" s="154">
        <v>2627</v>
      </c>
      <c r="E2903" s="231">
        <v>44863</v>
      </c>
      <c r="F2903" s="154">
        <v>2627</v>
      </c>
      <c r="G2903" s="197">
        <f>Tabla111[[#This Row],[Importe]]-Tabla111[[#This Row],[Pagado]]</f>
        <v>0</v>
      </c>
      <c r="H2903" s="153" t="s">
        <v>10</v>
      </c>
    </row>
    <row r="2904" spans="1:8" x14ac:dyDescent="0.25">
      <c r="A2904" s="73">
        <v>44861</v>
      </c>
      <c r="B2904" s="74" t="s">
        <v>34546</v>
      </c>
      <c r="C2904" s="75" t="s">
        <v>431</v>
      </c>
      <c r="D2904" s="81">
        <v>4092.2</v>
      </c>
      <c r="E2904" s="230">
        <v>44863</v>
      </c>
      <c r="F2904" s="81">
        <v>4092.2</v>
      </c>
      <c r="G2904" s="197">
        <f>Tabla111[[#This Row],[Importe]]-Tabla111[[#This Row],[Pagado]]</f>
        <v>0</v>
      </c>
      <c r="H2904" s="75" t="s">
        <v>10</v>
      </c>
    </row>
    <row r="2905" spans="1:8" x14ac:dyDescent="0.25">
      <c r="A2905" s="148">
        <v>44861</v>
      </c>
      <c r="B2905" s="149" t="s">
        <v>34547</v>
      </c>
      <c r="C2905" s="153" t="s">
        <v>5345</v>
      </c>
      <c r="D2905" s="154">
        <v>2168.1999999999998</v>
      </c>
      <c r="E2905" s="231">
        <v>44863</v>
      </c>
      <c r="F2905" s="154">
        <v>2168.1999999999998</v>
      </c>
      <c r="G2905" s="197">
        <f>Tabla111[[#This Row],[Importe]]-Tabla111[[#This Row],[Pagado]]</f>
        <v>0</v>
      </c>
      <c r="H2905" s="153" t="s">
        <v>10</v>
      </c>
    </row>
    <row r="2906" spans="1:8" x14ac:dyDescent="0.25">
      <c r="A2906" s="73">
        <v>44861</v>
      </c>
      <c r="B2906" s="74" t="s">
        <v>34548</v>
      </c>
      <c r="C2906" s="75" t="s">
        <v>284</v>
      </c>
      <c r="D2906" s="81">
        <v>9035.4</v>
      </c>
      <c r="E2906" s="230">
        <v>44863</v>
      </c>
      <c r="F2906" s="81">
        <v>9035.4</v>
      </c>
      <c r="G2906" s="197">
        <f>Tabla111[[#This Row],[Importe]]-Tabla111[[#This Row],[Pagado]]</f>
        <v>0</v>
      </c>
      <c r="H2906" s="75" t="s">
        <v>10</v>
      </c>
    </row>
    <row r="2907" spans="1:8" x14ac:dyDescent="0.25">
      <c r="A2907" s="148">
        <v>44861</v>
      </c>
      <c r="B2907" s="149" t="s">
        <v>34549</v>
      </c>
      <c r="C2907" s="153" t="s">
        <v>10819</v>
      </c>
      <c r="D2907" s="154">
        <v>1480</v>
      </c>
      <c r="E2907" s="231">
        <v>44863</v>
      </c>
      <c r="F2907" s="154">
        <v>1480</v>
      </c>
      <c r="G2907" s="197">
        <f>Tabla111[[#This Row],[Importe]]-Tabla111[[#This Row],[Pagado]]</f>
        <v>0</v>
      </c>
      <c r="H2907" s="153" t="s">
        <v>10</v>
      </c>
    </row>
    <row r="2908" spans="1:8" x14ac:dyDescent="0.25">
      <c r="A2908" s="73">
        <v>44861</v>
      </c>
      <c r="B2908" s="74" t="s">
        <v>34550</v>
      </c>
      <c r="C2908" s="75" t="s">
        <v>9</v>
      </c>
      <c r="D2908" s="81">
        <v>1876</v>
      </c>
      <c r="E2908" s="230">
        <v>44861</v>
      </c>
      <c r="F2908" s="81">
        <v>1876</v>
      </c>
      <c r="G2908" s="197">
        <f>Tabla111[[#This Row],[Importe]]-Tabla111[[#This Row],[Pagado]]</f>
        <v>0</v>
      </c>
      <c r="H2908" s="75" t="s">
        <v>10</v>
      </c>
    </row>
    <row r="2909" spans="1:8" x14ac:dyDescent="0.25">
      <c r="A2909" s="148">
        <v>44861</v>
      </c>
      <c r="B2909" s="149" t="s">
        <v>34551</v>
      </c>
      <c r="C2909" s="153" t="s">
        <v>175</v>
      </c>
      <c r="D2909" s="154">
        <v>5116.5</v>
      </c>
      <c r="E2909" s="231">
        <v>44863</v>
      </c>
      <c r="F2909" s="154">
        <v>5116.5</v>
      </c>
      <c r="G2909" s="197">
        <f>Tabla111[[#This Row],[Importe]]-Tabla111[[#This Row],[Pagado]]</f>
        <v>0</v>
      </c>
      <c r="H2909" s="153" t="s">
        <v>10</v>
      </c>
    </row>
    <row r="2910" spans="1:8" x14ac:dyDescent="0.25">
      <c r="A2910" s="73">
        <v>44861</v>
      </c>
      <c r="B2910" s="74" t="s">
        <v>34552</v>
      </c>
      <c r="C2910" s="75" t="s">
        <v>296</v>
      </c>
      <c r="D2910" s="81">
        <v>638.4</v>
      </c>
      <c r="E2910" s="230">
        <v>44861</v>
      </c>
      <c r="F2910" s="81">
        <v>638.4</v>
      </c>
      <c r="G2910" s="197">
        <f>Tabla111[[#This Row],[Importe]]-Tabla111[[#This Row],[Pagado]]</f>
        <v>0</v>
      </c>
      <c r="H2910" s="75" t="s">
        <v>10</v>
      </c>
    </row>
    <row r="2911" spans="1:8" x14ac:dyDescent="0.25">
      <c r="A2911" s="148">
        <v>44861</v>
      </c>
      <c r="B2911" s="149" t="s">
        <v>34553</v>
      </c>
      <c r="C2911" s="153" t="s">
        <v>1275</v>
      </c>
      <c r="D2911" s="154">
        <v>31115.8</v>
      </c>
      <c r="E2911" s="231">
        <v>44861</v>
      </c>
      <c r="F2911" s="154">
        <v>31115.8</v>
      </c>
      <c r="G2911" s="197">
        <f>Tabla111[[#This Row],[Importe]]-Tabla111[[#This Row],[Pagado]]</f>
        <v>0</v>
      </c>
      <c r="H2911" s="153" t="s">
        <v>10</v>
      </c>
    </row>
    <row r="2912" spans="1:8" x14ac:dyDescent="0.25">
      <c r="A2912" s="73">
        <v>44861</v>
      </c>
      <c r="B2912" s="74" t="s">
        <v>34554</v>
      </c>
      <c r="C2912" s="75" t="s">
        <v>31</v>
      </c>
      <c r="D2912" s="81">
        <v>325</v>
      </c>
      <c r="E2912" s="230">
        <v>44861</v>
      </c>
      <c r="F2912" s="81">
        <v>325</v>
      </c>
      <c r="G2912" s="197">
        <f>Tabla111[[#This Row],[Importe]]-Tabla111[[#This Row],[Pagado]]</f>
        <v>0</v>
      </c>
      <c r="H2912" s="75" t="s">
        <v>10</v>
      </c>
    </row>
    <row r="2913" spans="1:8" x14ac:dyDescent="0.25">
      <c r="A2913" s="148">
        <v>44861</v>
      </c>
      <c r="B2913" s="149" t="s">
        <v>34555</v>
      </c>
      <c r="C2913" s="153" t="s">
        <v>31</v>
      </c>
      <c r="D2913" s="154">
        <v>1968.4</v>
      </c>
      <c r="E2913" s="231">
        <v>44861</v>
      </c>
      <c r="F2913" s="154">
        <v>1968.4</v>
      </c>
      <c r="G2913" s="197">
        <f>Tabla111[[#This Row],[Importe]]-Tabla111[[#This Row],[Pagado]]</f>
        <v>0</v>
      </c>
      <c r="H2913" s="153" t="s">
        <v>10</v>
      </c>
    </row>
    <row r="2914" spans="1:8" x14ac:dyDescent="0.25">
      <c r="A2914" s="73">
        <v>44861</v>
      </c>
      <c r="B2914" s="74" t="s">
        <v>34556</v>
      </c>
      <c r="C2914" s="75" t="s">
        <v>10678</v>
      </c>
      <c r="D2914" s="81">
        <v>3970.2</v>
      </c>
      <c r="E2914" s="230">
        <v>44861</v>
      </c>
      <c r="F2914" s="81">
        <v>3970.2</v>
      </c>
      <c r="G2914" s="197">
        <f>Tabla111[[#This Row],[Importe]]-Tabla111[[#This Row],[Pagado]]</f>
        <v>0</v>
      </c>
      <c r="H2914" s="75" t="s">
        <v>10</v>
      </c>
    </row>
    <row r="2915" spans="1:8" x14ac:dyDescent="0.25">
      <c r="A2915" s="148">
        <v>44861</v>
      </c>
      <c r="B2915" s="149" t="s">
        <v>34557</v>
      </c>
      <c r="C2915" s="153" t="s">
        <v>69</v>
      </c>
      <c r="D2915" s="154">
        <v>1361.6</v>
      </c>
      <c r="E2915" s="231">
        <v>44861</v>
      </c>
      <c r="F2915" s="154">
        <v>1361.6</v>
      </c>
      <c r="G2915" s="197">
        <f>Tabla111[[#This Row],[Importe]]-Tabla111[[#This Row],[Pagado]]</f>
        <v>0</v>
      </c>
      <c r="H2915" s="153" t="s">
        <v>10</v>
      </c>
    </row>
    <row r="2916" spans="1:8" x14ac:dyDescent="0.25">
      <c r="A2916" s="73">
        <v>44861</v>
      </c>
      <c r="B2916" s="74" t="s">
        <v>34558</v>
      </c>
      <c r="C2916" s="75" t="s">
        <v>301</v>
      </c>
      <c r="D2916" s="81">
        <v>17567.599999999999</v>
      </c>
      <c r="E2916" s="230">
        <v>44861</v>
      </c>
      <c r="F2916" s="81">
        <v>17567.599999999999</v>
      </c>
      <c r="G2916" s="197">
        <f>Tabla111[[#This Row],[Importe]]-Tabla111[[#This Row],[Pagado]]</f>
        <v>0</v>
      </c>
      <c r="H2916" s="75" t="s">
        <v>10</v>
      </c>
    </row>
    <row r="2917" spans="1:8" x14ac:dyDescent="0.25">
      <c r="A2917" s="148">
        <v>44861</v>
      </c>
      <c r="B2917" s="149" t="s">
        <v>34559</v>
      </c>
      <c r="C2917" s="153" t="s">
        <v>56</v>
      </c>
      <c r="D2917" s="154">
        <v>10167.700000000001</v>
      </c>
      <c r="E2917" s="231">
        <v>44861</v>
      </c>
      <c r="F2917" s="154">
        <v>10167.700000000001</v>
      </c>
      <c r="G2917" s="197">
        <f>Tabla111[[#This Row],[Importe]]-Tabla111[[#This Row],[Pagado]]</f>
        <v>0</v>
      </c>
      <c r="H2917" s="153" t="s">
        <v>10</v>
      </c>
    </row>
    <row r="2918" spans="1:8" x14ac:dyDescent="0.25">
      <c r="A2918" s="73">
        <v>44861</v>
      </c>
      <c r="B2918" s="74" t="s">
        <v>34560</v>
      </c>
      <c r="C2918" s="75" t="s">
        <v>1339</v>
      </c>
      <c r="D2918" s="81">
        <v>2506.08</v>
      </c>
      <c r="E2918" s="230">
        <v>44861</v>
      </c>
      <c r="F2918" s="81">
        <v>2506.08</v>
      </c>
      <c r="G2918" s="197">
        <f>Tabla111[[#This Row],[Importe]]-Tabla111[[#This Row],[Pagado]]</f>
        <v>0</v>
      </c>
      <c r="H2918" s="75" t="s">
        <v>10</v>
      </c>
    </row>
    <row r="2919" spans="1:8" x14ac:dyDescent="0.25">
      <c r="A2919" s="148">
        <v>44861</v>
      </c>
      <c r="B2919" s="149" t="s">
        <v>34561</v>
      </c>
      <c r="C2919" s="153" t="s">
        <v>301</v>
      </c>
      <c r="D2919" s="154">
        <v>754.8</v>
      </c>
      <c r="E2919" s="231">
        <v>44861</v>
      </c>
      <c r="F2919" s="154">
        <v>754.8</v>
      </c>
      <c r="G2919" s="197">
        <f>Tabla111[[#This Row],[Importe]]-Tabla111[[#This Row],[Pagado]]</f>
        <v>0</v>
      </c>
      <c r="H2919" s="153" t="s">
        <v>10</v>
      </c>
    </row>
    <row r="2920" spans="1:8" x14ac:dyDescent="0.25">
      <c r="A2920" s="73">
        <v>44861</v>
      </c>
      <c r="B2920" s="74" t="s">
        <v>34562</v>
      </c>
      <c r="C2920" s="75" t="s">
        <v>62</v>
      </c>
      <c r="D2920" s="81">
        <v>6175.8</v>
      </c>
      <c r="E2920" s="230">
        <v>44861</v>
      </c>
      <c r="F2920" s="81">
        <v>6175.8</v>
      </c>
      <c r="G2920" s="197">
        <f>Tabla111[[#This Row],[Importe]]-Tabla111[[#This Row],[Pagado]]</f>
        <v>0</v>
      </c>
      <c r="H2920" s="75" t="s">
        <v>10</v>
      </c>
    </row>
    <row r="2921" spans="1:8" x14ac:dyDescent="0.25">
      <c r="A2921" s="148">
        <v>44861</v>
      </c>
      <c r="B2921" s="149" t="s">
        <v>34563</v>
      </c>
      <c r="C2921" s="153" t="s">
        <v>51</v>
      </c>
      <c r="D2921" s="154">
        <v>2247.1999999999998</v>
      </c>
      <c r="E2921" s="231">
        <v>44861</v>
      </c>
      <c r="F2921" s="154">
        <v>2247.1999999999998</v>
      </c>
      <c r="G2921" s="197">
        <f>Tabla111[[#This Row],[Importe]]-Tabla111[[#This Row],[Pagado]]</f>
        <v>0</v>
      </c>
      <c r="H2921" s="153" t="s">
        <v>10</v>
      </c>
    </row>
    <row r="2922" spans="1:8" x14ac:dyDescent="0.25">
      <c r="A2922" s="73">
        <v>44861</v>
      </c>
      <c r="B2922" s="74" t="s">
        <v>34564</v>
      </c>
      <c r="C2922" s="75" t="s">
        <v>28087</v>
      </c>
      <c r="D2922" s="81">
        <v>17079.400000000001</v>
      </c>
      <c r="E2922" s="230">
        <v>44866</v>
      </c>
      <c r="F2922" s="81">
        <v>17079.400000000001</v>
      </c>
      <c r="G2922" s="197">
        <f>Tabla111[[#This Row],[Importe]]-Tabla111[[#This Row],[Pagado]]</f>
        <v>0</v>
      </c>
      <c r="H2922" s="75" t="s">
        <v>10</v>
      </c>
    </row>
    <row r="2923" spans="1:8" x14ac:dyDescent="0.25">
      <c r="A2923" s="148">
        <v>44861</v>
      </c>
      <c r="B2923" s="149" t="s">
        <v>34565</v>
      </c>
      <c r="C2923" s="153" t="s">
        <v>5694</v>
      </c>
      <c r="D2923" s="154">
        <v>5774</v>
      </c>
      <c r="E2923" s="231">
        <v>44861</v>
      </c>
      <c r="F2923" s="154">
        <v>5774</v>
      </c>
      <c r="G2923" s="197">
        <f>Tabla111[[#This Row],[Importe]]-Tabla111[[#This Row],[Pagado]]</f>
        <v>0</v>
      </c>
      <c r="H2923" s="153" t="s">
        <v>10</v>
      </c>
    </row>
    <row r="2924" spans="1:8" x14ac:dyDescent="0.25">
      <c r="A2924" s="73">
        <v>44861</v>
      </c>
      <c r="B2924" s="74" t="s">
        <v>34566</v>
      </c>
      <c r="C2924" s="75" t="s">
        <v>289</v>
      </c>
      <c r="D2924" s="81">
        <v>17058</v>
      </c>
      <c r="E2924" s="230">
        <v>44861</v>
      </c>
      <c r="F2924" s="81">
        <v>17058</v>
      </c>
      <c r="G2924" s="197">
        <f>Tabla111[[#This Row],[Importe]]-Tabla111[[#This Row],[Pagado]]</f>
        <v>0</v>
      </c>
      <c r="H2924" s="75" t="s">
        <v>10</v>
      </c>
    </row>
    <row r="2925" spans="1:8" x14ac:dyDescent="0.25">
      <c r="A2925" s="148">
        <v>44861</v>
      </c>
      <c r="B2925" s="149" t="s">
        <v>34567</v>
      </c>
      <c r="C2925" s="153" t="s">
        <v>31</v>
      </c>
      <c r="D2925" s="154">
        <v>186</v>
      </c>
      <c r="E2925" s="231">
        <v>44862</v>
      </c>
      <c r="F2925" s="154">
        <v>186</v>
      </c>
      <c r="G2925" s="197">
        <f>Tabla111[[#This Row],[Importe]]-Tabla111[[#This Row],[Pagado]]</f>
        <v>0</v>
      </c>
      <c r="H2925" s="153" t="s">
        <v>10</v>
      </c>
    </row>
    <row r="2926" spans="1:8" x14ac:dyDescent="0.25">
      <c r="A2926" s="73">
        <v>44861</v>
      </c>
      <c r="B2926" s="74" t="s">
        <v>34568</v>
      </c>
      <c r="C2926" s="75" t="s">
        <v>196</v>
      </c>
      <c r="D2926" s="81">
        <v>162878.20000000001</v>
      </c>
      <c r="E2926" s="230">
        <v>44862</v>
      </c>
      <c r="F2926" s="81">
        <v>162878.20000000001</v>
      </c>
      <c r="G2926" s="197">
        <f>Tabla111[[#This Row],[Importe]]-Tabla111[[#This Row],[Pagado]]</f>
        <v>0</v>
      </c>
      <c r="H2926" s="75" t="s">
        <v>10</v>
      </c>
    </row>
    <row r="2927" spans="1:8" x14ac:dyDescent="0.25">
      <c r="A2927" s="148">
        <v>44861</v>
      </c>
      <c r="B2927" s="149" t="s">
        <v>34569</v>
      </c>
      <c r="C2927" s="153" t="s">
        <v>2377</v>
      </c>
      <c r="D2927" s="154">
        <v>25995</v>
      </c>
      <c r="E2927" s="231">
        <v>44862</v>
      </c>
      <c r="F2927" s="154">
        <v>25995</v>
      </c>
      <c r="G2927" s="197">
        <f>Tabla111[[#This Row],[Importe]]-Tabla111[[#This Row],[Pagado]]</f>
        <v>0</v>
      </c>
      <c r="H2927" s="153" t="s">
        <v>10</v>
      </c>
    </row>
    <row r="2928" spans="1:8" x14ac:dyDescent="0.25">
      <c r="A2928" s="73">
        <v>44862</v>
      </c>
      <c r="B2928" s="74" t="s">
        <v>34570</v>
      </c>
      <c r="C2928" s="75" t="s">
        <v>887</v>
      </c>
      <c r="D2928" s="81">
        <v>15182.3</v>
      </c>
      <c r="E2928" s="230">
        <v>44863</v>
      </c>
      <c r="F2928" s="81">
        <v>15182.3</v>
      </c>
      <c r="G2928" s="197">
        <f>Tabla111[[#This Row],[Importe]]-Tabla111[[#This Row],[Pagado]]</f>
        <v>0</v>
      </c>
      <c r="H2928" s="75" t="s">
        <v>10</v>
      </c>
    </row>
    <row r="2929" spans="1:8" x14ac:dyDescent="0.25">
      <c r="A2929" s="148">
        <v>44862</v>
      </c>
      <c r="B2929" s="149" t="s">
        <v>34571</v>
      </c>
      <c r="C2929" s="153" t="s">
        <v>475</v>
      </c>
      <c r="D2929" s="154">
        <v>105559.4</v>
      </c>
      <c r="E2929" s="231" t="s">
        <v>34572</v>
      </c>
      <c r="F2929" s="154">
        <f>83500+22059.4</f>
        <v>105559.4</v>
      </c>
      <c r="G2929" s="197">
        <f>Tabla111[[#This Row],[Importe]]-Tabla111[[#This Row],[Pagado]]</f>
        <v>0</v>
      </c>
      <c r="H2929" s="153" t="s">
        <v>10</v>
      </c>
    </row>
    <row r="2930" spans="1:8" x14ac:dyDescent="0.25">
      <c r="A2930" s="73">
        <v>44862</v>
      </c>
      <c r="B2930" s="74" t="s">
        <v>34573</v>
      </c>
      <c r="C2930" s="75" t="s">
        <v>12</v>
      </c>
      <c r="D2930" s="81">
        <v>43670.5</v>
      </c>
      <c r="E2930" s="230" t="s">
        <v>34460</v>
      </c>
      <c r="F2930" s="81">
        <f>38000+5670.5</f>
        <v>43670.5</v>
      </c>
      <c r="G2930" s="197">
        <f>Tabla111[[#This Row],[Importe]]-Tabla111[[#This Row],[Pagado]]</f>
        <v>0</v>
      </c>
      <c r="H2930" s="75" t="s">
        <v>10</v>
      </c>
    </row>
    <row r="2931" spans="1:8" x14ac:dyDescent="0.25">
      <c r="A2931" s="148">
        <v>44862</v>
      </c>
      <c r="B2931" s="149" t="s">
        <v>34574</v>
      </c>
      <c r="C2931" s="153" t="s">
        <v>924</v>
      </c>
      <c r="D2931" s="154">
        <v>16686.400000000001</v>
      </c>
      <c r="E2931" s="231">
        <v>44862</v>
      </c>
      <c r="F2931" s="154">
        <v>16686.400000000001</v>
      </c>
      <c r="G2931" s="197">
        <f>Tabla111[[#This Row],[Importe]]-Tabla111[[#This Row],[Pagado]]</f>
        <v>0</v>
      </c>
      <c r="H2931" s="153" t="s">
        <v>10</v>
      </c>
    </row>
    <row r="2932" spans="1:8" x14ac:dyDescent="0.25">
      <c r="A2932" s="73">
        <v>44862</v>
      </c>
      <c r="B2932" s="74" t="s">
        <v>34575</v>
      </c>
      <c r="C2932" s="75" t="s">
        <v>24768</v>
      </c>
      <c r="D2932" s="81">
        <v>5453.6</v>
      </c>
      <c r="E2932" s="230">
        <v>44862</v>
      </c>
      <c r="F2932" s="81">
        <v>5453.6</v>
      </c>
      <c r="G2932" s="197">
        <f>Tabla111[[#This Row],[Importe]]-Tabla111[[#This Row],[Pagado]]</f>
        <v>0</v>
      </c>
      <c r="H2932" s="75" t="s">
        <v>10</v>
      </c>
    </row>
    <row r="2933" spans="1:8" x14ac:dyDescent="0.25">
      <c r="A2933" s="148">
        <v>44862</v>
      </c>
      <c r="B2933" s="149" t="s">
        <v>34576</v>
      </c>
      <c r="C2933" s="153" t="s">
        <v>450</v>
      </c>
      <c r="D2933" s="154">
        <v>12474.7</v>
      </c>
      <c r="E2933" s="231">
        <v>44862</v>
      </c>
      <c r="F2933" s="154">
        <v>12474.7</v>
      </c>
      <c r="G2933" s="197">
        <f>Tabla111[[#This Row],[Importe]]-Tabla111[[#This Row],[Pagado]]</f>
        <v>0</v>
      </c>
      <c r="H2933" s="153" t="s">
        <v>10</v>
      </c>
    </row>
    <row r="2934" spans="1:8" x14ac:dyDescent="0.25">
      <c r="A2934" s="73">
        <v>44862</v>
      </c>
      <c r="B2934" s="74" t="s">
        <v>34577</v>
      </c>
      <c r="C2934" s="75" t="s">
        <v>167</v>
      </c>
      <c r="D2934" s="81">
        <v>95914.6</v>
      </c>
      <c r="E2934" s="230">
        <v>44862</v>
      </c>
      <c r="F2934" s="81">
        <v>95914.6</v>
      </c>
      <c r="G2934" s="197">
        <f>Tabla111[[#This Row],[Importe]]-Tabla111[[#This Row],[Pagado]]</f>
        <v>0</v>
      </c>
      <c r="H2934" s="75" t="s">
        <v>10</v>
      </c>
    </row>
    <row r="2935" spans="1:8" x14ac:dyDescent="0.25">
      <c r="A2935" s="148">
        <v>44862</v>
      </c>
      <c r="B2935" s="149" t="s">
        <v>34578</v>
      </c>
      <c r="C2935" s="153" t="s">
        <v>481</v>
      </c>
      <c r="D2935" s="154">
        <v>1743.99</v>
      </c>
      <c r="E2935" s="231">
        <v>44862</v>
      </c>
      <c r="F2935" s="154">
        <v>1743.99</v>
      </c>
      <c r="G2935" s="197">
        <f>Tabla111[[#This Row],[Importe]]-Tabla111[[#This Row],[Pagado]]</f>
        <v>0</v>
      </c>
      <c r="H2935" s="153" t="s">
        <v>10</v>
      </c>
    </row>
    <row r="2936" spans="1:8" x14ac:dyDescent="0.25">
      <c r="A2936" s="73">
        <v>44862</v>
      </c>
      <c r="B2936" s="74" t="s">
        <v>34579</v>
      </c>
      <c r="C2936" s="75" t="s">
        <v>27</v>
      </c>
      <c r="D2936" s="81">
        <v>1903</v>
      </c>
      <c r="E2936" s="230">
        <v>44862</v>
      </c>
      <c r="F2936" s="81">
        <v>1903</v>
      </c>
      <c r="G2936" s="197">
        <f>Tabla111[[#This Row],[Importe]]-Tabla111[[#This Row],[Pagado]]</f>
        <v>0</v>
      </c>
      <c r="H2936" s="75" t="s">
        <v>10</v>
      </c>
    </row>
    <row r="2937" spans="1:8" x14ac:dyDescent="0.25">
      <c r="A2937" s="148">
        <v>44862</v>
      </c>
      <c r="B2937" s="149" t="s">
        <v>34580</v>
      </c>
      <c r="C2937" s="153" t="s">
        <v>9415</v>
      </c>
      <c r="D2937" s="154">
        <v>38742.800000000003</v>
      </c>
      <c r="E2937" s="231">
        <v>44872</v>
      </c>
      <c r="F2937" s="154">
        <v>38742.800000000003</v>
      </c>
      <c r="G2937" s="197">
        <f>Tabla111[[#This Row],[Importe]]-Tabla111[[#This Row],[Pagado]]</f>
        <v>0</v>
      </c>
      <c r="H2937" s="153" t="s">
        <v>10</v>
      </c>
    </row>
    <row r="2938" spans="1:8" x14ac:dyDescent="0.25">
      <c r="A2938" s="73">
        <v>44862</v>
      </c>
      <c r="B2938" s="74" t="s">
        <v>34581</v>
      </c>
      <c r="C2938" s="75" t="s">
        <v>131</v>
      </c>
      <c r="D2938" s="81">
        <v>6358.4</v>
      </c>
      <c r="E2938" s="230">
        <v>44862</v>
      </c>
      <c r="F2938" s="81">
        <v>6358.4</v>
      </c>
      <c r="G2938" s="197">
        <f>Tabla111[[#This Row],[Importe]]-Tabla111[[#This Row],[Pagado]]</f>
        <v>0</v>
      </c>
      <c r="H2938" s="75" t="s">
        <v>10</v>
      </c>
    </row>
    <row r="2939" spans="1:8" x14ac:dyDescent="0.25">
      <c r="A2939" s="148">
        <v>44862</v>
      </c>
      <c r="B2939" s="149" t="s">
        <v>34582</v>
      </c>
      <c r="C2939" s="153" t="s">
        <v>473</v>
      </c>
      <c r="D2939" s="154">
        <v>7506.6</v>
      </c>
      <c r="E2939" s="231">
        <v>44862</v>
      </c>
      <c r="F2939" s="154">
        <v>7506.6</v>
      </c>
      <c r="G2939" s="197">
        <f>Tabla111[[#This Row],[Importe]]-Tabla111[[#This Row],[Pagado]]</f>
        <v>0</v>
      </c>
      <c r="H2939" s="153" t="s">
        <v>10</v>
      </c>
    </row>
    <row r="2940" spans="1:8" x14ac:dyDescent="0.25">
      <c r="A2940" s="73">
        <v>44862</v>
      </c>
      <c r="B2940" s="74" t="s">
        <v>34583</v>
      </c>
      <c r="C2940" s="75" t="s">
        <v>75</v>
      </c>
      <c r="D2940" s="81">
        <v>9856.7999999999993</v>
      </c>
      <c r="E2940" s="230">
        <v>44862</v>
      </c>
      <c r="F2940" s="81">
        <v>9856.7999999999993</v>
      </c>
      <c r="G2940" s="197">
        <f>Tabla111[[#This Row],[Importe]]-Tabla111[[#This Row],[Pagado]]</f>
        <v>0</v>
      </c>
      <c r="H2940" s="75" t="s">
        <v>10</v>
      </c>
    </row>
    <row r="2941" spans="1:8" x14ac:dyDescent="0.25">
      <c r="A2941" s="148">
        <v>44862</v>
      </c>
      <c r="B2941" s="149" t="s">
        <v>34584</v>
      </c>
      <c r="C2941" s="153" t="s">
        <v>2151</v>
      </c>
      <c r="D2941" s="154">
        <v>15477</v>
      </c>
      <c r="E2941" s="231">
        <v>44862</v>
      </c>
      <c r="F2941" s="154">
        <v>15477</v>
      </c>
      <c r="G2941" s="197">
        <f>Tabla111[[#This Row],[Importe]]-Tabla111[[#This Row],[Pagado]]</f>
        <v>0</v>
      </c>
      <c r="H2941" s="153" t="s">
        <v>10</v>
      </c>
    </row>
    <row r="2942" spans="1:8" x14ac:dyDescent="0.25">
      <c r="A2942" s="73">
        <v>44862</v>
      </c>
      <c r="B2942" s="74" t="s">
        <v>34585</v>
      </c>
      <c r="C2942" s="75" t="s">
        <v>93</v>
      </c>
      <c r="D2942" s="81">
        <v>10008</v>
      </c>
      <c r="E2942" s="230">
        <v>44863</v>
      </c>
      <c r="F2942" s="81">
        <v>10008</v>
      </c>
      <c r="G2942" s="197">
        <f>Tabla111[[#This Row],[Importe]]-Tabla111[[#This Row],[Pagado]]</f>
        <v>0</v>
      </c>
      <c r="H2942" s="75" t="s">
        <v>10</v>
      </c>
    </row>
    <row r="2943" spans="1:8" x14ac:dyDescent="0.25">
      <c r="A2943" s="148">
        <v>44862</v>
      </c>
      <c r="B2943" s="149" t="s">
        <v>34586</v>
      </c>
      <c r="C2943" s="153" t="s">
        <v>97</v>
      </c>
      <c r="D2943" s="154">
        <v>9947.9</v>
      </c>
      <c r="E2943" s="231" t="s">
        <v>34587</v>
      </c>
      <c r="F2943" s="154">
        <v>9947.9</v>
      </c>
      <c r="G2943" s="197">
        <f>Tabla111[[#This Row],[Importe]]-Tabla111[[#This Row],[Pagado]]</f>
        <v>0</v>
      </c>
      <c r="H2943" s="153" t="s">
        <v>10</v>
      </c>
    </row>
    <row r="2944" spans="1:8" x14ac:dyDescent="0.25">
      <c r="A2944" s="73">
        <v>44862</v>
      </c>
      <c r="B2944" s="74" t="s">
        <v>34588</v>
      </c>
      <c r="C2944" s="75" t="s">
        <v>22</v>
      </c>
      <c r="D2944" s="81">
        <v>63175.4</v>
      </c>
      <c r="E2944" s="230" t="s">
        <v>34589</v>
      </c>
      <c r="F2944" s="81">
        <f>55000+8175.4</f>
        <v>63175.4</v>
      </c>
      <c r="G2944" s="197">
        <f>Tabla111[[#This Row],[Importe]]-Tabla111[[#This Row],[Pagado]]</f>
        <v>0</v>
      </c>
      <c r="H2944" s="75" t="s">
        <v>10</v>
      </c>
    </row>
    <row r="2945" spans="1:8" x14ac:dyDescent="0.25">
      <c r="A2945" s="148">
        <v>44862</v>
      </c>
      <c r="B2945" s="149" t="s">
        <v>34590</v>
      </c>
      <c r="C2945" s="153" t="s">
        <v>64</v>
      </c>
      <c r="D2945" s="154">
        <v>6009</v>
      </c>
      <c r="E2945" s="231">
        <v>44863</v>
      </c>
      <c r="F2945" s="154">
        <v>6009</v>
      </c>
      <c r="G2945" s="197">
        <f>Tabla111[[#This Row],[Importe]]-Tabla111[[#This Row],[Pagado]]</f>
        <v>0</v>
      </c>
      <c r="H2945" s="153" t="s">
        <v>10</v>
      </c>
    </row>
    <row r="2946" spans="1:8" x14ac:dyDescent="0.25">
      <c r="A2946" s="73">
        <v>44862</v>
      </c>
      <c r="B2946" s="74" t="s">
        <v>34591</v>
      </c>
      <c r="C2946" s="75" t="s">
        <v>326</v>
      </c>
      <c r="D2946" s="81">
        <v>9083.5</v>
      </c>
      <c r="E2946" s="230">
        <v>44863</v>
      </c>
      <c r="F2946" s="81">
        <v>9083.5</v>
      </c>
      <c r="G2946" s="197">
        <f>Tabla111[[#This Row],[Importe]]-Tabla111[[#This Row],[Pagado]]</f>
        <v>0</v>
      </c>
      <c r="H2946" s="75" t="s">
        <v>10</v>
      </c>
    </row>
    <row r="2947" spans="1:8" x14ac:dyDescent="0.25">
      <c r="A2947" s="148">
        <v>44862</v>
      </c>
      <c r="B2947" s="149" t="s">
        <v>34592</v>
      </c>
      <c r="C2947" s="153" t="s">
        <v>348</v>
      </c>
      <c r="D2947" s="154">
        <v>3571.2</v>
      </c>
      <c r="E2947" s="231">
        <v>44862</v>
      </c>
      <c r="F2947" s="154">
        <v>3571.2</v>
      </c>
      <c r="G2947" s="197">
        <f>Tabla111[[#This Row],[Importe]]-Tabla111[[#This Row],[Pagado]]</f>
        <v>0</v>
      </c>
      <c r="H2947" s="153" t="s">
        <v>10</v>
      </c>
    </row>
    <row r="2948" spans="1:8" x14ac:dyDescent="0.25">
      <c r="A2948" s="73">
        <v>44862</v>
      </c>
      <c r="B2948" s="74" t="s">
        <v>34593</v>
      </c>
      <c r="C2948" s="75" t="s">
        <v>89</v>
      </c>
      <c r="D2948" s="81">
        <v>16957</v>
      </c>
      <c r="E2948" s="230">
        <v>44863</v>
      </c>
      <c r="F2948" s="81">
        <v>16957</v>
      </c>
      <c r="G2948" s="197">
        <f>Tabla111[[#This Row],[Importe]]-Tabla111[[#This Row],[Pagado]]</f>
        <v>0</v>
      </c>
      <c r="H2948" s="75" t="s">
        <v>10</v>
      </c>
    </row>
    <row r="2949" spans="1:8" x14ac:dyDescent="0.25">
      <c r="A2949" s="148">
        <v>44862</v>
      </c>
      <c r="B2949" s="149" t="s">
        <v>34594</v>
      </c>
      <c r="C2949" s="153" t="s">
        <v>5043</v>
      </c>
      <c r="D2949" s="154">
        <v>5180.5</v>
      </c>
      <c r="E2949" s="231">
        <v>44865</v>
      </c>
      <c r="F2949" s="154">
        <v>5180.5</v>
      </c>
      <c r="G2949" s="197">
        <f>Tabla111[[#This Row],[Importe]]-Tabla111[[#This Row],[Pagado]]</f>
        <v>0</v>
      </c>
      <c r="H2949" s="153" t="s">
        <v>10</v>
      </c>
    </row>
    <row r="2950" spans="1:8" x14ac:dyDescent="0.25">
      <c r="A2950" s="73">
        <v>44862</v>
      </c>
      <c r="B2950" s="74" t="s">
        <v>34595</v>
      </c>
      <c r="C2950" s="75" t="s">
        <v>111</v>
      </c>
      <c r="D2950" s="81">
        <v>11856</v>
      </c>
      <c r="E2950" s="230">
        <v>44863</v>
      </c>
      <c r="F2950" s="81">
        <v>11856</v>
      </c>
      <c r="G2950" s="197">
        <f>Tabla111[[#This Row],[Importe]]-Tabla111[[#This Row],[Pagado]]</f>
        <v>0</v>
      </c>
      <c r="H2950" s="75" t="s">
        <v>10</v>
      </c>
    </row>
    <row r="2951" spans="1:8" x14ac:dyDescent="0.25">
      <c r="A2951" s="148">
        <v>44862</v>
      </c>
      <c r="B2951" s="149" t="s">
        <v>34596</v>
      </c>
      <c r="C2951" s="153" t="s">
        <v>105</v>
      </c>
      <c r="D2951" s="154">
        <v>11908</v>
      </c>
      <c r="E2951" s="231">
        <v>44863</v>
      </c>
      <c r="F2951" s="154">
        <v>11908</v>
      </c>
      <c r="G2951" s="197">
        <f>Tabla111[[#This Row],[Importe]]-Tabla111[[#This Row],[Pagado]]</f>
        <v>0</v>
      </c>
      <c r="H2951" s="153" t="s">
        <v>10</v>
      </c>
    </row>
    <row r="2952" spans="1:8" x14ac:dyDescent="0.25">
      <c r="A2952" s="73">
        <v>44862</v>
      </c>
      <c r="B2952" s="74" t="s">
        <v>34597</v>
      </c>
      <c r="C2952" s="75" t="s">
        <v>9</v>
      </c>
      <c r="D2952" s="81">
        <v>9582.7000000000007</v>
      </c>
      <c r="E2952" s="230">
        <v>44862</v>
      </c>
      <c r="F2952" s="81">
        <v>9582.7000000000007</v>
      </c>
      <c r="G2952" s="197">
        <f>Tabla111[[#This Row],[Importe]]-Tabla111[[#This Row],[Pagado]]</f>
        <v>0</v>
      </c>
      <c r="H2952" s="75" t="s">
        <v>10</v>
      </c>
    </row>
    <row r="2953" spans="1:8" x14ac:dyDescent="0.25">
      <c r="A2953" s="148">
        <v>44862</v>
      </c>
      <c r="B2953" s="149" t="s">
        <v>34598</v>
      </c>
      <c r="C2953" s="153" t="s">
        <v>647</v>
      </c>
      <c r="D2953" s="154">
        <v>5412.5</v>
      </c>
      <c r="E2953" s="231">
        <v>44862</v>
      </c>
      <c r="F2953" s="154">
        <v>5412.5</v>
      </c>
      <c r="G2953" s="197">
        <f>Tabla111[[#This Row],[Importe]]-Tabla111[[#This Row],[Pagado]]</f>
        <v>0</v>
      </c>
      <c r="H2953" s="153" t="s">
        <v>10</v>
      </c>
    </row>
    <row r="2954" spans="1:8" x14ac:dyDescent="0.25">
      <c r="A2954" s="73">
        <v>44862</v>
      </c>
      <c r="B2954" s="74" t="s">
        <v>34599</v>
      </c>
      <c r="C2954" s="75" t="s">
        <v>83</v>
      </c>
      <c r="D2954" s="81">
        <v>12423.6</v>
      </c>
      <c r="E2954" s="230">
        <v>44862</v>
      </c>
      <c r="F2954" s="81">
        <v>12423.6</v>
      </c>
      <c r="G2954" s="197">
        <f>Tabla111[[#This Row],[Importe]]-Tabla111[[#This Row],[Pagado]]</f>
        <v>0</v>
      </c>
      <c r="H2954" s="75" t="s">
        <v>10</v>
      </c>
    </row>
    <row r="2955" spans="1:8" x14ac:dyDescent="0.25">
      <c r="A2955" s="148">
        <v>44862</v>
      </c>
      <c r="B2955" s="149" t="s">
        <v>34600</v>
      </c>
      <c r="C2955" s="153" t="s">
        <v>79</v>
      </c>
      <c r="D2955" s="154">
        <v>30044</v>
      </c>
      <c r="E2955" s="231">
        <v>44862</v>
      </c>
      <c r="F2955" s="154">
        <v>30044</v>
      </c>
      <c r="G2955" s="197">
        <f>Tabla111[[#This Row],[Importe]]-Tabla111[[#This Row],[Pagado]]</f>
        <v>0</v>
      </c>
      <c r="H2955" s="153" t="s">
        <v>10</v>
      </c>
    </row>
    <row r="2956" spans="1:8" x14ac:dyDescent="0.25">
      <c r="A2956" s="73">
        <v>44862</v>
      </c>
      <c r="B2956" s="74" t="s">
        <v>34601</v>
      </c>
      <c r="C2956" s="75" t="s">
        <v>79</v>
      </c>
      <c r="D2956" s="81">
        <v>7400</v>
      </c>
      <c r="E2956" s="230">
        <v>44862</v>
      </c>
      <c r="F2956" s="81">
        <v>7400</v>
      </c>
      <c r="G2956" s="197">
        <f>Tabla111[[#This Row],[Importe]]-Tabla111[[#This Row],[Pagado]]</f>
        <v>0</v>
      </c>
      <c r="H2956" s="75" t="s">
        <v>10</v>
      </c>
    </row>
    <row r="2957" spans="1:8" x14ac:dyDescent="0.25">
      <c r="A2957" s="148">
        <v>44862</v>
      </c>
      <c r="B2957" s="149" t="s">
        <v>34602</v>
      </c>
      <c r="C2957" s="153" t="s">
        <v>29</v>
      </c>
      <c r="D2957" s="154">
        <v>6837.6</v>
      </c>
      <c r="E2957" s="231">
        <v>44862</v>
      </c>
      <c r="F2957" s="154">
        <v>6837.6</v>
      </c>
      <c r="G2957" s="197">
        <f>Tabla111[[#This Row],[Importe]]-Tabla111[[#This Row],[Pagado]]</f>
        <v>0</v>
      </c>
      <c r="H2957" s="153" t="s">
        <v>10</v>
      </c>
    </row>
    <row r="2958" spans="1:8" x14ac:dyDescent="0.25">
      <c r="A2958" s="73">
        <v>44862</v>
      </c>
      <c r="B2958" s="74" t="s">
        <v>34603</v>
      </c>
      <c r="C2958" s="75" t="s">
        <v>14944</v>
      </c>
      <c r="D2958" s="81">
        <v>2552</v>
      </c>
      <c r="E2958" s="230">
        <v>44862</v>
      </c>
      <c r="F2958" s="81">
        <v>2552</v>
      </c>
      <c r="G2958" s="197">
        <f>Tabla111[[#This Row],[Importe]]-Tabla111[[#This Row],[Pagado]]</f>
        <v>0</v>
      </c>
      <c r="H2958" s="75" t="s">
        <v>10</v>
      </c>
    </row>
    <row r="2959" spans="1:8" x14ac:dyDescent="0.25">
      <c r="A2959" s="148">
        <v>44862</v>
      </c>
      <c r="B2959" s="149" t="s">
        <v>34604</v>
      </c>
      <c r="C2959" s="153" t="s">
        <v>161</v>
      </c>
      <c r="D2959" s="154">
        <v>3825</v>
      </c>
      <c r="E2959" s="231">
        <v>44862</v>
      </c>
      <c r="F2959" s="154">
        <v>3825</v>
      </c>
      <c r="G2959" s="197">
        <f>Tabla111[[#This Row],[Importe]]-Tabla111[[#This Row],[Pagado]]</f>
        <v>0</v>
      </c>
      <c r="H2959" s="153" t="s">
        <v>10</v>
      </c>
    </row>
    <row r="2960" spans="1:8" x14ac:dyDescent="0.25">
      <c r="A2960" s="73">
        <v>44862</v>
      </c>
      <c r="B2960" s="74" t="s">
        <v>34605</v>
      </c>
      <c r="C2960" s="75" t="s">
        <v>49</v>
      </c>
      <c r="D2960" s="81">
        <v>3673.8</v>
      </c>
      <c r="E2960" s="230">
        <v>44862</v>
      </c>
      <c r="F2960" s="81">
        <v>3673.8</v>
      </c>
      <c r="G2960" s="197">
        <f>Tabla111[[#This Row],[Importe]]-Tabla111[[#This Row],[Pagado]]</f>
        <v>0</v>
      </c>
      <c r="H2960" s="75" t="s">
        <v>10</v>
      </c>
    </row>
    <row r="2961" spans="1:8" x14ac:dyDescent="0.25">
      <c r="A2961" s="148">
        <v>44862</v>
      </c>
      <c r="B2961" s="149" t="s">
        <v>34606</v>
      </c>
      <c r="C2961" s="153" t="s">
        <v>146</v>
      </c>
      <c r="D2961" s="154">
        <v>5674.4</v>
      </c>
      <c r="E2961" s="231">
        <v>44862</v>
      </c>
      <c r="F2961" s="154">
        <v>5674.4</v>
      </c>
      <c r="G2961" s="197">
        <f>Tabla111[[#This Row],[Importe]]-Tabla111[[#This Row],[Pagado]]</f>
        <v>0</v>
      </c>
      <c r="H2961" s="153" t="s">
        <v>10</v>
      </c>
    </row>
    <row r="2962" spans="1:8" x14ac:dyDescent="0.25">
      <c r="A2962" s="73">
        <v>44862</v>
      </c>
      <c r="B2962" s="74" t="s">
        <v>34607</v>
      </c>
      <c r="C2962" s="75" t="s">
        <v>31</v>
      </c>
      <c r="D2962" s="81">
        <v>6381</v>
      </c>
      <c r="E2962" s="230">
        <v>44862</v>
      </c>
      <c r="F2962" s="81">
        <v>6381</v>
      </c>
      <c r="G2962" s="197">
        <f>Tabla111[[#This Row],[Importe]]-Tabla111[[#This Row],[Pagado]]</f>
        <v>0</v>
      </c>
      <c r="H2962" s="75" t="s">
        <v>10</v>
      </c>
    </row>
    <row r="2963" spans="1:8" x14ac:dyDescent="0.25">
      <c r="A2963" s="148">
        <v>44862</v>
      </c>
      <c r="B2963" s="149" t="s">
        <v>34608</v>
      </c>
      <c r="C2963" s="153" t="s">
        <v>333</v>
      </c>
      <c r="D2963" s="154">
        <v>2148.4</v>
      </c>
      <c r="E2963" s="231">
        <v>44862</v>
      </c>
      <c r="F2963" s="154">
        <v>2148.4</v>
      </c>
      <c r="G2963" s="197">
        <f>Tabla111[[#This Row],[Importe]]-Tabla111[[#This Row],[Pagado]]</f>
        <v>0</v>
      </c>
      <c r="H2963" s="153" t="s">
        <v>10</v>
      </c>
    </row>
    <row r="2964" spans="1:8" x14ac:dyDescent="0.25">
      <c r="A2964" s="73">
        <v>44862</v>
      </c>
      <c r="B2964" s="74" t="s">
        <v>34609</v>
      </c>
      <c r="C2964" s="75" t="s">
        <v>339</v>
      </c>
      <c r="D2964" s="81">
        <v>623.20000000000005</v>
      </c>
      <c r="E2964" s="230">
        <v>44862</v>
      </c>
      <c r="F2964" s="81">
        <v>623.20000000000005</v>
      </c>
      <c r="G2964" s="197">
        <f>Tabla111[[#This Row],[Importe]]-Tabla111[[#This Row],[Pagado]]</f>
        <v>0</v>
      </c>
      <c r="H2964" s="75" t="s">
        <v>10</v>
      </c>
    </row>
    <row r="2965" spans="1:8" x14ac:dyDescent="0.25">
      <c r="A2965" s="148">
        <v>44862</v>
      </c>
      <c r="B2965" s="149" t="s">
        <v>34610</v>
      </c>
      <c r="C2965" s="153" t="s">
        <v>230</v>
      </c>
      <c r="D2965" s="154">
        <v>7808</v>
      </c>
      <c r="E2965" s="231">
        <v>44862</v>
      </c>
      <c r="F2965" s="154">
        <v>7808</v>
      </c>
      <c r="G2965" s="197">
        <f>Tabla111[[#This Row],[Importe]]-Tabla111[[#This Row],[Pagado]]</f>
        <v>0</v>
      </c>
      <c r="H2965" s="153" t="s">
        <v>10</v>
      </c>
    </row>
    <row r="2966" spans="1:8" x14ac:dyDescent="0.25">
      <c r="A2966" s="73">
        <v>44862</v>
      </c>
      <c r="B2966" s="74" t="s">
        <v>34611</v>
      </c>
      <c r="C2966" s="75" t="s">
        <v>357</v>
      </c>
      <c r="D2966" s="81">
        <v>590.4</v>
      </c>
      <c r="E2966" s="230">
        <v>44862</v>
      </c>
      <c r="F2966" s="81">
        <v>590.4</v>
      </c>
      <c r="G2966" s="197">
        <f>Tabla111[[#This Row],[Importe]]-Tabla111[[#This Row],[Pagado]]</f>
        <v>0</v>
      </c>
      <c r="H2966" s="75" t="s">
        <v>10</v>
      </c>
    </row>
    <row r="2967" spans="1:8" x14ac:dyDescent="0.25">
      <c r="A2967" s="148">
        <v>44862</v>
      </c>
      <c r="B2967" s="149" t="s">
        <v>34612</v>
      </c>
      <c r="C2967" s="153" t="s">
        <v>127</v>
      </c>
      <c r="D2967" s="154">
        <v>1282</v>
      </c>
      <c r="E2967" s="231">
        <v>44862</v>
      </c>
      <c r="F2967" s="154">
        <v>1282</v>
      </c>
      <c r="G2967" s="197">
        <f>Tabla111[[#This Row],[Importe]]-Tabla111[[#This Row],[Pagado]]</f>
        <v>0</v>
      </c>
      <c r="H2967" s="153" t="s">
        <v>10</v>
      </c>
    </row>
    <row r="2968" spans="1:8" x14ac:dyDescent="0.25">
      <c r="A2968" s="73">
        <v>44862</v>
      </c>
      <c r="B2968" s="74" t="s">
        <v>34613</v>
      </c>
      <c r="C2968" s="75" t="s">
        <v>129</v>
      </c>
      <c r="D2968" s="81">
        <v>5835.8</v>
      </c>
      <c r="E2968" s="230">
        <v>44862</v>
      </c>
      <c r="F2968" s="81">
        <v>5835.8</v>
      </c>
      <c r="G2968" s="197">
        <f>Tabla111[[#This Row],[Importe]]-Tabla111[[#This Row],[Pagado]]</f>
        <v>0</v>
      </c>
      <c r="H2968" s="75" t="s">
        <v>10</v>
      </c>
    </row>
    <row r="2969" spans="1:8" x14ac:dyDescent="0.25">
      <c r="A2969" s="148">
        <v>44862</v>
      </c>
      <c r="B2969" s="149" t="s">
        <v>34614</v>
      </c>
      <c r="C2969" s="153" t="s">
        <v>154</v>
      </c>
      <c r="D2969" s="154">
        <v>70040.039999999994</v>
      </c>
      <c r="E2969" s="231">
        <v>44866</v>
      </c>
      <c r="F2969" s="154">
        <v>70040.039999999994</v>
      </c>
      <c r="G2969" s="197">
        <f>Tabla111[[#This Row],[Importe]]-Tabla111[[#This Row],[Pagado]]</f>
        <v>0</v>
      </c>
      <c r="H2969" s="153" t="s">
        <v>10</v>
      </c>
    </row>
    <row r="2970" spans="1:8" x14ac:dyDescent="0.25">
      <c r="A2970" s="73">
        <v>44862</v>
      </c>
      <c r="B2970" s="74" t="s">
        <v>34615</v>
      </c>
      <c r="C2970" s="75" t="s">
        <v>218</v>
      </c>
      <c r="D2970" s="81">
        <v>30684.880000000001</v>
      </c>
      <c r="E2970" s="230">
        <v>44865</v>
      </c>
      <c r="F2970" s="81">
        <v>30684.880000000001</v>
      </c>
      <c r="G2970" s="197">
        <f>Tabla111[[#This Row],[Importe]]-Tabla111[[#This Row],[Pagado]]</f>
        <v>0</v>
      </c>
      <c r="H2970" s="75" t="s">
        <v>10</v>
      </c>
    </row>
    <row r="2971" spans="1:8" x14ac:dyDescent="0.25">
      <c r="A2971" s="148">
        <v>44862</v>
      </c>
      <c r="B2971" s="149" t="s">
        <v>34616</v>
      </c>
      <c r="C2971" s="153" t="s">
        <v>161</v>
      </c>
      <c r="D2971" s="154">
        <v>673.2</v>
      </c>
      <c r="E2971" s="231">
        <v>44862</v>
      </c>
      <c r="F2971" s="154">
        <v>673.2</v>
      </c>
      <c r="G2971" s="197">
        <f>Tabla111[[#This Row],[Importe]]-Tabla111[[#This Row],[Pagado]]</f>
        <v>0</v>
      </c>
      <c r="H2971" s="153" t="s">
        <v>10</v>
      </c>
    </row>
    <row r="2972" spans="1:8" x14ac:dyDescent="0.25">
      <c r="A2972" s="73">
        <v>44862</v>
      </c>
      <c r="B2972" s="74" t="s">
        <v>34617</v>
      </c>
      <c r="C2972" s="75" t="s">
        <v>206</v>
      </c>
      <c r="D2972" s="81">
        <v>52205.46</v>
      </c>
      <c r="E2972" s="230">
        <v>44866</v>
      </c>
      <c r="F2972" s="81">
        <v>52205.46</v>
      </c>
      <c r="G2972" s="197">
        <f>Tabla111[[#This Row],[Importe]]-Tabla111[[#This Row],[Pagado]]</f>
        <v>0</v>
      </c>
      <c r="H2972" s="75" t="s">
        <v>10</v>
      </c>
    </row>
    <row r="2973" spans="1:8" x14ac:dyDescent="0.25">
      <c r="A2973" s="148">
        <v>44862</v>
      </c>
      <c r="B2973" s="149" t="s">
        <v>34618</v>
      </c>
      <c r="C2973" s="153" t="s">
        <v>208</v>
      </c>
      <c r="D2973" s="154">
        <v>20512.5</v>
      </c>
      <c r="E2973" s="231">
        <v>44873</v>
      </c>
      <c r="F2973" s="154">
        <v>20512.5</v>
      </c>
      <c r="G2973" s="197">
        <f>Tabla111[[#This Row],[Importe]]-Tabla111[[#This Row],[Pagado]]</f>
        <v>0</v>
      </c>
      <c r="H2973" s="153" t="s">
        <v>10</v>
      </c>
    </row>
    <row r="2974" spans="1:8" x14ac:dyDescent="0.25">
      <c r="A2974" s="73">
        <v>44862</v>
      </c>
      <c r="B2974" s="74" t="s">
        <v>34619</v>
      </c>
      <c r="C2974" s="75" t="s">
        <v>314</v>
      </c>
      <c r="D2974" s="81">
        <v>5930.9</v>
      </c>
      <c r="E2974" s="230">
        <v>44862</v>
      </c>
      <c r="F2974" s="81">
        <v>5930.9</v>
      </c>
      <c r="G2974" s="197">
        <f>Tabla111[[#This Row],[Importe]]-Tabla111[[#This Row],[Pagado]]</f>
        <v>0</v>
      </c>
      <c r="H2974" s="75" t="s">
        <v>10</v>
      </c>
    </row>
    <row r="2975" spans="1:8" x14ac:dyDescent="0.25">
      <c r="A2975" s="148">
        <v>44862</v>
      </c>
      <c r="B2975" s="149" t="s">
        <v>34620</v>
      </c>
      <c r="C2975" s="153" t="s">
        <v>314</v>
      </c>
      <c r="D2975" s="154">
        <v>225.7</v>
      </c>
      <c r="E2975" s="231">
        <v>44862</v>
      </c>
      <c r="F2975" s="154">
        <v>225.7</v>
      </c>
      <c r="G2975" s="197">
        <f>Tabla111[[#This Row],[Importe]]-Tabla111[[#This Row],[Pagado]]</f>
        <v>0</v>
      </c>
      <c r="H2975" s="153" t="s">
        <v>10</v>
      </c>
    </row>
    <row r="2976" spans="1:8" x14ac:dyDescent="0.25">
      <c r="A2976" s="73">
        <v>44862</v>
      </c>
      <c r="B2976" s="74" t="s">
        <v>34621</v>
      </c>
      <c r="C2976" s="75" t="s">
        <v>87</v>
      </c>
      <c r="D2976" s="81">
        <v>5376.9</v>
      </c>
      <c r="E2976" s="230">
        <v>44862</v>
      </c>
      <c r="F2976" s="81">
        <v>5376.9</v>
      </c>
      <c r="G2976" s="197">
        <f>Tabla111[[#This Row],[Importe]]-Tabla111[[#This Row],[Pagado]]</f>
        <v>0</v>
      </c>
      <c r="H2976" s="75" t="s">
        <v>10</v>
      </c>
    </row>
    <row r="2977" spans="1:8" x14ac:dyDescent="0.25">
      <c r="A2977" s="148">
        <v>44862</v>
      </c>
      <c r="B2977" s="149" t="s">
        <v>34622</v>
      </c>
      <c r="C2977" s="153" t="s">
        <v>433</v>
      </c>
      <c r="D2977" s="154">
        <v>27380</v>
      </c>
      <c r="E2977" s="231">
        <v>44862</v>
      </c>
      <c r="F2977" s="154">
        <v>27380</v>
      </c>
      <c r="G2977" s="197">
        <f>Tabla111[[#This Row],[Importe]]-Tabla111[[#This Row],[Pagado]]</f>
        <v>0</v>
      </c>
      <c r="H2977" s="153" t="s">
        <v>10</v>
      </c>
    </row>
    <row r="2978" spans="1:8" x14ac:dyDescent="0.25">
      <c r="A2978" s="73">
        <v>44862</v>
      </c>
      <c r="B2978" s="74" t="s">
        <v>34623</v>
      </c>
      <c r="C2978" s="75" t="s">
        <v>31</v>
      </c>
      <c r="D2978" s="81">
        <v>5733.8</v>
      </c>
      <c r="E2978" s="230">
        <v>44862</v>
      </c>
      <c r="F2978" s="81">
        <v>5733.8</v>
      </c>
      <c r="G2978" s="197">
        <f>Tabla111[[#This Row],[Importe]]-Tabla111[[#This Row],[Pagado]]</f>
        <v>0</v>
      </c>
      <c r="H2978" s="75" t="s">
        <v>10</v>
      </c>
    </row>
    <row r="2979" spans="1:8" x14ac:dyDescent="0.25">
      <c r="A2979" s="148">
        <v>44862</v>
      </c>
      <c r="B2979" s="149" t="s">
        <v>34624</v>
      </c>
      <c r="C2979" s="153" t="s">
        <v>45</v>
      </c>
      <c r="D2979" s="154">
        <v>12494</v>
      </c>
      <c r="E2979" s="231">
        <v>44862</v>
      </c>
      <c r="F2979" s="154">
        <v>12494</v>
      </c>
      <c r="G2979" s="197">
        <f>Tabla111[[#This Row],[Importe]]-Tabla111[[#This Row],[Pagado]]</f>
        <v>0</v>
      </c>
      <c r="H2979" s="153" t="s">
        <v>10</v>
      </c>
    </row>
    <row r="2980" spans="1:8" x14ac:dyDescent="0.25">
      <c r="A2980" s="73">
        <v>44862</v>
      </c>
      <c r="B2980" s="74" t="s">
        <v>34625</v>
      </c>
      <c r="C2980" s="75" t="s">
        <v>541</v>
      </c>
      <c r="D2980" s="81">
        <v>14572.8</v>
      </c>
      <c r="E2980" s="230">
        <v>44863</v>
      </c>
      <c r="F2980" s="81">
        <v>14572.8</v>
      </c>
      <c r="G2980" s="197">
        <f>Tabla111[[#This Row],[Importe]]-Tabla111[[#This Row],[Pagado]]</f>
        <v>0</v>
      </c>
      <c r="H2980" s="75" t="s">
        <v>10</v>
      </c>
    </row>
    <row r="2981" spans="1:8" x14ac:dyDescent="0.25">
      <c r="A2981" s="148">
        <v>44862</v>
      </c>
      <c r="B2981" s="149" t="s">
        <v>34626</v>
      </c>
      <c r="C2981" s="153" t="s">
        <v>107</v>
      </c>
      <c r="D2981" s="154">
        <v>11836.5</v>
      </c>
      <c r="E2981" s="231">
        <v>44862</v>
      </c>
      <c r="F2981" s="154">
        <v>11836.5</v>
      </c>
      <c r="G2981" s="197">
        <f>Tabla111[[#This Row],[Importe]]-Tabla111[[#This Row],[Pagado]]</f>
        <v>0</v>
      </c>
      <c r="H2981" s="153" t="s">
        <v>10</v>
      </c>
    </row>
    <row r="2982" spans="1:8" x14ac:dyDescent="0.25">
      <c r="A2982" s="73">
        <v>44862</v>
      </c>
      <c r="B2982" s="74" t="s">
        <v>34627</v>
      </c>
      <c r="C2982" s="75" t="s">
        <v>562</v>
      </c>
      <c r="D2982" s="81">
        <v>3944.4</v>
      </c>
      <c r="E2982" s="230">
        <v>44862</v>
      </c>
      <c r="F2982" s="81">
        <v>3944.4</v>
      </c>
      <c r="G2982" s="197">
        <f>Tabla111[[#This Row],[Importe]]-Tabla111[[#This Row],[Pagado]]</f>
        <v>0</v>
      </c>
      <c r="H2982" s="75" t="s">
        <v>10</v>
      </c>
    </row>
    <row r="2983" spans="1:8" x14ac:dyDescent="0.25">
      <c r="A2983" s="148">
        <v>44862</v>
      </c>
      <c r="B2983" s="149" t="s">
        <v>34628</v>
      </c>
      <c r="C2983" s="153" t="s">
        <v>562</v>
      </c>
      <c r="D2983" s="154">
        <v>559.29999999999995</v>
      </c>
      <c r="E2983" s="231">
        <v>44862</v>
      </c>
      <c r="F2983" s="154">
        <v>559.29999999999995</v>
      </c>
      <c r="G2983" s="197">
        <f>Tabla111[[#This Row],[Importe]]-Tabla111[[#This Row],[Pagado]]</f>
        <v>0</v>
      </c>
      <c r="H2983" s="153" t="s">
        <v>10</v>
      </c>
    </row>
    <row r="2984" spans="1:8" x14ac:dyDescent="0.25">
      <c r="A2984" s="73">
        <v>44862</v>
      </c>
      <c r="B2984" s="74" t="s">
        <v>34629</v>
      </c>
      <c r="C2984" s="75" t="s">
        <v>6252</v>
      </c>
      <c r="D2984" s="81">
        <v>0</v>
      </c>
      <c r="E2984" s="232" t="s">
        <v>189</v>
      </c>
      <c r="F2984" s="81">
        <v>0</v>
      </c>
      <c r="G2984" s="197">
        <f>Tabla111[[#This Row],[Importe]]-Tabla111[[#This Row],[Pagado]]</f>
        <v>0</v>
      </c>
      <c r="H2984" s="75" t="s">
        <v>189</v>
      </c>
    </row>
    <row r="2985" spans="1:8" x14ac:dyDescent="0.25">
      <c r="A2985" s="148">
        <v>44862</v>
      </c>
      <c r="B2985" s="149" t="s">
        <v>34630</v>
      </c>
      <c r="C2985" s="153" t="s">
        <v>31</v>
      </c>
      <c r="D2985" s="154">
        <v>754.8</v>
      </c>
      <c r="E2985" s="231">
        <v>44862</v>
      </c>
      <c r="F2985" s="154">
        <v>754.8</v>
      </c>
      <c r="G2985" s="197">
        <f>Tabla111[[#This Row],[Importe]]-Tabla111[[#This Row],[Pagado]]</f>
        <v>0</v>
      </c>
      <c r="H2985" s="153" t="s">
        <v>10</v>
      </c>
    </row>
    <row r="2986" spans="1:8" x14ac:dyDescent="0.25">
      <c r="A2986" s="73">
        <v>44862</v>
      </c>
      <c r="B2986" s="74" t="s">
        <v>34631</v>
      </c>
      <c r="C2986" s="75" t="s">
        <v>414</v>
      </c>
      <c r="D2986" s="81">
        <v>23236</v>
      </c>
      <c r="E2986" s="230">
        <v>44870</v>
      </c>
      <c r="F2986" s="81">
        <v>23236</v>
      </c>
      <c r="G2986" s="197">
        <f>Tabla111[[#This Row],[Importe]]-Tabla111[[#This Row],[Pagado]]</f>
        <v>0</v>
      </c>
      <c r="H2986" s="75" t="s">
        <v>10</v>
      </c>
    </row>
    <row r="2987" spans="1:8" x14ac:dyDescent="0.25">
      <c r="A2987" s="148">
        <v>44862</v>
      </c>
      <c r="B2987" s="149" t="s">
        <v>34632</v>
      </c>
      <c r="C2987" s="153" t="s">
        <v>212</v>
      </c>
      <c r="D2987" s="154">
        <v>98144.18</v>
      </c>
      <c r="E2987" s="231">
        <v>44865</v>
      </c>
      <c r="F2987" s="154">
        <v>98144.18</v>
      </c>
      <c r="G2987" s="197">
        <f>Tabla111[[#This Row],[Importe]]-Tabla111[[#This Row],[Pagado]]</f>
        <v>0</v>
      </c>
      <c r="H2987" s="153" t="s">
        <v>10</v>
      </c>
    </row>
    <row r="2988" spans="1:8" x14ac:dyDescent="0.25">
      <c r="A2988" s="73">
        <v>44862</v>
      </c>
      <c r="B2988" s="74" t="s">
        <v>34633</v>
      </c>
      <c r="C2988" s="75" t="s">
        <v>12</v>
      </c>
      <c r="D2988" s="81">
        <v>1424</v>
      </c>
      <c r="E2988" s="230">
        <v>44863</v>
      </c>
      <c r="F2988" s="81">
        <v>1424</v>
      </c>
      <c r="G2988" s="197">
        <f>Tabla111[[#This Row],[Importe]]-Tabla111[[#This Row],[Pagado]]</f>
        <v>0</v>
      </c>
      <c r="H2988" s="75" t="s">
        <v>10</v>
      </c>
    </row>
    <row r="2989" spans="1:8" x14ac:dyDescent="0.25">
      <c r="A2989" s="148">
        <v>44862</v>
      </c>
      <c r="B2989" s="149" t="s">
        <v>34634</v>
      </c>
      <c r="C2989" s="153" t="s">
        <v>840</v>
      </c>
      <c r="D2989" s="154">
        <v>11531</v>
      </c>
      <c r="E2989" s="231">
        <v>44862</v>
      </c>
      <c r="F2989" s="154">
        <v>11531</v>
      </c>
      <c r="G2989" s="197">
        <f>Tabla111[[#This Row],[Importe]]-Tabla111[[#This Row],[Pagado]]</f>
        <v>0</v>
      </c>
      <c r="H2989" s="153" t="s">
        <v>10</v>
      </c>
    </row>
    <row r="2990" spans="1:8" x14ac:dyDescent="0.25">
      <c r="A2990" s="73">
        <v>44862</v>
      </c>
      <c r="B2990" s="74" t="s">
        <v>34635</v>
      </c>
      <c r="C2990" s="75" t="s">
        <v>51</v>
      </c>
      <c r="D2990" s="81">
        <v>5004.3</v>
      </c>
      <c r="E2990" s="230">
        <v>44862</v>
      </c>
      <c r="F2990" s="81">
        <v>5004.3</v>
      </c>
      <c r="G2990" s="197">
        <f>Tabla111[[#This Row],[Importe]]-Tabla111[[#This Row],[Pagado]]</f>
        <v>0</v>
      </c>
      <c r="H2990" s="75" t="s">
        <v>10</v>
      </c>
    </row>
    <row r="2991" spans="1:8" x14ac:dyDescent="0.25">
      <c r="A2991" s="148">
        <v>44862</v>
      </c>
      <c r="B2991" s="149" t="s">
        <v>34636</v>
      </c>
      <c r="C2991" s="153" t="s">
        <v>135</v>
      </c>
      <c r="D2991" s="154">
        <v>3356.4</v>
      </c>
      <c r="E2991" s="231">
        <v>44862</v>
      </c>
      <c r="F2991" s="154">
        <v>3356.4</v>
      </c>
      <c r="G2991" s="197">
        <f>Tabla111[[#This Row],[Importe]]-Tabla111[[#This Row],[Pagado]]</f>
        <v>0</v>
      </c>
      <c r="H2991" s="153" t="s">
        <v>10</v>
      </c>
    </row>
    <row r="2992" spans="1:8" x14ac:dyDescent="0.25">
      <c r="A2992" s="73">
        <v>44862</v>
      </c>
      <c r="B2992" s="74" t="s">
        <v>34637</v>
      </c>
      <c r="C2992" s="75" t="s">
        <v>1644</v>
      </c>
      <c r="D2992" s="81">
        <v>15612.9</v>
      </c>
      <c r="E2992" s="230">
        <v>44863</v>
      </c>
      <c r="F2992" s="81">
        <v>15612.9</v>
      </c>
      <c r="G2992" s="197">
        <f>Tabla111[[#This Row],[Importe]]-Tabla111[[#This Row],[Pagado]]</f>
        <v>0</v>
      </c>
      <c r="H2992" s="75" t="s">
        <v>10</v>
      </c>
    </row>
    <row r="2993" spans="1:8" x14ac:dyDescent="0.25">
      <c r="A2993" s="148">
        <v>44862</v>
      </c>
      <c r="B2993" s="149" t="s">
        <v>34638</v>
      </c>
      <c r="C2993" s="153" t="s">
        <v>69</v>
      </c>
      <c r="D2993" s="154">
        <v>2856.4</v>
      </c>
      <c r="E2993" s="231">
        <v>44862</v>
      </c>
      <c r="F2993" s="154">
        <v>2856.4</v>
      </c>
      <c r="G2993" s="197">
        <f>Tabla111[[#This Row],[Importe]]-Tabla111[[#This Row],[Pagado]]</f>
        <v>0</v>
      </c>
      <c r="H2993" s="153" t="s">
        <v>10</v>
      </c>
    </row>
    <row r="2994" spans="1:8" x14ac:dyDescent="0.25">
      <c r="A2994" s="73">
        <v>44862</v>
      </c>
      <c r="B2994" s="74" t="s">
        <v>34639</v>
      </c>
      <c r="C2994" s="75" t="s">
        <v>133</v>
      </c>
      <c r="D2994" s="81">
        <v>17392.5</v>
      </c>
      <c r="E2994" s="230">
        <v>44863</v>
      </c>
      <c r="F2994" s="81">
        <v>17392.5</v>
      </c>
      <c r="G2994" s="197">
        <f>Tabla111[[#This Row],[Importe]]-Tabla111[[#This Row],[Pagado]]</f>
        <v>0</v>
      </c>
      <c r="H2994" s="75" t="s">
        <v>10</v>
      </c>
    </row>
    <row r="2995" spans="1:8" x14ac:dyDescent="0.25">
      <c r="A2995" s="148">
        <v>44862</v>
      </c>
      <c r="B2995" s="149" t="s">
        <v>34640</v>
      </c>
      <c r="C2995" s="153" t="s">
        <v>261</v>
      </c>
      <c r="D2995" s="154">
        <v>52123.08</v>
      </c>
      <c r="E2995" s="231">
        <v>44862</v>
      </c>
      <c r="F2995" s="154">
        <v>52123.08</v>
      </c>
      <c r="G2995" s="197">
        <f>Tabla111[[#This Row],[Importe]]-Tabla111[[#This Row],[Pagado]]</f>
        <v>0</v>
      </c>
      <c r="H2995" s="153" t="s">
        <v>10</v>
      </c>
    </row>
    <row r="2996" spans="1:8" x14ac:dyDescent="0.25">
      <c r="A2996" s="73">
        <v>44862</v>
      </c>
      <c r="B2996" s="74" t="s">
        <v>34641</v>
      </c>
      <c r="C2996" s="75" t="s">
        <v>173</v>
      </c>
      <c r="D2996" s="81">
        <v>42093.8</v>
      </c>
      <c r="E2996" s="230">
        <v>44863</v>
      </c>
      <c r="F2996" s="81">
        <v>42093.8</v>
      </c>
      <c r="G2996" s="197">
        <f>Tabla111[[#This Row],[Importe]]-Tabla111[[#This Row],[Pagado]]</f>
        <v>0</v>
      </c>
      <c r="H2996" s="75" t="s">
        <v>10</v>
      </c>
    </row>
    <row r="2997" spans="1:8" x14ac:dyDescent="0.25">
      <c r="A2997" s="148">
        <v>44862</v>
      </c>
      <c r="B2997" s="149" t="s">
        <v>34642</v>
      </c>
      <c r="C2997" s="153" t="s">
        <v>875</v>
      </c>
      <c r="D2997" s="154">
        <v>58295.07</v>
      </c>
      <c r="E2997" s="231">
        <v>44862</v>
      </c>
      <c r="F2997" s="154">
        <v>58295.07</v>
      </c>
      <c r="G2997" s="197">
        <f>Tabla111[[#This Row],[Importe]]-Tabla111[[#This Row],[Pagado]]</f>
        <v>0</v>
      </c>
      <c r="H2997" s="153" t="s">
        <v>10</v>
      </c>
    </row>
    <row r="2998" spans="1:8" x14ac:dyDescent="0.25">
      <c r="A2998" s="73">
        <v>44862</v>
      </c>
      <c r="B2998" s="74" t="s">
        <v>34643</v>
      </c>
      <c r="C2998" s="75" t="s">
        <v>365</v>
      </c>
      <c r="D2998" s="81">
        <v>1143.8</v>
      </c>
      <c r="E2998" s="230">
        <v>44862</v>
      </c>
      <c r="F2998" s="81">
        <v>1143.8</v>
      </c>
      <c r="G2998" s="197">
        <f>Tabla111[[#This Row],[Importe]]-Tabla111[[#This Row],[Pagado]]</f>
        <v>0</v>
      </c>
      <c r="H2998" s="75" t="s">
        <v>10</v>
      </c>
    </row>
    <row r="2999" spans="1:8" x14ac:dyDescent="0.25">
      <c r="A2999" s="148">
        <v>44862</v>
      </c>
      <c r="B2999" s="149" t="s">
        <v>34644</v>
      </c>
      <c r="C2999" s="153" t="s">
        <v>296</v>
      </c>
      <c r="D2999" s="154">
        <v>4273.5</v>
      </c>
      <c r="E2999" s="231">
        <v>44862</v>
      </c>
      <c r="F2999" s="154">
        <v>4273.5</v>
      </c>
      <c r="G2999" s="197">
        <f>Tabla111[[#This Row],[Importe]]-Tabla111[[#This Row],[Pagado]]</f>
        <v>0</v>
      </c>
      <c r="H2999" s="153" t="s">
        <v>10</v>
      </c>
    </row>
    <row r="3000" spans="1:8" x14ac:dyDescent="0.25">
      <c r="A3000" s="73">
        <v>44862</v>
      </c>
      <c r="B3000" s="74" t="s">
        <v>34645</v>
      </c>
      <c r="C3000" s="75" t="s">
        <v>31</v>
      </c>
      <c r="D3000" s="81">
        <v>5114.8</v>
      </c>
      <c r="E3000" s="230">
        <v>44862</v>
      </c>
      <c r="F3000" s="81">
        <v>5114.8</v>
      </c>
      <c r="G3000" s="197">
        <f>Tabla111[[#This Row],[Importe]]-Tabla111[[#This Row],[Pagado]]</f>
        <v>0</v>
      </c>
      <c r="H3000" s="75" t="s">
        <v>10</v>
      </c>
    </row>
    <row r="3001" spans="1:8" x14ac:dyDescent="0.25">
      <c r="A3001" s="148">
        <v>44862</v>
      </c>
      <c r="B3001" s="149" t="s">
        <v>34646</v>
      </c>
      <c r="C3001" s="153" t="s">
        <v>31</v>
      </c>
      <c r="D3001" s="154">
        <v>1223.5999999999999</v>
      </c>
      <c r="E3001" s="231">
        <v>44862</v>
      </c>
      <c r="F3001" s="154">
        <v>1223.5999999999999</v>
      </c>
      <c r="G3001" s="197">
        <f>Tabla111[[#This Row],[Importe]]-Tabla111[[#This Row],[Pagado]]</f>
        <v>0</v>
      </c>
      <c r="H3001" s="153" t="s">
        <v>10</v>
      </c>
    </row>
    <row r="3002" spans="1:8" x14ac:dyDescent="0.25">
      <c r="A3002" s="73">
        <v>44862</v>
      </c>
      <c r="B3002" s="74" t="s">
        <v>34647</v>
      </c>
      <c r="C3002" s="75" t="s">
        <v>24</v>
      </c>
      <c r="D3002" s="81">
        <v>4407.3</v>
      </c>
      <c r="E3002" s="230">
        <v>44862</v>
      </c>
      <c r="F3002" s="81">
        <v>4407.3</v>
      </c>
      <c r="G3002" s="197">
        <f>Tabla111[[#This Row],[Importe]]-Tabla111[[#This Row],[Pagado]]</f>
        <v>0</v>
      </c>
      <c r="H3002" s="75" t="s">
        <v>10</v>
      </c>
    </row>
    <row r="3003" spans="1:8" x14ac:dyDescent="0.25">
      <c r="A3003" s="148">
        <v>44862</v>
      </c>
      <c r="B3003" s="149" t="s">
        <v>34648</v>
      </c>
      <c r="C3003" s="153" t="s">
        <v>142</v>
      </c>
      <c r="D3003" s="154">
        <v>24569.3</v>
      </c>
      <c r="E3003" s="231" t="s">
        <v>4813</v>
      </c>
      <c r="F3003" s="154">
        <v>0</v>
      </c>
      <c r="G3003" s="197">
        <f>Tabla111[[#This Row],[Importe]]-Tabla111[[#This Row],[Pagado]]</f>
        <v>24569.3</v>
      </c>
      <c r="H3003" s="153" t="s">
        <v>4814</v>
      </c>
    </row>
    <row r="3004" spans="1:8" x14ac:dyDescent="0.25">
      <c r="A3004" s="73">
        <v>44862</v>
      </c>
      <c r="B3004" s="74" t="s">
        <v>34649</v>
      </c>
      <c r="C3004" s="75" t="s">
        <v>698</v>
      </c>
      <c r="D3004" s="81">
        <v>5225.2</v>
      </c>
      <c r="E3004" s="230">
        <v>44859</v>
      </c>
      <c r="F3004" s="81">
        <v>5225.2</v>
      </c>
      <c r="G3004" s="197">
        <f>Tabla111[[#This Row],[Importe]]-Tabla111[[#This Row],[Pagado]]</f>
        <v>0</v>
      </c>
      <c r="H3004" s="75" t="s">
        <v>10</v>
      </c>
    </row>
    <row r="3005" spans="1:8" x14ac:dyDescent="0.25">
      <c r="A3005" s="148">
        <v>44862</v>
      </c>
      <c r="B3005" s="149" t="s">
        <v>34650</v>
      </c>
      <c r="C3005" s="153" t="s">
        <v>214</v>
      </c>
      <c r="D3005" s="154">
        <v>1272.8</v>
      </c>
      <c r="E3005" s="231">
        <v>44862</v>
      </c>
      <c r="F3005" s="154">
        <v>1272.8</v>
      </c>
      <c r="G3005" s="197">
        <f>Tabla111[[#This Row],[Importe]]-Tabla111[[#This Row],[Pagado]]</f>
        <v>0</v>
      </c>
      <c r="H3005" s="153" t="s">
        <v>10</v>
      </c>
    </row>
    <row r="3006" spans="1:8" x14ac:dyDescent="0.25">
      <c r="A3006" s="73">
        <v>44862</v>
      </c>
      <c r="B3006" s="74" t="s">
        <v>34651</v>
      </c>
      <c r="C3006" s="75" t="s">
        <v>58</v>
      </c>
      <c r="D3006" s="81">
        <v>3230.2</v>
      </c>
      <c r="E3006" s="230">
        <v>44865</v>
      </c>
      <c r="F3006" s="81">
        <v>3230.2</v>
      </c>
      <c r="G3006" s="197">
        <f>Tabla111[[#This Row],[Importe]]-Tabla111[[#This Row],[Pagado]]</f>
        <v>0</v>
      </c>
      <c r="H3006" s="75" t="s">
        <v>10</v>
      </c>
    </row>
    <row r="3007" spans="1:8" x14ac:dyDescent="0.25">
      <c r="A3007" s="148">
        <v>44862</v>
      </c>
      <c r="B3007" s="149" t="s">
        <v>34652</v>
      </c>
      <c r="C3007" s="153" t="s">
        <v>67</v>
      </c>
      <c r="D3007" s="154">
        <v>10229.799999999999</v>
      </c>
      <c r="E3007" s="231">
        <v>44868</v>
      </c>
      <c r="F3007" s="154">
        <v>10229.799999999999</v>
      </c>
      <c r="G3007" s="197">
        <f>Tabla111[[#This Row],[Importe]]-Tabla111[[#This Row],[Pagado]]</f>
        <v>0</v>
      </c>
      <c r="H3007" s="153" t="s">
        <v>10</v>
      </c>
    </row>
    <row r="3008" spans="1:8" x14ac:dyDescent="0.25">
      <c r="A3008" s="73">
        <v>44862</v>
      </c>
      <c r="B3008" s="74" t="s">
        <v>34653</v>
      </c>
      <c r="C3008" s="75" t="s">
        <v>9827</v>
      </c>
      <c r="D3008" s="81">
        <v>6404.7</v>
      </c>
      <c r="E3008" s="230">
        <v>44871</v>
      </c>
      <c r="F3008" s="81">
        <v>6404.7</v>
      </c>
      <c r="G3008" s="197">
        <f>Tabla111[[#This Row],[Importe]]-Tabla111[[#This Row],[Pagado]]</f>
        <v>0</v>
      </c>
      <c r="H3008" s="75" t="s">
        <v>10</v>
      </c>
    </row>
    <row r="3009" spans="1:8" x14ac:dyDescent="0.25">
      <c r="A3009" s="148">
        <v>44862</v>
      </c>
      <c r="B3009" s="149" t="s">
        <v>34654</v>
      </c>
      <c r="C3009" s="153" t="s">
        <v>849</v>
      </c>
      <c r="D3009" s="154">
        <v>4971.5</v>
      </c>
      <c r="E3009" s="231">
        <v>44874</v>
      </c>
      <c r="F3009" s="154">
        <v>4971.5</v>
      </c>
      <c r="G3009" s="197">
        <f>Tabla111[[#This Row],[Importe]]-Tabla111[[#This Row],[Pagado]]</f>
        <v>0</v>
      </c>
      <c r="H3009" s="153" t="s">
        <v>10</v>
      </c>
    </row>
    <row r="3010" spans="1:8" x14ac:dyDescent="0.25">
      <c r="A3010" s="73">
        <v>44862</v>
      </c>
      <c r="B3010" s="74" t="s">
        <v>34655</v>
      </c>
      <c r="C3010" s="75" t="s">
        <v>24284</v>
      </c>
      <c r="D3010" s="81">
        <v>1221</v>
      </c>
      <c r="E3010" s="230">
        <v>44877</v>
      </c>
      <c r="F3010" s="81">
        <v>1221</v>
      </c>
      <c r="G3010" s="197">
        <f>Tabla111[[#This Row],[Importe]]-Tabla111[[#This Row],[Pagado]]</f>
        <v>0</v>
      </c>
      <c r="H3010" s="75" t="s">
        <v>10</v>
      </c>
    </row>
    <row r="3011" spans="1:8" x14ac:dyDescent="0.25">
      <c r="A3011" s="148">
        <v>44862</v>
      </c>
      <c r="B3011" s="149" t="s">
        <v>34656</v>
      </c>
      <c r="C3011" s="153" t="s">
        <v>10190</v>
      </c>
      <c r="D3011" s="154">
        <v>38193</v>
      </c>
      <c r="E3011" s="231">
        <v>44880</v>
      </c>
      <c r="F3011" s="154">
        <v>38193</v>
      </c>
      <c r="G3011" s="197">
        <f>Tabla111[[#This Row],[Importe]]-Tabla111[[#This Row],[Pagado]]</f>
        <v>0</v>
      </c>
      <c r="H3011" s="153" t="s">
        <v>10</v>
      </c>
    </row>
    <row r="3012" spans="1:8" x14ac:dyDescent="0.25">
      <c r="A3012" s="73">
        <v>44862</v>
      </c>
      <c r="B3012" s="74" t="s">
        <v>34657</v>
      </c>
      <c r="C3012" s="75" t="s">
        <v>612</v>
      </c>
      <c r="D3012" s="81">
        <v>60</v>
      </c>
      <c r="E3012" s="230">
        <v>44865</v>
      </c>
      <c r="F3012" s="81">
        <v>60</v>
      </c>
      <c r="G3012" s="197">
        <f>Tabla111[[#This Row],[Importe]]-Tabla111[[#This Row],[Pagado]]</f>
        <v>0</v>
      </c>
      <c r="H3012" s="75" t="s">
        <v>10</v>
      </c>
    </row>
    <row r="3013" spans="1:8" x14ac:dyDescent="0.25">
      <c r="A3013" s="148">
        <v>44862</v>
      </c>
      <c r="B3013" s="149" t="s">
        <v>34658</v>
      </c>
      <c r="C3013" s="153" t="s">
        <v>31</v>
      </c>
      <c r="D3013" s="154">
        <v>2277.6</v>
      </c>
      <c r="E3013" s="231">
        <v>44862</v>
      </c>
      <c r="F3013" s="154">
        <v>2277.6</v>
      </c>
      <c r="G3013" s="197">
        <f>Tabla111[[#This Row],[Importe]]-Tabla111[[#This Row],[Pagado]]</f>
        <v>0</v>
      </c>
      <c r="H3013" s="153" t="s">
        <v>10</v>
      </c>
    </row>
    <row r="3014" spans="1:8" x14ac:dyDescent="0.25">
      <c r="A3014" s="73">
        <v>44862</v>
      </c>
      <c r="B3014" s="74" t="s">
        <v>34659</v>
      </c>
      <c r="C3014" s="75" t="s">
        <v>31</v>
      </c>
      <c r="D3014" s="81">
        <v>26676</v>
      </c>
      <c r="E3014" s="230">
        <v>44862</v>
      </c>
      <c r="F3014" s="81">
        <v>26676</v>
      </c>
      <c r="G3014" s="197">
        <f>Tabla111[[#This Row],[Importe]]-Tabla111[[#This Row],[Pagado]]</f>
        <v>0</v>
      </c>
      <c r="H3014" s="75" t="s">
        <v>10</v>
      </c>
    </row>
    <row r="3015" spans="1:8" x14ac:dyDescent="0.25">
      <c r="A3015" s="148">
        <v>44862</v>
      </c>
      <c r="B3015" s="149" t="s">
        <v>34660</v>
      </c>
      <c r="C3015" s="153" t="s">
        <v>175</v>
      </c>
      <c r="D3015" s="154">
        <v>9757.5</v>
      </c>
      <c r="E3015" s="231">
        <v>44863</v>
      </c>
      <c r="F3015" s="154">
        <v>9757.5</v>
      </c>
      <c r="G3015" s="197">
        <f>Tabla111[[#This Row],[Importe]]-Tabla111[[#This Row],[Pagado]]</f>
        <v>0</v>
      </c>
      <c r="H3015" s="153" t="s">
        <v>10</v>
      </c>
    </row>
    <row r="3016" spans="1:8" x14ac:dyDescent="0.25">
      <c r="A3016" s="73">
        <v>44862</v>
      </c>
      <c r="B3016" s="74" t="s">
        <v>34661</v>
      </c>
      <c r="C3016" s="75" t="s">
        <v>359</v>
      </c>
      <c r="D3016" s="81">
        <v>1980.9</v>
      </c>
      <c r="E3016" s="230">
        <v>44863</v>
      </c>
      <c r="F3016" s="81">
        <v>1980.9</v>
      </c>
      <c r="G3016" s="197">
        <f>Tabla111[[#This Row],[Importe]]-Tabla111[[#This Row],[Pagado]]</f>
        <v>0</v>
      </c>
      <c r="H3016" s="75" t="s">
        <v>10</v>
      </c>
    </row>
    <row r="3017" spans="1:8" x14ac:dyDescent="0.25">
      <c r="A3017" s="148">
        <v>44862</v>
      </c>
      <c r="B3017" s="149" t="s">
        <v>34662</v>
      </c>
      <c r="C3017" s="153" t="s">
        <v>200</v>
      </c>
      <c r="D3017" s="154">
        <v>1346.8</v>
      </c>
      <c r="E3017" s="231">
        <v>44863</v>
      </c>
      <c r="F3017" s="154">
        <v>1346.8</v>
      </c>
      <c r="G3017" s="197">
        <f>Tabla111[[#This Row],[Importe]]-Tabla111[[#This Row],[Pagado]]</f>
        <v>0</v>
      </c>
      <c r="H3017" s="153" t="s">
        <v>10</v>
      </c>
    </row>
    <row r="3018" spans="1:8" x14ac:dyDescent="0.25">
      <c r="A3018" s="73">
        <v>44862</v>
      </c>
      <c r="B3018" s="74" t="s">
        <v>34663</v>
      </c>
      <c r="C3018" s="75" t="s">
        <v>426</v>
      </c>
      <c r="D3018" s="81">
        <v>2898</v>
      </c>
      <c r="E3018" s="230">
        <v>44863</v>
      </c>
      <c r="F3018" s="81">
        <v>2898</v>
      </c>
      <c r="G3018" s="197">
        <f>Tabla111[[#This Row],[Importe]]-Tabla111[[#This Row],[Pagado]]</f>
        <v>0</v>
      </c>
      <c r="H3018" s="75" t="s">
        <v>10</v>
      </c>
    </row>
    <row r="3019" spans="1:8" x14ac:dyDescent="0.25">
      <c r="A3019" s="148">
        <v>44862</v>
      </c>
      <c r="B3019" s="149" t="s">
        <v>34664</v>
      </c>
      <c r="C3019" s="153" t="s">
        <v>175</v>
      </c>
      <c r="D3019" s="154">
        <v>5265</v>
      </c>
      <c r="E3019" s="231">
        <v>44863</v>
      </c>
      <c r="F3019" s="154">
        <v>5265</v>
      </c>
      <c r="G3019" s="197">
        <f>Tabla111[[#This Row],[Importe]]-Tabla111[[#This Row],[Pagado]]</f>
        <v>0</v>
      </c>
      <c r="H3019" s="153" t="s">
        <v>10</v>
      </c>
    </row>
    <row r="3020" spans="1:8" x14ac:dyDescent="0.25">
      <c r="A3020" s="73">
        <v>44862</v>
      </c>
      <c r="B3020" s="74" t="s">
        <v>34665</v>
      </c>
      <c r="C3020" s="75" t="s">
        <v>409</v>
      </c>
      <c r="D3020" s="81">
        <v>2986.8</v>
      </c>
      <c r="E3020" s="230">
        <v>44866</v>
      </c>
      <c r="F3020" s="81">
        <v>2986.8</v>
      </c>
      <c r="G3020" s="197">
        <f>Tabla111[[#This Row],[Importe]]-Tabla111[[#This Row],[Pagado]]</f>
        <v>0</v>
      </c>
      <c r="H3020" s="75" t="s">
        <v>10</v>
      </c>
    </row>
    <row r="3021" spans="1:8" x14ac:dyDescent="0.25">
      <c r="A3021" s="148">
        <v>44862</v>
      </c>
      <c r="B3021" s="149" t="s">
        <v>34666</v>
      </c>
      <c r="C3021" s="153" t="s">
        <v>142</v>
      </c>
      <c r="D3021" s="154">
        <v>3740</v>
      </c>
      <c r="E3021" s="231" t="s">
        <v>4813</v>
      </c>
      <c r="F3021" s="154">
        <v>0</v>
      </c>
      <c r="G3021" s="197">
        <f>Tabla111[[#This Row],[Importe]]-Tabla111[[#This Row],[Pagado]]</f>
        <v>3740</v>
      </c>
      <c r="H3021" s="153" t="s">
        <v>4814</v>
      </c>
    </row>
    <row r="3022" spans="1:8" x14ac:dyDescent="0.25">
      <c r="A3022" s="73">
        <v>44862</v>
      </c>
      <c r="B3022" s="74" t="s">
        <v>34667</v>
      </c>
      <c r="C3022" s="75" t="s">
        <v>10819</v>
      </c>
      <c r="D3022" s="81">
        <v>1835.2</v>
      </c>
      <c r="E3022" s="230">
        <v>44863</v>
      </c>
      <c r="F3022" s="81">
        <v>1835.2</v>
      </c>
      <c r="G3022" s="197">
        <f>Tabla111[[#This Row],[Importe]]-Tabla111[[#This Row],[Pagado]]</f>
        <v>0</v>
      </c>
      <c r="H3022" s="75" t="s">
        <v>10</v>
      </c>
    </row>
    <row r="3023" spans="1:8" x14ac:dyDescent="0.25">
      <c r="A3023" s="148">
        <v>44862</v>
      </c>
      <c r="B3023" s="149" t="s">
        <v>34668</v>
      </c>
      <c r="C3023" s="153" t="s">
        <v>282</v>
      </c>
      <c r="D3023" s="154">
        <v>2101.6</v>
      </c>
      <c r="E3023" s="231">
        <v>44863</v>
      </c>
      <c r="F3023" s="154">
        <v>2101.6</v>
      </c>
      <c r="G3023" s="197">
        <f>Tabla111[[#This Row],[Importe]]-Tabla111[[#This Row],[Pagado]]</f>
        <v>0</v>
      </c>
      <c r="H3023" s="153" t="s">
        <v>10</v>
      </c>
    </row>
    <row r="3024" spans="1:8" x14ac:dyDescent="0.25">
      <c r="A3024" s="73">
        <v>44862</v>
      </c>
      <c r="B3024" s="74" t="s">
        <v>34669</v>
      </c>
      <c r="C3024" s="75" t="s">
        <v>280</v>
      </c>
      <c r="D3024" s="81">
        <v>1324.6</v>
      </c>
      <c r="E3024" s="230">
        <v>44863</v>
      </c>
      <c r="F3024" s="81">
        <v>1324.6</v>
      </c>
      <c r="G3024" s="197">
        <f>Tabla111[[#This Row],[Importe]]-Tabla111[[#This Row],[Pagado]]</f>
        <v>0</v>
      </c>
      <c r="H3024" s="75" t="s">
        <v>10</v>
      </c>
    </row>
    <row r="3025" spans="1:8" x14ac:dyDescent="0.25">
      <c r="A3025" s="148">
        <v>44862</v>
      </c>
      <c r="B3025" s="149" t="s">
        <v>34670</v>
      </c>
      <c r="C3025" s="153" t="s">
        <v>5345</v>
      </c>
      <c r="D3025" s="154">
        <v>3973.8</v>
      </c>
      <c r="E3025" s="231">
        <v>44863</v>
      </c>
      <c r="F3025" s="154">
        <v>3973.8</v>
      </c>
      <c r="G3025" s="197">
        <f>Tabla111[[#This Row],[Importe]]-Tabla111[[#This Row],[Pagado]]</f>
        <v>0</v>
      </c>
      <c r="H3025" s="153" t="s">
        <v>10</v>
      </c>
    </row>
    <row r="3026" spans="1:8" x14ac:dyDescent="0.25">
      <c r="A3026" s="73">
        <v>44862</v>
      </c>
      <c r="B3026" s="74" t="s">
        <v>34671</v>
      </c>
      <c r="C3026" s="75" t="s">
        <v>284</v>
      </c>
      <c r="D3026" s="81">
        <v>11292.4</v>
      </c>
      <c r="E3026" s="230">
        <v>44863</v>
      </c>
      <c r="F3026" s="81">
        <v>11292.4</v>
      </c>
      <c r="G3026" s="197">
        <f>Tabla111[[#This Row],[Importe]]-Tabla111[[#This Row],[Pagado]]</f>
        <v>0</v>
      </c>
      <c r="H3026" s="75" t="s">
        <v>10</v>
      </c>
    </row>
    <row r="3027" spans="1:8" x14ac:dyDescent="0.25">
      <c r="A3027" s="148">
        <v>44862</v>
      </c>
      <c r="B3027" s="149" t="s">
        <v>34672</v>
      </c>
      <c r="C3027" s="153" t="s">
        <v>31</v>
      </c>
      <c r="D3027" s="154">
        <v>1502.2</v>
      </c>
      <c r="E3027" s="231">
        <v>44862</v>
      </c>
      <c r="F3027" s="154">
        <v>1502.2</v>
      </c>
      <c r="G3027" s="197">
        <f>Tabla111[[#This Row],[Importe]]-Tabla111[[#This Row],[Pagado]]</f>
        <v>0</v>
      </c>
      <c r="H3027" s="153" t="s">
        <v>10</v>
      </c>
    </row>
    <row r="3028" spans="1:8" x14ac:dyDescent="0.25">
      <c r="A3028" s="73">
        <v>44862</v>
      </c>
      <c r="B3028" s="74" t="s">
        <v>34673</v>
      </c>
      <c r="C3028" s="75" t="s">
        <v>31</v>
      </c>
      <c r="D3028" s="81">
        <v>2644.4</v>
      </c>
      <c r="E3028" s="230">
        <v>44862</v>
      </c>
      <c r="F3028" s="81">
        <v>2644.4</v>
      </c>
      <c r="G3028" s="197">
        <f>Tabla111[[#This Row],[Importe]]-Tabla111[[#This Row],[Pagado]]</f>
        <v>0</v>
      </c>
      <c r="H3028" s="75" t="s">
        <v>10</v>
      </c>
    </row>
    <row r="3029" spans="1:8" x14ac:dyDescent="0.25">
      <c r="A3029" s="148">
        <v>44862</v>
      </c>
      <c r="B3029" s="149" t="s">
        <v>34674</v>
      </c>
      <c r="C3029" s="153" t="s">
        <v>5694</v>
      </c>
      <c r="D3029" s="154">
        <v>3195</v>
      </c>
      <c r="E3029" s="231">
        <v>44862</v>
      </c>
      <c r="F3029" s="154">
        <v>3195</v>
      </c>
      <c r="G3029" s="197">
        <f>Tabla111[[#This Row],[Importe]]-Tabla111[[#This Row],[Pagado]]</f>
        <v>0</v>
      </c>
      <c r="H3029" s="153" t="s">
        <v>10</v>
      </c>
    </row>
    <row r="3030" spans="1:8" x14ac:dyDescent="0.25">
      <c r="A3030" s="73">
        <v>44862</v>
      </c>
      <c r="B3030" s="74" t="s">
        <v>34675</v>
      </c>
      <c r="C3030" s="75" t="s">
        <v>31</v>
      </c>
      <c r="D3030" s="81">
        <v>3626</v>
      </c>
      <c r="E3030" s="230">
        <v>44862</v>
      </c>
      <c r="F3030" s="81">
        <v>3626</v>
      </c>
      <c r="G3030" s="197">
        <f>Tabla111[[#This Row],[Importe]]-Tabla111[[#This Row],[Pagado]]</f>
        <v>0</v>
      </c>
      <c r="H3030" s="75" t="s">
        <v>10</v>
      </c>
    </row>
    <row r="3031" spans="1:8" x14ac:dyDescent="0.25">
      <c r="A3031" s="148">
        <v>44862</v>
      </c>
      <c r="B3031" s="149" t="s">
        <v>34676</v>
      </c>
      <c r="C3031" s="153" t="s">
        <v>216</v>
      </c>
      <c r="D3031" s="154">
        <v>1295</v>
      </c>
      <c r="E3031" s="231">
        <v>44862</v>
      </c>
      <c r="F3031" s="154">
        <v>1295</v>
      </c>
      <c r="G3031" s="197">
        <f>Tabla111[[#This Row],[Importe]]-Tabla111[[#This Row],[Pagado]]</f>
        <v>0</v>
      </c>
      <c r="H3031" s="153" t="s">
        <v>10</v>
      </c>
    </row>
    <row r="3032" spans="1:8" x14ac:dyDescent="0.25">
      <c r="A3032" s="73">
        <v>44862</v>
      </c>
      <c r="B3032" s="74" t="s">
        <v>34677</v>
      </c>
      <c r="C3032" s="75" t="s">
        <v>31</v>
      </c>
      <c r="D3032" s="81">
        <v>412.4</v>
      </c>
      <c r="E3032" s="230">
        <v>44862</v>
      </c>
      <c r="F3032" s="81">
        <v>412.4</v>
      </c>
      <c r="G3032" s="197">
        <f>Tabla111[[#This Row],[Importe]]-Tabla111[[#This Row],[Pagado]]</f>
        <v>0</v>
      </c>
      <c r="H3032" s="75" t="s">
        <v>10</v>
      </c>
    </row>
    <row r="3033" spans="1:8" x14ac:dyDescent="0.25">
      <c r="A3033" s="148">
        <v>44862</v>
      </c>
      <c r="B3033" s="149" t="s">
        <v>34678</v>
      </c>
      <c r="C3033" s="153" t="s">
        <v>31</v>
      </c>
      <c r="D3033" s="154">
        <v>3250</v>
      </c>
      <c r="E3033" s="231">
        <v>44862</v>
      </c>
      <c r="F3033" s="154">
        <v>3250</v>
      </c>
      <c r="G3033" s="197">
        <f>Tabla111[[#This Row],[Importe]]-Tabla111[[#This Row],[Pagado]]</f>
        <v>0</v>
      </c>
      <c r="H3033" s="153" t="s">
        <v>10</v>
      </c>
    </row>
    <row r="3034" spans="1:8" x14ac:dyDescent="0.25">
      <c r="A3034" s="73">
        <v>44862</v>
      </c>
      <c r="B3034" s="74" t="s">
        <v>34679</v>
      </c>
      <c r="C3034" s="75" t="s">
        <v>19271</v>
      </c>
      <c r="D3034" s="81">
        <v>14871.2</v>
      </c>
      <c r="E3034" s="230">
        <v>44862</v>
      </c>
      <c r="F3034" s="81">
        <v>14871.2</v>
      </c>
      <c r="G3034" s="197">
        <f>Tabla111[[#This Row],[Importe]]-Tabla111[[#This Row],[Pagado]]</f>
        <v>0</v>
      </c>
      <c r="H3034" s="75" t="s">
        <v>10</v>
      </c>
    </row>
    <row r="3035" spans="1:8" x14ac:dyDescent="0.25">
      <c r="A3035" s="148">
        <v>44862</v>
      </c>
      <c r="B3035" s="149" t="s">
        <v>34680</v>
      </c>
      <c r="C3035" s="153" t="s">
        <v>10678</v>
      </c>
      <c r="D3035" s="154">
        <v>5145.5</v>
      </c>
      <c r="E3035" s="231">
        <v>44862</v>
      </c>
      <c r="F3035" s="154">
        <v>5145.5</v>
      </c>
      <c r="G3035" s="197">
        <f>Tabla111[[#This Row],[Importe]]-Tabla111[[#This Row],[Pagado]]</f>
        <v>0</v>
      </c>
      <c r="H3035" s="153" t="s">
        <v>10</v>
      </c>
    </row>
    <row r="3036" spans="1:8" x14ac:dyDescent="0.25">
      <c r="A3036" s="73">
        <v>44862</v>
      </c>
      <c r="B3036" s="74" t="s">
        <v>34681</v>
      </c>
      <c r="C3036" s="75" t="s">
        <v>484</v>
      </c>
      <c r="D3036" s="81">
        <v>7984</v>
      </c>
      <c r="E3036" s="230">
        <v>44862</v>
      </c>
      <c r="F3036" s="81">
        <v>7984</v>
      </c>
      <c r="G3036" s="197">
        <f>Tabla111[[#This Row],[Importe]]-Tabla111[[#This Row],[Pagado]]</f>
        <v>0</v>
      </c>
      <c r="H3036" s="75" t="s">
        <v>10</v>
      </c>
    </row>
    <row r="3037" spans="1:8" x14ac:dyDescent="0.25">
      <c r="A3037" s="148">
        <v>44862</v>
      </c>
      <c r="B3037" s="149" t="s">
        <v>34682</v>
      </c>
      <c r="C3037" s="153" t="s">
        <v>31</v>
      </c>
      <c r="D3037" s="154">
        <v>666.7</v>
      </c>
      <c r="E3037" s="231">
        <v>44862</v>
      </c>
      <c r="F3037" s="154">
        <v>666.7</v>
      </c>
      <c r="G3037" s="197">
        <f>Tabla111[[#This Row],[Importe]]-Tabla111[[#This Row],[Pagado]]</f>
        <v>0</v>
      </c>
      <c r="H3037" s="153" t="s">
        <v>10</v>
      </c>
    </row>
    <row r="3038" spans="1:8" x14ac:dyDescent="0.25">
      <c r="A3038" s="73">
        <v>44862</v>
      </c>
      <c r="B3038" s="74" t="s">
        <v>34683</v>
      </c>
      <c r="C3038" s="75" t="s">
        <v>261</v>
      </c>
      <c r="D3038" s="81">
        <v>49897.8</v>
      </c>
      <c r="E3038" s="230">
        <v>44863</v>
      </c>
      <c r="F3038" s="81">
        <v>49897.8</v>
      </c>
      <c r="G3038" s="197">
        <f>Tabla111[[#This Row],[Importe]]-Tabla111[[#This Row],[Pagado]]</f>
        <v>0</v>
      </c>
      <c r="H3038" s="75" t="s">
        <v>10</v>
      </c>
    </row>
    <row r="3039" spans="1:8" x14ac:dyDescent="0.25">
      <c r="A3039" s="148">
        <v>44862</v>
      </c>
      <c r="B3039" s="149" t="s">
        <v>34684</v>
      </c>
      <c r="C3039" s="153" t="s">
        <v>857</v>
      </c>
      <c r="D3039" s="154">
        <v>1294.3</v>
      </c>
      <c r="E3039" s="231">
        <v>44862</v>
      </c>
      <c r="F3039" s="154">
        <v>1294.3</v>
      </c>
      <c r="G3039" s="197">
        <f>Tabla111[[#This Row],[Importe]]-Tabla111[[#This Row],[Pagado]]</f>
        <v>0</v>
      </c>
      <c r="H3039" s="153" t="s">
        <v>10</v>
      </c>
    </row>
    <row r="3040" spans="1:8" x14ac:dyDescent="0.25">
      <c r="A3040" s="73">
        <v>44862</v>
      </c>
      <c r="B3040" s="74" t="s">
        <v>34685</v>
      </c>
      <c r="C3040" s="75" t="s">
        <v>670</v>
      </c>
      <c r="D3040" s="81">
        <v>5880</v>
      </c>
      <c r="E3040" s="230">
        <v>44862</v>
      </c>
      <c r="F3040" s="81">
        <v>5880</v>
      </c>
      <c r="G3040" s="197">
        <f>Tabla111[[#This Row],[Importe]]-Tabla111[[#This Row],[Pagado]]</f>
        <v>0</v>
      </c>
      <c r="H3040" s="75" t="s">
        <v>10</v>
      </c>
    </row>
    <row r="3041" spans="1:8" x14ac:dyDescent="0.25">
      <c r="A3041" s="148">
        <v>44862</v>
      </c>
      <c r="B3041" s="149" t="s">
        <v>34686</v>
      </c>
      <c r="C3041" s="153" t="s">
        <v>7313</v>
      </c>
      <c r="D3041" s="154">
        <v>4908</v>
      </c>
      <c r="E3041" s="231">
        <v>44862</v>
      </c>
      <c r="F3041" s="154">
        <v>4908</v>
      </c>
      <c r="G3041" s="197">
        <f>Tabla111[[#This Row],[Importe]]-Tabla111[[#This Row],[Pagado]]</f>
        <v>0</v>
      </c>
      <c r="H3041" s="153" t="s">
        <v>10</v>
      </c>
    </row>
    <row r="3042" spans="1:8" x14ac:dyDescent="0.25">
      <c r="A3042" s="73">
        <v>44862</v>
      </c>
      <c r="B3042" s="74" t="s">
        <v>34687</v>
      </c>
      <c r="C3042" s="75" t="s">
        <v>31</v>
      </c>
      <c r="D3042" s="81">
        <v>202.4</v>
      </c>
      <c r="E3042" s="230">
        <v>44862</v>
      </c>
      <c r="F3042" s="81">
        <v>202.4</v>
      </c>
      <c r="G3042" s="197">
        <f>Tabla111[[#This Row],[Importe]]-Tabla111[[#This Row],[Pagado]]</f>
        <v>0</v>
      </c>
      <c r="H3042" s="75" t="s">
        <v>10</v>
      </c>
    </row>
    <row r="3043" spans="1:8" x14ac:dyDescent="0.25">
      <c r="A3043" s="148">
        <v>44862</v>
      </c>
      <c r="B3043" s="149" t="s">
        <v>34688</v>
      </c>
      <c r="C3043" s="153" t="s">
        <v>224</v>
      </c>
      <c r="D3043" s="154">
        <v>2097.6</v>
      </c>
      <c r="E3043" s="231">
        <v>44862</v>
      </c>
      <c r="F3043" s="154">
        <v>2097.6</v>
      </c>
      <c r="G3043" s="197">
        <f>Tabla111[[#This Row],[Importe]]-Tabla111[[#This Row],[Pagado]]</f>
        <v>0</v>
      </c>
      <c r="H3043" s="153" t="s">
        <v>10</v>
      </c>
    </row>
    <row r="3044" spans="1:8" x14ac:dyDescent="0.25">
      <c r="A3044" s="73">
        <v>44863</v>
      </c>
      <c r="B3044" s="74" t="s">
        <v>34689</v>
      </c>
      <c r="C3044" s="75" t="s">
        <v>887</v>
      </c>
      <c r="D3044" s="81">
        <v>27905.5</v>
      </c>
      <c r="E3044" s="230">
        <v>44865</v>
      </c>
      <c r="F3044" s="81">
        <v>27905.5</v>
      </c>
      <c r="G3044" s="197">
        <f>Tabla111[[#This Row],[Importe]]-Tabla111[[#This Row],[Pagado]]</f>
        <v>0</v>
      </c>
      <c r="H3044" s="75" t="s">
        <v>10</v>
      </c>
    </row>
    <row r="3045" spans="1:8" x14ac:dyDescent="0.25">
      <c r="A3045" s="148">
        <v>44863</v>
      </c>
      <c r="B3045" s="149" t="s">
        <v>34690</v>
      </c>
      <c r="C3045" s="153" t="s">
        <v>12</v>
      </c>
      <c r="D3045" s="154">
        <v>49649.45</v>
      </c>
      <c r="E3045" s="231">
        <v>44863</v>
      </c>
      <c r="F3045" s="154">
        <f>25000+24649.45</f>
        <v>49649.45</v>
      </c>
      <c r="G3045" s="197">
        <f>Tabla111[[#This Row],[Importe]]-Tabla111[[#This Row],[Pagado]]</f>
        <v>0</v>
      </c>
      <c r="H3045" s="153" t="s">
        <v>10</v>
      </c>
    </row>
    <row r="3046" spans="1:8" x14ac:dyDescent="0.25">
      <c r="A3046" s="73">
        <v>44863</v>
      </c>
      <c r="B3046" s="74" t="s">
        <v>34691</v>
      </c>
      <c r="C3046" s="75" t="s">
        <v>475</v>
      </c>
      <c r="D3046" s="81">
        <v>107845.8</v>
      </c>
      <c r="E3046" s="230" t="s">
        <v>34692</v>
      </c>
      <c r="F3046" s="81">
        <f>76700+31145.8</f>
        <v>107845.8</v>
      </c>
      <c r="G3046" s="197">
        <f>Tabla111[[#This Row],[Importe]]-Tabla111[[#This Row],[Pagado]]</f>
        <v>0</v>
      </c>
      <c r="H3046" s="75" t="s">
        <v>10</v>
      </c>
    </row>
    <row r="3047" spans="1:8" x14ac:dyDescent="0.25">
      <c r="A3047" s="148">
        <v>44863</v>
      </c>
      <c r="B3047" s="149" t="s">
        <v>34693</v>
      </c>
      <c r="C3047" s="153" t="s">
        <v>34694</v>
      </c>
      <c r="D3047" s="154">
        <v>0</v>
      </c>
      <c r="E3047" s="233" t="s">
        <v>189</v>
      </c>
      <c r="F3047" s="154">
        <v>0</v>
      </c>
      <c r="G3047" s="197">
        <f>Tabla111[[#This Row],[Importe]]-Tabla111[[#This Row],[Pagado]]</f>
        <v>0</v>
      </c>
      <c r="H3047" s="153" t="s">
        <v>189</v>
      </c>
    </row>
    <row r="3048" spans="1:8" x14ac:dyDescent="0.25">
      <c r="A3048" s="73">
        <v>44863</v>
      </c>
      <c r="B3048" s="74" t="s">
        <v>34695</v>
      </c>
      <c r="C3048" s="75" t="s">
        <v>326</v>
      </c>
      <c r="D3048" s="81">
        <v>15135.4</v>
      </c>
      <c r="E3048" s="230">
        <v>44868</v>
      </c>
      <c r="F3048" s="81">
        <v>15135.4</v>
      </c>
      <c r="G3048" s="197">
        <f>Tabla111[[#This Row],[Importe]]-Tabla111[[#This Row],[Pagado]]</f>
        <v>0</v>
      </c>
      <c r="H3048" s="75" t="s">
        <v>10</v>
      </c>
    </row>
    <row r="3049" spans="1:8" x14ac:dyDescent="0.25">
      <c r="A3049" s="148">
        <v>44863</v>
      </c>
      <c r="B3049" s="149" t="s">
        <v>34696</v>
      </c>
      <c r="C3049" s="153" t="s">
        <v>18</v>
      </c>
      <c r="D3049" s="154">
        <v>2106</v>
      </c>
      <c r="E3049" s="231">
        <v>44863</v>
      </c>
      <c r="F3049" s="154">
        <v>2106</v>
      </c>
      <c r="G3049" s="197">
        <f>Tabla111[[#This Row],[Importe]]-Tabla111[[#This Row],[Pagado]]</f>
        <v>0</v>
      </c>
      <c r="H3049" s="153" t="s">
        <v>10</v>
      </c>
    </row>
    <row r="3050" spans="1:8" x14ac:dyDescent="0.25">
      <c r="A3050" s="73">
        <v>44863</v>
      </c>
      <c r="B3050" s="74" t="s">
        <v>34697</v>
      </c>
      <c r="C3050" s="75" t="s">
        <v>31</v>
      </c>
      <c r="D3050" s="81">
        <v>6462</v>
      </c>
      <c r="E3050" s="230">
        <v>44863</v>
      </c>
      <c r="F3050" s="81">
        <v>6462</v>
      </c>
      <c r="G3050" s="197">
        <f>Tabla111[[#This Row],[Importe]]-Tabla111[[#This Row],[Pagado]]</f>
        <v>0</v>
      </c>
      <c r="H3050" s="75" t="s">
        <v>10</v>
      </c>
    </row>
    <row r="3051" spans="1:8" x14ac:dyDescent="0.25">
      <c r="A3051" s="148">
        <v>44863</v>
      </c>
      <c r="B3051" s="149" t="s">
        <v>34698</v>
      </c>
      <c r="C3051" s="153" t="s">
        <v>93</v>
      </c>
      <c r="D3051" s="154">
        <v>26567</v>
      </c>
      <c r="E3051" s="231" t="s">
        <v>34997</v>
      </c>
      <c r="F3051" s="154">
        <f>22000+4567</f>
        <v>26567</v>
      </c>
      <c r="G3051" s="197">
        <f>Tabla111[[#This Row],[Importe]]-Tabla111[[#This Row],[Pagado]]</f>
        <v>0</v>
      </c>
      <c r="H3051" s="153" t="s">
        <v>10</v>
      </c>
    </row>
    <row r="3052" spans="1:8" x14ac:dyDescent="0.25">
      <c r="A3052" s="73">
        <v>44863</v>
      </c>
      <c r="B3052" s="74" t="s">
        <v>34699</v>
      </c>
      <c r="C3052" s="75" t="s">
        <v>326</v>
      </c>
      <c r="D3052" s="81">
        <v>5882.6</v>
      </c>
      <c r="E3052" s="230">
        <v>44865</v>
      </c>
      <c r="F3052" s="81">
        <v>5882.6</v>
      </c>
      <c r="G3052" s="197">
        <f>Tabla111[[#This Row],[Importe]]-Tabla111[[#This Row],[Pagado]]</f>
        <v>0</v>
      </c>
      <c r="H3052" s="75" t="s">
        <v>10</v>
      </c>
    </row>
    <row r="3053" spans="1:8" x14ac:dyDescent="0.25">
      <c r="A3053" s="148">
        <v>44863</v>
      </c>
      <c r="B3053" s="149" t="s">
        <v>34700</v>
      </c>
      <c r="C3053" s="153" t="s">
        <v>29</v>
      </c>
      <c r="D3053" s="154">
        <v>9020.6</v>
      </c>
      <c r="E3053" s="231">
        <v>44863</v>
      </c>
      <c r="F3053" s="154">
        <v>9020.6</v>
      </c>
      <c r="G3053" s="197">
        <f>Tabla111[[#This Row],[Importe]]-Tabla111[[#This Row],[Pagado]]</f>
        <v>0</v>
      </c>
      <c r="H3053" s="153" t="s">
        <v>10</v>
      </c>
    </row>
    <row r="3054" spans="1:8" x14ac:dyDescent="0.25">
      <c r="A3054" s="73">
        <v>44863</v>
      </c>
      <c r="B3054" s="74" t="s">
        <v>34701</v>
      </c>
      <c r="C3054" s="75" t="s">
        <v>481</v>
      </c>
      <c r="D3054" s="81">
        <v>680.6</v>
      </c>
      <c r="E3054" s="230">
        <v>44863</v>
      </c>
      <c r="F3054" s="81">
        <v>680.6</v>
      </c>
      <c r="G3054" s="197">
        <f>Tabla111[[#This Row],[Importe]]-Tabla111[[#This Row],[Pagado]]</f>
        <v>0</v>
      </c>
      <c r="H3054" s="75" t="s">
        <v>10</v>
      </c>
    </row>
    <row r="3055" spans="1:8" x14ac:dyDescent="0.25">
      <c r="A3055" s="148">
        <v>44863</v>
      </c>
      <c r="B3055" s="149" t="s">
        <v>34702</v>
      </c>
      <c r="C3055" s="153" t="s">
        <v>114</v>
      </c>
      <c r="D3055" s="154">
        <v>11599.1</v>
      </c>
      <c r="E3055" s="231">
        <v>44865</v>
      </c>
      <c r="F3055" s="154">
        <v>11599.1</v>
      </c>
      <c r="G3055" s="197">
        <f>Tabla111[[#This Row],[Importe]]-Tabla111[[#This Row],[Pagado]]</f>
        <v>0</v>
      </c>
      <c r="H3055" s="153" t="s">
        <v>10</v>
      </c>
    </row>
    <row r="3056" spans="1:8" x14ac:dyDescent="0.25">
      <c r="A3056" s="73">
        <v>44863</v>
      </c>
      <c r="B3056" s="74" t="s">
        <v>34703</v>
      </c>
      <c r="C3056" s="75" t="s">
        <v>89</v>
      </c>
      <c r="D3056" s="81">
        <v>15033.6</v>
      </c>
      <c r="E3056" s="230">
        <v>44865</v>
      </c>
      <c r="F3056" s="81">
        <v>15033.6</v>
      </c>
      <c r="G3056" s="197">
        <f>Tabla111[[#This Row],[Importe]]-Tabla111[[#This Row],[Pagado]]</f>
        <v>0</v>
      </c>
      <c r="H3056" s="75" t="s">
        <v>10</v>
      </c>
    </row>
    <row r="3057" spans="1:8" x14ac:dyDescent="0.25">
      <c r="A3057" s="148">
        <v>44863</v>
      </c>
      <c r="B3057" s="149" t="s">
        <v>34704</v>
      </c>
      <c r="C3057" s="153" t="s">
        <v>5043</v>
      </c>
      <c r="D3057" s="154">
        <v>4582.8</v>
      </c>
      <c r="E3057" s="231">
        <v>44865</v>
      </c>
      <c r="F3057" s="154">
        <v>4582.8</v>
      </c>
      <c r="G3057" s="197">
        <f>Tabla111[[#This Row],[Importe]]-Tabla111[[#This Row],[Pagado]]</f>
        <v>0</v>
      </c>
      <c r="H3057" s="153" t="s">
        <v>10</v>
      </c>
    </row>
    <row r="3058" spans="1:8" x14ac:dyDescent="0.25">
      <c r="A3058" s="73">
        <v>44863</v>
      </c>
      <c r="B3058" s="74" t="s">
        <v>34705</v>
      </c>
      <c r="C3058" s="75" t="s">
        <v>60</v>
      </c>
      <c r="D3058" s="81">
        <v>5336.5</v>
      </c>
      <c r="E3058" s="230">
        <v>44865</v>
      </c>
      <c r="F3058" s="81">
        <v>5336.5</v>
      </c>
      <c r="G3058" s="197">
        <f>Tabla111[[#This Row],[Importe]]-Tabla111[[#This Row],[Pagado]]</f>
        <v>0</v>
      </c>
      <c r="H3058" s="75" t="s">
        <v>10</v>
      </c>
    </row>
    <row r="3059" spans="1:8" x14ac:dyDescent="0.25">
      <c r="A3059" s="148">
        <v>44863</v>
      </c>
      <c r="B3059" s="149" t="s">
        <v>34706</v>
      </c>
      <c r="C3059" s="153" t="s">
        <v>109</v>
      </c>
      <c r="D3059" s="154">
        <v>10413</v>
      </c>
      <c r="E3059" s="231">
        <v>44865</v>
      </c>
      <c r="F3059" s="154">
        <v>10413</v>
      </c>
      <c r="G3059" s="197">
        <f>Tabla111[[#This Row],[Importe]]-Tabla111[[#This Row],[Pagado]]</f>
        <v>0</v>
      </c>
      <c r="H3059" s="153" t="s">
        <v>10</v>
      </c>
    </row>
    <row r="3060" spans="1:8" x14ac:dyDescent="0.25">
      <c r="A3060" s="73">
        <v>44863</v>
      </c>
      <c r="B3060" s="74" t="s">
        <v>34707</v>
      </c>
      <c r="C3060" s="75" t="s">
        <v>2151</v>
      </c>
      <c r="D3060" s="81">
        <v>28615.200000000001</v>
      </c>
      <c r="E3060" s="230">
        <v>44863</v>
      </c>
      <c r="F3060" s="81">
        <v>28615.200000000001</v>
      </c>
      <c r="G3060" s="197">
        <f>Tabla111[[#This Row],[Importe]]-Tabla111[[#This Row],[Pagado]]</f>
        <v>0</v>
      </c>
      <c r="H3060" s="75" t="s">
        <v>10</v>
      </c>
    </row>
    <row r="3061" spans="1:8" x14ac:dyDescent="0.25">
      <c r="A3061" s="148">
        <v>44863</v>
      </c>
      <c r="B3061" s="149" t="s">
        <v>34708</v>
      </c>
      <c r="C3061" s="153" t="s">
        <v>64</v>
      </c>
      <c r="D3061" s="154">
        <v>10114</v>
      </c>
      <c r="E3061" s="231">
        <v>44865</v>
      </c>
      <c r="F3061" s="154">
        <v>10114</v>
      </c>
      <c r="G3061" s="197">
        <f>Tabla111[[#This Row],[Importe]]-Tabla111[[#This Row],[Pagado]]</f>
        <v>0</v>
      </c>
      <c r="H3061" s="153" t="s">
        <v>10</v>
      </c>
    </row>
    <row r="3062" spans="1:8" x14ac:dyDescent="0.25">
      <c r="A3062" s="73">
        <v>44863</v>
      </c>
      <c r="B3062" s="74" t="s">
        <v>34709</v>
      </c>
      <c r="C3062" s="75" t="s">
        <v>1187</v>
      </c>
      <c r="D3062" s="81">
        <v>2670.8</v>
      </c>
      <c r="E3062" s="230">
        <v>44863</v>
      </c>
      <c r="F3062" s="81">
        <v>2670.8</v>
      </c>
      <c r="G3062" s="197">
        <f>Tabla111[[#This Row],[Importe]]-Tabla111[[#This Row],[Pagado]]</f>
        <v>0</v>
      </c>
      <c r="H3062" s="75" t="s">
        <v>10</v>
      </c>
    </row>
    <row r="3063" spans="1:8" x14ac:dyDescent="0.25">
      <c r="A3063" s="148">
        <v>44863</v>
      </c>
      <c r="B3063" s="149" t="s">
        <v>34710</v>
      </c>
      <c r="C3063" s="153" t="s">
        <v>22</v>
      </c>
      <c r="D3063" s="154">
        <v>50966.8</v>
      </c>
      <c r="E3063" s="231">
        <v>44864</v>
      </c>
      <c r="F3063" s="154">
        <v>50966.8</v>
      </c>
      <c r="G3063" s="197">
        <f>Tabla111[[#This Row],[Importe]]-Tabla111[[#This Row],[Pagado]]</f>
        <v>0</v>
      </c>
      <c r="H3063" s="153" t="s">
        <v>10</v>
      </c>
    </row>
    <row r="3064" spans="1:8" x14ac:dyDescent="0.25">
      <c r="A3064" s="73">
        <v>44863</v>
      </c>
      <c r="B3064" s="74" t="s">
        <v>34711</v>
      </c>
      <c r="C3064" s="75" t="s">
        <v>111</v>
      </c>
      <c r="D3064" s="81">
        <v>11323</v>
      </c>
      <c r="E3064" s="230">
        <v>44865</v>
      </c>
      <c r="F3064" s="81">
        <v>11323</v>
      </c>
      <c r="G3064" s="197">
        <f>Tabla111[[#This Row],[Importe]]-Tabla111[[#This Row],[Pagado]]</f>
        <v>0</v>
      </c>
      <c r="H3064" s="75" t="s">
        <v>10</v>
      </c>
    </row>
    <row r="3065" spans="1:8" x14ac:dyDescent="0.25">
      <c r="A3065" s="148">
        <v>44863</v>
      </c>
      <c r="B3065" s="149" t="s">
        <v>34712</v>
      </c>
      <c r="C3065" s="153" t="s">
        <v>97</v>
      </c>
      <c r="D3065" s="154">
        <v>19376</v>
      </c>
      <c r="E3065" s="231">
        <v>44865</v>
      </c>
      <c r="F3065" s="154">
        <v>19376</v>
      </c>
      <c r="G3065" s="197">
        <f>Tabla111[[#This Row],[Importe]]-Tabla111[[#This Row],[Pagado]]</f>
        <v>0</v>
      </c>
      <c r="H3065" s="153" t="s">
        <v>10</v>
      </c>
    </row>
    <row r="3066" spans="1:8" x14ac:dyDescent="0.25">
      <c r="A3066" s="73">
        <v>44863</v>
      </c>
      <c r="B3066" s="74" t="s">
        <v>34713</v>
      </c>
      <c r="C3066" s="75" t="s">
        <v>75</v>
      </c>
      <c r="D3066" s="81">
        <v>14000.8</v>
      </c>
      <c r="E3066" s="230">
        <v>44863</v>
      </c>
      <c r="F3066" s="81">
        <v>14000.8</v>
      </c>
      <c r="G3066" s="197">
        <f>Tabla111[[#This Row],[Importe]]-Tabla111[[#This Row],[Pagado]]</f>
        <v>0</v>
      </c>
      <c r="H3066" s="75" t="s">
        <v>10</v>
      </c>
    </row>
    <row r="3067" spans="1:8" x14ac:dyDescent="0.25">
      <c r="A3067" s="148">
        <v>44863</v>
      </c>
      <c r="B3067" s="149" t="s">
        <v>34714</v>
      </c>
      <c r="C3067" s="153" t="s">
        <v>16</v>
      </c>
      <c r="D3067" s="154">
        <v>7972.2</v>
      </c>
      <c r="E3067" s="231">
        <v>44863</v>
      </c>
      <c r="F3067" s="154">
        <v>7972.2</v>
      </c>
      <c r="G3067" s="197">
        <f>Tabla111[[#This Row],[Importe]]-Tabla111[[#This Row],[Pagado]]</f>
        <v>0</v>
      </c>
      <c r="H3067" s="153" t="s">
        <v>10</v>
      </c>
    </row>
    <row r="3068" spans="1:8" x14ac:dyDescent="0.25">
      <c r="A3068" s="73">
        <v>44863</v>
      </c>
      <c r="B3068" s="74" t="s">
        <v>34715</v>
      </c>
      <c r="C3068" s="75" t="s">
        <v>9</v>
      </c>
      <c r="D3068" s="81">
        <v>9304.5</v>
      </c>
      <c r="E3068" s="230">
        <v>44863</v>
      </c>
      <c r="F3068" s="81">
        <v>9304.5</v>
      </c>
      <c r="G3068" s="197">
        <f>Tabla111[[#This Row],[Importe]]-Tabla111[[#This Row],[Pagado]]</f>
        <v>0</v>
      </c>
      <c r="H3068" s="75" t="s">
        <v>10</v>
      </c>
    </row>
    <row r="3069" spans="1:8" x14ac:dyDescent="0.25">
      <c r="A3069" s="148">
        <v>44863</v>
      </c>
      <c r="B3069" s="149" t="s">
        <v>34716</v>
      </c>
      <c r="C3069" s="153" t="s">
        <v>105</v>
      </c>
      <c r="D3069" s="154">
        <v>21827.1</v>
      </c>
      <c r="E3069" s="231">
        <v>44865</v>
      </c>
      <c r="F3069" s="154">
        <v>21827.1</v>
      </c>
      <c r="G3069" s="197">
        <f>Tabla111[[#This Row],[Importe]]-Tabla111[[#This Row],[Pagado]]</f>
        <v>0</v>
      </c>
      <c r="H3069" s="153" t="s">
        <v>10</v>
      </c>
    </row>
    <row r="3070" spans="1:8" x14ac:dyDescent="0.25">
      <c r="A3070" s="73">
        <v>44863</v>
      </c>
      <c r="B3070" s="74" t="s">
        <v>34717</v>
      </c>
      <c r="C3070" s="75" t="s">
        <v>2563</v>
      </c>
      <c r="D3070" s="81">
        <v>5179.1000000000004</v>
      </c>
      <c r="E3070" s="230">
        <v>44865</v>
      </c>
      <c r="F3070" s="81">
        <v>5179.1000000000004</v>
      </c>
      <c r="G3070" s="197">
        <f>Tabla111[[#This Row],[Importe]]-Tabla111[[#This Row],[Pagado]]</f>
        <v>0</v>
      </c>
      <c r="H3070" s="75" t="s">
        <v>10</v>
      </c>
    </row>
    <row r="3071" spans="1:8" x14ac:dyDescent="0.25">
      <c r="A3071" s="148">
        <v>44863</v>
      </c>
      <c r="B3071" s="149" t="s">
        <v>34718</v>
      </c>
      <c r="C3071" s="153" t="s">
        <v>345</v>
      </c>
      <c r="D3071" s="154">
        <v>8129.7</v>
      </c>
      <c r="E3071" s="231" t="s">
        <v>34589</v>
      </c>
      <c r="F3071" s="154">
        <f>4000+4129.7</f>
        <v>8129.7</v>
      </c>
      <c r="G3071" s="197">
        <f>Tabla111[[#This Row],[Importe]]-Tabla111[[#This Row],[Pagado]]</f>
        <v>0</v>
      </c>
      <c r="H3071" s="153" t="s">
        <v>10</v>
      </c>
    </row>
    <row r="3072" spans="1:8" x14ac:dyDescent="0.25">
      <c r="A3072" s="73">
        <v>44863</v>
      </c>
      <c r="B3072" s="74" t="s">
        <v>34719</v>
      </c>
      <c r="C3072" s="75" t="s">
        <v>314</v>
      </c>
      <c r="D3072" s="81">
        <v>5817.2</v>
      </c>
      <c r="E3072" s="230">
        <v>44863</v>
      </c>
      <c r="F3072" s="81">
        <v>5817.2</v>
      </c>
      <c r="G3072" s="197">
        <f>Tabla111[[#This Row],[Importe]]-Tabla111[[#This Row],[Pagado]]</f>
        <v>0</v>
      </c>
      <c r="H3072" s="75" t="s">
        <v>10</v>
      </c>
    </row>
    <row r="3073" spans="1:8" x14ac:dyDescent="0.25">
      <c r="A3073" s="148">
        <v>44863</v>
      </c>
      <c r="B3073" s="149" t="s">
        <v>34720</v>
      </c>
      <c r="C3073" s="153" t="s">
        <v>56</v>
      </c>
      <c r="D3073" s="154">
        <v>9401.4</v>
      </c>
      <c r="E3073" s="231">
        <v>44863</v>
      </c>
      <c r="F3073" s="154">
        <v>9401.4</v>
      </c>
      <c r="G3073" s="197">
        <f>Tabla111[[#This Row],[Importe]]-Tabla111[[#This Row],[Pagado]]</f>
        <v>0</v>
      </c>
      <c r="H3073" s="153" t="s">
        <v>10</v>
      </c>
    </row>
    <row r="3074" spans="1:8" x14ac:dyDescent="0.25">
      <c r="A3074" s="73">
        <v>44863</v>
      </c>
      <c r="B3074" s="74" t="s">
        <v>34721</v>
      </c>
      <c r="C3074" s="75" t="s">
        <v>151</v>
      </c>
      <c r="D3074" s="81">
        <v>19993.2</v>
      </c>
      <c r="E3074" s="230">
        <v>44863</v>
      </c>
      <c r="F3074" s="81">
        <v>19993.2</v>
      </c>
      <c r="G3074" s="197">
        <f>Tabla111[[#This Row],[Importe]]-Tabla111[[#This Row],[Pagado]]</f>
        <v>0</v>
      </c>
      <c r="H3074" s="75" t="s">
        <v>10</v>
      </c>
    </row>
    <row r="3075" spans="1:8" x14ac:dyDescent="0.25">
      <c r="A3075" s="148">
        <v>44863</v>
      </c>
      <c r="B3075" s="149" t="s">
        <v>34722</v>
      </c>
      <c r="C3075" s="153" t="s">
        <v>151</v>
      </c>
      <c r="D3075" s="154">
        <v>1370</v>
      </c>
      <c r="E3075" s="231">
        <v>44863</v>
      </c>
      <c r="F3075" s="154">
        <v>1370</v>
      </c>
      <c r="G3075" s="197">
        <f>Tabla111[[#This Row],[Importe]]-Tabla111[[#This Row],[Pagado]]</f>
        <v>0</v>
      </c>
      <c r="H3075" s="153" t="s">
        <v>10</v>
      </c>
    </row>
    <row r="3076" spans="1:8" x14ac:dyDescent="0.25">
      <c r="A3076" s="73">
        <v>44863</v>
      </c>
      <c r="B3076" s="74" t="s">
        <v>34723</v>
      </c>
      <c r="C3076" s="75" t="s">
        <v>87</v>
      </c>
      <c r="D3076" s="81">
        <v>9101</v>
      </c>
      <c r="E3076" s="230">
        <v>44863</v>
      </c>
      <c r="F3076" s="81">
        <v>9101</v>
      </c>
      <c r="G3076" s="197">
        <f>Tabla111[[#This Row],[Importe]]-Tabla111[[#This Row],[Pagado]]</f>
        <v>0</v>
      </c>
      <c r="H3076" s="75" t="s">
        <v>10</v>
      </c>
    </row>
    <row r="3077" spans="1:8" x14ac:dyDescent="0.25">
      <c r="A3077" s="148">
        <v>44863</v>
      </c>
      <c r="B3077" s="149" t="s">
        <v>34724</v>
      </c>
      <c r="C3077" s="153" t="s">
        <v>79</v>
      </c>
      <c r="D3077" s="154">
        <v>34868.800000000003</v>
      </c>
      <c r="E3077" s="231">
        <v>44863</v>
      </c>
      <c r="F3077" s="154">
        <v>34868.800000000003</v>
      </c>
      <c r="G3077" s="197">
        <f>Tabla111[[#This Row],[Importe]]-Tabla111[[#This Row],[Pagado]]</f>
        <v>0</v>
      </c>
      <c r="H3077" s="153" t="s">
        <v>10</v>
      </c>
    </row>
    <row r="3078" spans="1:8" x14ac:dyDescent="0.25">
      <c r="A3078" s="73">
        <v>44863</v>
      </c>
      <c r="B3078" s="74" t="s">
        <v>34725</v>
      </c>
      <c r="C3078" s="75" t="s">
        <v>348</v>
      </c>
      <c r="D3078" s="81">
        <v>4906.8</v>
      </c>
      <c r="E3078" s="230">
        <v>44863</v>
      </c>
      <c r="F3078" s="81">
        <v>4906.8</v>
      </c>
      <c r="G3078" s="197">
        <f>Tabla111[[#This Row],[Importe]]-Tabla111[[#This Row],[Pagado]]</f>
        <v>0</v>
      </c>
      <c r="H3078" s="75" t="s">
        <v>10</v>
      </c>
    </row>
    <row r="3079" spans="1:8" x14ac:dyDescent="0.25">
      <c r="A3079" s="148">
        <v>44863</v>
      </c>
      <c r="B3079" s="149" t="s">
        <v>34726</v>
      </c>
      <c r="C3079" s="153" t="s">
        <v>4136</v>
      </c>
      <c r="D3079" s="154">
        <v>2299.9</v>
      </c>
      <c r="E3079" s="231">
        <v>44863</v>
      </c>
      <c r="F3079" s="154">
        <v>2299.9</v>
      </c>
      <c r="G3079" s="197">
        <f>Tabla111[[#This Row],[Importe]]-Tabla111[[#This Row],[Pagado]]</f>
        <v>0</v>
      </c>
      <c r="H3079" s="153" t="s">
        <v>10</v>
      </c>
    </row>
    <row r="3080" spans="1:8" x14ac:dyDescent="0.25">
      <c r="A3080" s="73">
        <v>44863</v>
      </c>
      <c r="B3080" s="74" t="s">
        <v>34727</v>
      </c>
      <c r="C3080" s="75" t="s">
        <v>31</v>
      </c>
      <c r="D3080" s="81">
        <v>3391.9</v>
      </c>
      <c r="E3080" s="230">
        <v>44863</v>
      </c>
      <c r="F3080" s="81">
        <v>3391.9</v>
      </c>
      <c r="G3080" s="197">
        <f>Tabla111[[#This Row],[Importe]]-Tabla111[[#This Row],[Pagado]]</f>
        <v>0</v>
      </c>
      <c r="H3080" s="75" t="s">
        <v>10</v>
      </c>
    </row>
    <row r="3081" spans="1:8" x14ac:dyDescent="0.25">
      <c r="A3081" s="148">
        <v>44863</v>
      </c>
      <c r="B3081" s="149" t="s">
        <v>34728</v>
      </c>
      <c r="C3081" s="153" t="s">
        <v>31990</v>
      </c>
      <c r="D3081" s="154">
        <v>0</v>
      </c>
      <c r="E3081" s="233" t="s">
        <v>189</v>
      </c>
      <c r="F3081" s="154">
        <v>0</v>
      </c>
      <c r="G3081" s="197">
        <f>Tabla111[[#This Row],[Importe]]-Tabla111[[#This Row],[Pagado]]</f>
        <v>0</v>
      </c>
      <c r="H3081" s="153" t="s">
        <v>189</v>
      </c>
    </row>
    <row r="3082" spans="1:8" x14ac:dyDescent="0.25">
      <c r="A3082" s="73">
        <v>44863</v>
      </c>
      <c r="B3082" s="74" t="s">
        <v>34729</v>
      </c>
      <c r="C3082" s="75" t="s">
        <v>357</v>
      </c>
      <c r="D3082" s="81">
        <v>520</v>
      </c>
      <c r="E3082" s="230">
        <v>44863</v>
      </c>
      <c r="F3082" s="81">
        <v>520</v>
      </c>
      <c r="G3082" s="197">
        <f>Tabla111[[#This Row],[Importe]]-Tabla111[[#This Row],[Pagado]]</f>
        <v>0</v>
      </c>
      <c r="H3082" s="75" t="s">
        <v>10</v>
      </c>
    </row>
    <row r="3083" spans="1:8" x14ac:dyDescent="0.25">
      <c r="A3083" s="148">
        <v>44863</v>
      </c>
      <c r="B3083" s="149" t="s">
        <v>34730</v>
      </c>
      <c r="C3083" s="153" t="s">
        <v>140</v>
      </c>
      <c r="D3083" s="154">
        <v>4202.8</v>
      </c>
      <c r="E3083" s="231">
        <v>44863</v>
      </c>
      <c r="F3083" s="154">
        <v>4202.8</v>
      </c>
      <c r="G3083" s="197">
        <f>Tabla111[[#This Row],[Importe]]-Tabla111[[#This Row],[Pagado]]</f>
        <v>0</v>
      </c>
      <c r="H3083" s="153" t="s">
        <v>10</v>
      </c>
    </row>
    <row r="3084" spans="1:8" x14ac:dyDescent="0.25">
      <c r="A3084" s="73">
        <v>44863</v>
      </c>
      <c r="B3084" s="74" t="s">
        <v>34731</v>
      </c>
      <c r="C3084" s="75" t="s">
        <v>127</v>
      </c>
      <c r="D3084" s="81">
        <v>5975</v>
      </c>
      <c r="E3084" s="230">
        <v>44863</v>
      </c>
      <c r="F3084" s="81">
        <v>5975</v>
      </c>
      <c r="G3084" s="197">
        <f>Tabla111[[#This Row],[Importe]]-Tabla111[[#This Row],[Pagado]]</f>
        <v>0</v>
      </c>
      <c r="H3084" s="75" t="s">
        <v>10</v>
      </c>
    </row>
    <row r="3085" spans="1:8" x14ac:dyDescent="0.25">
      <c r="A3085" s="148">
        <v>44863</v>
      </c>
      <c r="B3085" s="149" t="s">
        <v>34732</v>
      </c>
      <c r="C3085" s="153" t="s">
        <v>129</v>
      </c>
      <c r="D3085" s="154">
        <v>5206</v>
      </c>
      <c r="E3085" s="231">
        <v>44863</v>
      </c>
      <c r="F3085" s="154">
        <v>5206</v>
      </c>
      <c r="G3085" s="197">
        <f>Tabla111[[#This Row],[Importe]]-Tabla111[[#This Row],[Pagado]]</f>
        <v>0</v>
      </c>
      <c r="H3085" s="153" t="s">
        <v>10</v>
      </c>
    </row>
    <row r="3086" spans="1:8" x14ac:dyDescent="0.25">
      <c r="A3086" s="73">
        <v>44863</v>
      </c>
      <c r="B3086" s="74" t="s">
        <v>34733</v>
      </c>
      <c r="C3086" s="75" t="s">
        <v>230</v>
      </c>
      <c r="D3086" s="81">
        <v>8863.5</v>
      </c>
      <c r="E3086" s="230">
        <v>44863</v>
      </c>
      <c r="F3086" s="81">
        <v>8863.5</v>
      </c>
      <c r="G3086" s="197">
        <f>Tabla111[[#This Row],[Importe]]-Tabla111[[#This Row],[Pagado]]</f>
        <v>0</v>
      </c>
      <c r="H3086" s="75" t="s">
        <v>10</v>
      </c>
    </row>
    <row r="3087" spans="1:8" x14ac:dyDescent="0.25">
      <c r="A3087" s="148">
        <v>44863</v>
      </c>
      <c r="B3087" s="149" t="s">
        <v>34734</v>
      </c>
      <c r="C3087" s="153" t="s">
        <v>230</v>
      </c>
      <c r="D3087" s="154">
        <v>1570.8</v>
      </c>
      <c r="E3087" s="231">
        <v>44863</v>
      </c>
      <c r="F3087" s="154">
        <v>1570.8</v>
      </c>
      <c r="G3087" s="197">
        <f>Tabla111[[#This Row],[Importe]]-Tabla111[[#This Row],[Pagado]]</f>
        <v>0</v>
      </c>
      <c r="H3087" s="153" t="s">
        <v>10</v>
      </c>
    </row>
    <row r="3088" spans="1:8" x14ac:dyDescent="0.25">
      <c r="A3088" s="73">
        <v>44863</v>
      </c>
      <c r="B3088" s="74" t="s">
        <v>34735</v>
      </c>
      <c r="C3088" s="75" t="s">
        <v>45</v>
      </c>
      <c r="D3088" s="81">
        <v>11135</v>
      </c>
      <c r="E3088" s="230">
        <v>44863</v>
      </c>
      <c r="F3088" s="81">
        <v>11135</v>
      </c>
      <c r="G3088" s="197">
        <f>Tabla111[[#This Row],[Importe]]-Tabla111[[#This Row],[Pagado]]</f>
        <v>0</v>
      </c>
      <c r="H3088" s="75" t="s">
        <v>10</v>
      </c>
    </row>
    <row r="3089" spans="1:8" x14ac:dyDescent="0.25">
      <c r="A3089" s="148">
        <v>44863</v>
      </c>
      <c r="B3089" s="149" t="s">
        <v>34736</v>
      </c>
      <c r="C3089" s="153" t="s">
        <v>154</v>
      </c>
      <c r="D3089" s="154">
        <v>2504.2399999999998</v>
      </c>
      <c r="E3089" s="231">
        <v>44866</v>
      </c>
      <c r="F3089" s="154">
        <v>2504.2399999999998</v>
      </c>
      <c r="G3089" s="197">
        <f>Tabla111[[#This Row],[Importe]]-Tabla111[[#This Row],[Pagado]]</f>
        <v>0</v>
      </c>
      <c r="H3089" s="153" t="s">
        <v>10</v>
      </c>
    </row>
    <row r="3090" spans="1:8" x14ac:dyDescent="0.25">
      <c r="A3090" s="73">
        <v>44863</v>
      </c>
      <c r="B3090" s="74" t="s">
        <v>34737</v>
      </c>
      <c r="C3090" s="75" t="s">
        <v>244</v>
      </c>
      <c r="D3090" s="81">
        <v>3060</v>
      </c>
      <c r="E3090" s="230">
        <v>44863</v>
      </c>
      <c r="F3090" s="81">
        <v>3060</v>
      </c>
      <c r="G3090" s="197">
        <f>Tabla111[[#This Row],[Importe]]-Tabla111[[#This Row],[Pagado]]</f>
        <v>0</v>
      </c>
      <c r="H3090" s="75" t="s">
        <v>10</v>
      </c>
    </row>
    <row r="3091" spans="1:8" x14ac:dyDescent="0.25">
      <c r="A3091" s="148">
        <v>44863</v>
      </c>
      <c r="B3091" s="149" t="s">
        <v>34738</v>
      </c>
      <c r="C3091" s="153" t="s">
        <v>131</v>
      </c>
      <c r="D3091" s="154">
        <v>4669.3999999999996</v>
      </c>
      <c r="E3091" s="231">
        <v>44863</v>
      </c>
      <c r="F3091" s="154">
        <v>4669.3999999999996</v>
      </c>
      <c r="G3091" s="197">
        <f>Tabla111[[#This Row],[Importe]]-Tabla111[[#This Row],[Pagado]]</f>
        <v>0</v>
      </c>
      <c r="H3091" s="153" t="s">
        <v>10</v>
      </c>
    </row>
    <row r="3092" spans="1:8" x14ac:dyDescent="0.25">
      <c r="A3092" s="73">
        <v>44863</v>
      </c>
      <c r="B3092" s="74" t="s">
        <v>34739</v>
      </c>
      <c r="C3092" s="75" t="s">
        <v>37</v>
      </c>
      <c r="D3092" s="81">
        <v>5783.6</v>
      </c>
      <c r="E3092" s="230">
        <v>44863</v>
      </c>
      <c r="F3092" s="81">
        <v>5783.6</v>
      </c>
      <c r="G3092" s="197">
        <f>Tabla111[[#This Row],[Importe]]-Tabla111[[#This Row],[Pagado]]</f>
        <v>0</v>
      </c>
      <c r="H3092" s="75" t="s">
        <v>10</v>
      </c>
    </row>
    <row r="3093" spans="1:8" x14ac:dyDescent="0.25">
      <c r="A3093" s="148">
        <v>44863</v>
      </c>
      <c r="B3093" s="149" t="s">
        <v>34740</v>
      </c>
      <c r="C3093" s="153" t="s">
        <v>348</v>
      </c>
      <c r="D3093" s="154">
        <v>6291.2</v>
      </c>
      <c r="E3093" s="231">
        <v>44863</v>
      </c>
      <c r="F3093" s="154">
        <v>6291.2</v>
      </c>
      <c r="G3093" s="197">
        <f>Tabla111[[#This Row],[Importe]]-Tabla111[[#This Row],[Pagado]]</f>
        <v>0</v>
      </c>
      <c r="H3093" s="153" t="s">
        <v>10</v>
      </c>
    </row>
    <row r="3094" spans="1:8" x14ac:dyDescent="0.25">
      <c r="A3094" s="73">
        <v>44863</v>
      </c>
      <c r="B3094" s="74" t="s">
        <v>34741</v>
      </c>
      <c r="C3094" s="75" t="s">
        <v>815</v>
      </c>
      <c r="D3094" s="81">
        <v>1144.5</v>
      </c>
      <c r="E3094" s="230">
        <v>44863</v>
      </c>
      <c r="F3094" s="81">
        <v>1144.5</v>
      </c>
      <c r="G3094" s="197">
        <f>Tabla111[[#This Row],[Importe]]-Tabla111[[#This Row],[Pagado]]</f>
        <v>0</v>
      </c>
      <c r="H3094" s="75" t="s">
        <v>10</v>
      </c>
    </row>
    <row r="3095" spans="1:8" x14ac:dyDescent="0.25">
      <c r="A3095" s="148">
        <v>44863</v>
      </c>
      <c r="B3095" s="149" t="s">
        <v>34742</v>
      </c>
      <c r="C3095" s="153" t="s">
        <v>135</v>
      </c>
      <c r="D3095" s="154">
        <v>1438</v>
      </c>
      <c r="E3095" s="231">
        <v>44863</v>
      </c>
      <c r="F3095" s="154">
        <v>1438</v>
      </c>
      <c r="G3095" s="197">
        <f>Tabla111[[#This Row],[Importe]]-Tabla111[[#This Row],[Pagado]]</f>
        <v>0</v>
      </c>
      <c r="H3095" s="153" t="s">
        <v>10</v>
      </c>
    </row>
    <row r="3096" spans="1:8" x14ac:dyDescent="0.25">
      <c r="A3096" s="73">
        <v>44863</v>
      </c>
      <c r="B3096" s="74" t="s">
        <v>34743</v>
      </c>
      <c r="C3096" s="75" t="s">
        <v>3971</v>
      </c>
      <c r="D3096" s="81">
        <v>5827.5</v>
      </c>
      <c r="E3096" s="230">
        <v>44863</v>
      </c>
      <c r="F3096" s="81">
        <v>5827.5</v>
      </c>
      <c r="G3096" s="197">
        <f>Tabla111[[#This Row],[Importe]]-Tabla111[[#This Row],[Pagado]]</f>
        <v>0</v>
      </c>
      <c r="H3096" s="75" t="s">
        <v>10</v>
      </c>
    </row>
    <row r="3097" spans="1:8" x14ac:dyDescent="0.25">
      <c r="A3097" s="148">
        <v>44863</v>
      </c>
      <c r="B3097" s="149" t="s">
        <v>34744</v>
      </c>
      <c r="C3097" s="153" t="s">
        <v>35</v>
      </c>
      <c r="D3097" s="154">
        <v>4378.8999999999996</v>
      </c>
      <c r="E3097" s="231">
        <v>44863</v>
      </c>
      <c r="F3097" s="154">
        <v>4378.8999999999996</v>
      </c>
      <c r="G3097" s="197">
        <f>Tabla111[[#This Row],[Importe]]-Tabla111[[#This Row],[Pagado]]</f>
        <v>0</v>
      </c>
      <c r="H3097" s="153" t="s">
        <v>10</v>
      </c>
    </row>
    <row r="3098" spans="1:8" x14ac:dyDescent="0.25">
      <c r="A3098" s="73">
        <v>44863</v>
      </c>
      <c r="B3098" s="74" t="s">
        <v>34745</v>
      </c>
      <c r="C3098" s="75" t="s">
        <v>520</v>
      </c>
      <c r="D3098" s="81">
        <v>19889</v>
      </c>
      <c r="E3098" s="230">
        <v>44863</v>
      </c>
      <c r="F3098" s="81">
        <v>19889</v>
      </c>
      <c r="G3098" s="197">
        <f>Tabla111[[#This Row],[Importe]]-Tabla111[[#This Row],[Pagado]]</f>
        <v>0</v>
      </c>
      <c r="H3098" s="75" t="s">
        <v>10</v>
      </c>
    </row>
    <row r="3099" spans="1:8" x14ac:dyDescent="0.25">
      <c r="A3099" s="148">
        <v>44863</v>
      </c>
      <c r="B3099" s="149" t="s">
        <v>34746</v>
      </c>
      <c r="C3099" s="153" t="s">
        <v>319</v>
      </c>
      <c r="D3099" s="154">
        <v>7616.7</v>
      </c>
      <c r="E3099" s="231">
        <v>44863</v>
      </c>
      <c r="F3099" s="154">
        <v>7616.7</v>
      </c>
      <c r="G3099" s="197">
        <f>Tabla111[[#This Row],[Importe]]-Tabla111[[#This Row],[Pagado]]</f>
        <v>0</v>
      </c>
      <c r="H3099" s="153" t="s">
        <v>10</v>
      </c>
    </row>
    <row r="3100" spans="1:8" x14ac:dyDescent="0.25">
      <c r="A3100" s="73">
        <v>44863</v>
      </c>
      <c r="B3100" s="74" t="s">
        <v>34747</v>
      </c>
      <c r="C3100" s="75" t="s">
        <v>698</v>
      </c>
      <c r="D3100" s="81">
        <v>8456.7999999999993</v>
      </c>
      <c r="E3100" s="230">
        <v>44863</v>
      </c>
      <c r="F3100" s="81">
        <v>8456.7999999999993</v>
      </c>
      <c r="G3100" s="197">
        <f>Tabla111[[#This Row],[Importe]]-Tabla111[[#This Row],[Pagado]]</f>
        <v>0</v>
      </c>
      <c r="H3100" s="75" t="s">
        <v>10</v>
      </c>
    </row>
    <row r="3101" spans="1:8" x14ac:dyDescent="0.25">
      <c r="A3101" s="148">
        <v>44863</v>
      </c>
      <c r="B3101" s="149" t="s">
        <v>34748</v>
      </c>
      <c r="C3101" s="153" t="s">
        <v>525</v>
      </c>
      <c r="D3101" s="154">
        <v>7461.6</v>
      </c>
      <c r="E3101" s="231">
        <v>44863</v>
      </c>
      <c r="F3101" s="154">
        <v>7461.6</v>
      </c>
      <c r="G3101" s="197">
        <f>Tabla111[[#This Row],[Importe]]-Tabla111[[#This Row],[Pagado]]</f>
        <v>0</v>
      </c>
      <c r="H3101" s="153" t="s">
        <v>10</v>
      </c>
    </row>
    <row r="3102" spans="1:8" x14ac:dyDescent="0.25">
      <c r="A3102" s="73">
        <v>44863</v>
      </c>
      <c r="B3102" s="74" t="s">
        <v>34749</v>
      </c>
      <c r="C3102" s="75" t="s">
        <v>31</v>
      </c>
      <c r="D3102" s="81">
        <v>1147</v>
      </c>
      <c r="E3102" s="230">
        <v>44863</v>
      </c>
      <c r="F3102" s="81">
        <v>1147</v>
      </c>
      <c r="G3102" s="197">
        <f>Tabla111[[#This Row],[Importe]]-Tabla111[[#This Row],[Pagado]]</f>
        <v>0</v>
      </c>
      <c r="H3102" s="75" t="s">
        <v>10</v>
      </c>
    </row>
    <row r="3103" spans="1:8" x14ac:dyDescent="0.25">
      <c r="A3103" s="148">
        <v>44863</v>
      </c>
      <c r="B3103" s="149" t="s">
        <v>34750</v>
      </c>
      <c r="C3103" s="153" t="s">
        <v>28087</v>
      </c>
      <c r="D3103" s="154">
        <v>216299.57</v>
      </c>
      <c r="E3103" s="231">
        <v>44866</v>
      </c>
      <c r="F3103" s="154">
        <v>216299.57</v>
      </c>
      <c r="G3103" s="197">
        <f>Tabla111[[#This Row],[Importe]]-Tabla111[[#This Row],[Pagado]]</f>
        <v>0</v>
      </c>
      <c r="H3103" s="153" t="s">
        <v>10</v>
      </c>
    </row>
    <row r="3104" spans="1:8" x14ac:dyDescent="0.25">
      <c r="A3104" s="73">
        <v>44863</v>
      </c>
      <c r="B3104" s="74" t="s">
        <v>34751</v>
      </c>
      <c r="C3104" s="75" t="s">
        <v>214</v>
      </c>
      <c r="D3104" s="81">
        <v>1820.4</v>
      </c>
      <c r="E3104" s="230">
        <v>44863</v>
      </c>
      <c r="F3104" s="81">
        <v>1820.4</v>
      </c>
      <c r="G3104" s="197">
        <f>Tabla111[[#This Row],[Importe]]-Tabla111[[#This Row],[Pagado]]</f>
        <v>0</v>
      </c>
      <c r="H3104" s="75" t="s">
        <v>10</v>
      </c>
    </row>
    <row r="3105" spans="1:8" x14ac:dyDescent="0.25">
      <c r="A3105" s="148">
        <v>44863</v>
      </c>
      <c r="B3105" s="149" t="s">
        <v>34752</v>
      </c>
      <c r="C3105" s="153" t="s">
        <v>62</v>
      </c>
      <c r="D3105" s="154">
        <v>4005.2</v>
      </c>
      <c r="E3105" s="231">
        <v>44863</v>
      </c>
      <c r="F3105" s="154">
        <v>4005.2</v>
      </c>
      <c r="G3105" s="197">
        <f>Tabla111[[#This Row],[Importe]]-Tabla111[[#This Row],[Pagado]]</f>
        <v>0</v>
      </c>
      <c r="H3105" s="153" t="s">
        <v>10</v>
      </c>
    </row>
    <row r="3106" spans="1:8" x14ac:dyDescent="0.25">
      <c r="A3106" s="73">
        <v>44863</v>
      </c>
      <c r="B3106" s="74" t="s">
        <v>34753</v>
      </c>
      <c r="C3106" s="75" t="s">
        <v>263</v>
      </c>
      <c r="D3106" s="81">
        <v>20043</v>
      </c>
      <c r="E3106" s="230">
        <v>44863</v>
      </c>
      <c r="F3106" s="81">
        <v>20043</v>
      </c>
      <c r="G3106" s="197">
        <f>Tabla111[[#This Row],[Importe]]-Tabla111[[#This Row],[Pagado]]</f>
        <v>0</v>
      </c>
      <c r="H3106" s="75" t="s">
        <v>10</v>
      </c>
    </row>
    <row r="3107" spans="1:8" x14ac:dyDescent="0.25">
      <c r="A3107" s="148">
        <v>44863</v>
      </c>
      <c r="B3107" s="149" t="s">
        <v>34754</v>
      </c>
      <c r="C3107" s="153" t="s">
        <v>159</v>
      </c>
      <c r="D3107" s="154">
        <v>3376.2</v>
      </c>
      <c r="E3107" s="231">
        <v>44863</v>
      </c>
      <c r="F3107" s="154">
        <v>3376.2</v>
      </c>
      <c r="G3107" s="197">
        <f>Tabla111[[#This Row],[Importe]]-Tabla111[[#This Row],[Pagado]]</f>
        <v>0</v>
      </c>
      <c r="H3107" s="153" t="s">
        <v>10</v>
      </c>
    </row>
    <row r="3108" spans="1:8" x14ac:dyDescent="0.25">
      <c r="A3108" s="73">
        <v>44863</v>
      </c>
      <c r="B3108" s="74" t="s">
        <v>34755</v>
      </c>
      <c r="C3108" s="75" t="s">
        <v>157</v>
      </c>
      <c r="D3108" s="81">
        <v>7938.7</v>
      </c>
      <c r="E3108" s="230">
        <v>44863</v>
      </c>
      <c r="F3108" s="81">
        <v>7938.7</v>
      </c>
      <c r="G3108" s="197">
        <f>Tabla111[[#This Row],[Importe]]-Tabla111[[#This Row],[Pagado]]</f>
        <v>0</v>
      </c>
      <c r="H3108" s="75" t="s">
        <v>10</v>
      </c>
    </row>
    <row r="3109" spans="1:8" x14ac:dyDescent="0.25">
      <c r="A3109" s="148">
        <v>44863</v>
      </c>
      <c r="B3109" s="149" t="s">
        <v>34756</v>
      </c>
      <c r="C3109" s="153" t="s">
        <v>31</v>
      </c>
      <c r="D3109" s="154">
        <v>5043.2</v>
      </c>
      <c r="E3109" s="231">
        <v>44863</v>
      </c>
      <c r="F3109" s="154">
        <v>5043.2</v>
      </c>
      <c r="G3109" s="197">
        <f>Tabla111[[#This Row],[Importe]]-Tabla111[[#This Row],[Pagado]]</f>
        <v>0</v>
      </c>
      <c r="H3109" s="153" t="s">
        <v>10</v>
      </c>
    </row>
    <row r="3110" spans="1:8" x14ac:dyDescent="0.25">
      <c r="A3110" s="73">
        <v>44863</v>
      </c>
      <c r="B3110" s="74" t="s">
        <v>34757</v>
      </c>
      <c r="C3110" s="75" t="s">
        <v>261</v>
      </c>
      <c r="D3110" s="81">
        <v>49795.199999999997</v>
      </c>
      <c r="E3110" s="230">
        <v>44863</v>
      </c>
      <c r="F3110" s="81">
        <v>49795.199999999997</v>
      </c>
      <c r="G3110" s="197">
        <f>Tabla111[[#This Row],[Importe]]-Tabla111[[#This Row],[Pagado]]</f>
        <v>0</v>
      </c>
      <c r="H3110" s="75" t="s">
        <v>10</v>
      </c>
    </row>
    <row r="3111" spans="1:8" x14ac:dyDescent="0.25">
      <c r="A3111" s="148">
        <v>44863</v>
      </c>
      <c r="B3111" s="149" t="s">
        <v>34758</v>
      </c>
      <c r="C3111" s="153" t="s">
        <v>233</v>
      </c>
      <c r="D3111" s="154">
        <v>5820</v>
      </c>
      <c r="E3111" s="231">
        <v>44863</v>
      </c>
      <c r="F3111" s="154">
        <v>5820</v>
      </c>
      <c r="G3111" s="197">
        <f>Tabla111[[#This Row],[Importe]]-Tabla111[[#This Row],[Pagado]]</f>
        <v>0</v>
      </c>
      <c r="H3111" s="153" t="s">
        <v>10</v>
      </c>
    </row>
    <row r="3112" spans="1:8" x14ac:dyDescent="0.25">
      <c r="A3112" s="73">
        <v>44863</v>
      </c>
      <c r="B3112" s="74" t="s">
        <v>34759</v>
      </c>
      <c r="C3112" s="75" t="s">
        <v>296</v>
      </c>
      <c r="D3112" s="81">
        <v>6380.7</v>
      </c>
      <c r="E3112" s="230">
        <v>44863</v>
      </c>
      <c r="F3112" s="81">
        <v>6380.7</v>
      </c>
      <c r="G3112" s="197">
        <f>Tabla111[[#This Row],[Importe]]-Tabla111[[#This Row],[Pagado]]</f>
        <v>0</v>
      </c>
      <c r="H3112" s="75" t="s">
        <v>10</v>
      </c>
    </row>
    <row r="3113" spans="1:8" x14ac:dyDescent="0.25">
      <c r="A3113" s="148">
        <v>44863</v>
      </c>
      <c r="B3113" s="149" t="s">
        <v>34760</v>
      </c>
      <c r="C3113" s="153" t="s">
        <v>681</v>
      </c>
      <c r="D3113" s="154">
        <v>11.54</v>
      </c>
      <c r="E3113" s="231">
        <v>44868</v>
      </c>
      <c r="F3113" s="154">
        <v>11.54</v>
      </c>
      <c r="G3113" s="197">
        <f>Tabla111[[#This Row],[Importe]]-Tabla111[[#This Row],[Pagado]]</f>
        <v>0</v>
      </c>
      <c r="H3113" s="153" t="s">
        <v>10</v>
      </c>
    </row>
    <row r="3114" spans="1:8" x14ac:dyDescent="0.25">
      <c r="A3114" s="73">
        <v>44863</v>
      </c>
      <c r="B3114" s="74" t="s">
        <v>34761</v>
      </c>
      <c r="C3114" s="75" t="s">
        <v>6405</v>
      </c>
      <c r="D3114" s="81">
        <v>10.29</v>
      </c>
      <c r="E3114" s="230" t="s">
        <v>4813</v>
      </c>
      <c r="F3114" s="81">
        <v>0</v>
      </c>
      <c r="G3114" s="197">
        <f>Tabla111[[#This Row],[Importe]]-Tabla111[[#This Row],[Pagado]]</f>
        <v>10.29</v>
      </c>
      <c r="H3114" s="75" t="s">
        <v>4814</v>
      </c>
    </row>
    <row r="3115" spans="1:8" x14ac:dyDescent="0.25">
      <c r="A3115" s="148">
        <v>44863</v>
      </c>
      <c r="B3115" s="149" t="s">
        <v>34762</v>
      </c>
      <c r="C3115" s="153" t="s">
        <v>392</v>
      </c>
      <c r="D3115" s="154">
        <v>2390.1999999999998</v>
      </c>
      <c r="E3115" s="231">
        <v>44863</v>
      </c>
      <c r="F3115" s="154">
        <v>2390.1999999999998</v>
      </c>
      <c r="G3115" s="197">
        <f>Tabla111[[#This Row],[Importe]]-Tabla111[[#This Row],[Pagado]]</f>
        <v>0</v>
      </c>
      <c r="H3115" s="153" t="s">
        <v>10</v>
      </c>
    </row>
    <row r="3116" spans="1:8" x14ac:dyDescent="0.25">
      <c r="A3116" s="73">
        <v>44863</v>
      </c>
      <c r="B3116" s="74" t="s">
        <v>34763</v>
      </c>
      <c r="C3116" s="75" t="s">
        <v>24</v>
      </c>
      <c r="D3116" s="81">
        <v>4354.1000000000004</v>
      </c>
      <c r="E3116" s="230">
        <v>44863</v>
      </c>
      <c r="F3116" s="81">
        <v>4354.1000000000004</v>
      </c>
      <c r="G3116" s="197">
        <f>Tabla111[[#This Row],[Importe]]-Tabla111[[#This Row],[Pagado]]</f>
        <v>0</v>
      </c>
      <c r="H3116" s="75" t="s">
        <v>10</v>
      </c>
    </row>
    <row r="3117" spans="1:8" x14ac:dyDescent="0.25">
      <c r="A3117" s="148">
        <v>44863</v>
      </c>
      <c r="B3117" s="149" t="s">
        <v>34764</v>
      </c>
      <c r="C3117" s="153" t="s">
        <v>583</v>
      </c>
      <c r="D3117" s="154">
        <v>2761</v>
      </c>
      <c r="E3117" s="231">
        <v>44863</v>
      </c>
      <c r="F3117" s="154">
        <v>2761</v>
      </c>
      <c r="G3117" s="197">
        <f>Tabla111[[#This Row],[Importe]]-Tabla111[[#This Row],[Pagado]]</f>
        <v>0</v>
      </c>
      <c r="H3117" s="153" t="s">
        <v>10</v>
      </c>
    </row>
    <row r="3118" spans="1:8" x14ac:dyDescent="0.25">
      <c r="A3118" s="73">
        <v>44863</v>
      </c>
      <c r="B3118" s="74" t="s">
        <v>34765</v>
      </c>
      <c r="C3118" s="75" t="s">
        <v>9827</v>
      </c>
      <c r="D3118" s="81">
        <v>8857.7999999999993</v>
      </c>
      <c r="E3118" s="230">
        <v>44863</v>
      </c>
      <c r="F3118" s="81">
        <v>8857.7999999999993</v>
      </c>
      <c r="G3118" s="197">
        <f>Tabla111[[#This Row],[Importe]]-Tabla111[[#This Row],[Pagado]]</f>
        <v>0</v>
      </c>
      <c r="H3118" s="75" t="s">
        <v>10</v>
      </c>
    </row>
    <row r="3119" spans="1:8" x14ac:dyDescent="0.25">
      <c r="A3119" s="148">
        <v>44863</v>
      </c>
      <c r="B3119" s="149" t="s">
        <v>34766</v>
      </c>
      <c r="C3119" s="153" t="s">
        <v>69</v>
      </c>
      <c r="D3119" s="154">
        <v>3100.6</v>
      </c>
      <c r="E3119" s="231">
        <v>44863</v>
      </c>
      <c r="F3119" s="154">
        <v>3100.6</v>
      </c>
      <c r="G3119" s="197">
        <f>Tabla111[[#This Row],[Importe]]-Tabla111[[#This Row],[Pagado]]</f>
        <v>0</v>
      </c>
      <c r="H3119" s="153" t="s">
        <v>10</v>
      </c>
    </row>
    <row r="3120" spans="1:8" x14ac:dyDescent="0.25">
      <c r="A3120" s="73">
        <v>44863</v>
      </c>
      <c r="B3120" s="74" t="s">
        <v>34767</v>
      </c>
      <c r="C3120" s="75" t="s">
        <v>419</v>
      </c>
      <c r="D3120" s="81">
        <v>6130.4</v>
      </c>
      <c r="E3120" s="230">
        <v>44863</v>
      </c>
      <c r="F3120" s="81">
        <v>6130.4</v>
      </c>
      <c r="G3120" s="197">
        <f>Tabla111[[#This Row],[Importe]]-Tabla111[[#This Row],[Pagado]]</f>
        <v>0</v>
      </c>
      <c r="H3120" s="75" t="s">
        <v>10</v>
      </c>
    </row>
    <row r="3121" spans="1:8" x14ac:dyDescent="0.25">
      <c r="A3121" s="148">
        <v>44863</v>
      </c>
      <c r="B3121" s="149" t="s">
        <v>34768</v>
      </c>
      <c r="C3121" s="153" t="s">
        <v>419</v>
      </c>
      <c r="D3121" s="154">
        <v>1687.6</v>
      </c>
      <c r="E3121" s="231">
        <v>44863</v>
      </c>
      <c r="F3121" s="154">
        <v>1687.6</v>
      </c>
      <c r="G3121" s="197">
        <f>Tabla111[[#This Row],[Importe]]-Tabla111[[#This Row],[Pagado]]</f>
        <v>0</v>
      </c>
      <c r="H3121" s="153" t="s">
        <v>10</v>
      </c>
    </row>
    <row r="3122" spans="1:8" x14ac:dyDescent="0.25">
      <c r="A3122" s="73">
        <v>44863</v>
      </c>
      <c r="B3122" s="74" t="s">
        <v>34769</v>
      </c>
      <c r="C3122" s="75" t="s">
        <v>24284</v>
      </c>
      <c r="D3122" s="81">
        <v>1139.5999999999999</v>
      </c>
      <c r="E3122" s="230">
        <v>44863</v>
      </c>
      <c r="F3122" s="81">
        <v>1139.5999999999999</v>
      </c>
      <c r="G3122" s="197">
        <f>Tabla111[[#This Row],[Importe]]-Tabla111[[#This Row],[Pagado]]</f>
        <v>0</v>
      </c>
      <c r="H3122" s="75" t="s">
        <v>10</v>
      </c>
    </row>
    <row r="3123" spans="1:8" x14ac:dyDescent="0.25">
      <c r="A3123" s="148">
        <v>44863</v>
      </c>
      <c r="B3123" s="149" t="s">
        <v>34770</v>
      </c>
      <c r="C3123" s="153" t="s">
        <v>142</v>
      </c>
      <c r="D3123" s="154">
        <v>107038.8</v>
      </c>
      <c r="E3123" s="231" t="s">
        <v>4813</v>
      </c>
      <c r="F3123" s="154">
        <v>0</v>
      </c>
      <c r="G3123" s="197">
        <f>Tabla111[[#This Row],[Importe]]-Tabla111[[#This Row],[Pagado]]</f>
        <v>107038.8</v>
      </c>
      <c r="H3123" s="153" t="s">
        <v>4814</v>
      </c>
    </row>
    <row r="3124" spans="1:8" x14ac:dyDescent="0.25">
      <c r="A3124" s="73">
        <v>44863</v>
      </c>
      <c r="B3124" s="74" t="s">
        <v>34771</v>
      </c>
      <c r="C3124" s="75" t="s">
        <v>67</v>
      </c>
      <c r="D3124" s="81">
        <v>2696</v>
      </c>
      <c r="E3124" s="230">
        <v>44863</v>
      </c>
      <c r="F3124" s="81">
        <v>2696</v>
      </c>
      <c r="G3124" s="197">
        <f>Tabla111[[#This Row],[Importe]]-Tabla111[[#This Row],[Pagado]]</f>
        <v>0</v>
      </c>
      <c r="H3124" s="75" t="s">
        <v>10</v>
      </c>
    </row>
    <row r="3125" spans="1:8" x14ac:dyDescent="0.25">
      <c r="A3125" s="148">
        <v>44863</v>
      </c>
      <c r="B3125" s="149" t="s">
        <v>34772</v>
      </c>
      <c r="C3125" s="153" t="s">
        <v>1421</v>
      </c>
      <c r="D3125" s="154">
        <v>65225.599999999999</v>
      </c>
      <c r="E3125" s="231">
        <v>44863</v>
      </c>
      <c r="F3125" s="154">
        <v>65225.599999999999</v>
      </c>
      <c r="G3125" s="197">
        <f>Tabla111[[#This Row],[Importe]]-Tabla111[[#This Row],[Pagado]]</f>
        <v>0</v>
      </c>
      <c r="H3125" s="153" t="s">
        <v>10</v>
      </c>
    </row>
    <row r="3126" spans="1:8" x14ac:dyDescent="0.25">
      <c r="A3126" s="73">
        <v>44863</v>
      </c>
      <c r="B3126" s="74" t="s">
        <v>34773</v>
      </c>
      <c r="C3126" s="75" t="s">
        <v>214</v>
      </c>
      <c r="D3126" s="81">
        <v>9773.6</v>
      </c>
      <c r="E3126" s="230">
        <v>44863</v>
      </c>
      <c r="F3126" s="81">
        <v>9773.6</v>
      </c>
      <c r="G3126" s="197">
        <f>Tabla111[[#This Row],[Importe]]-Tabla111[[#This Row],[Pagado]]</f>
        <v>0</v>
      </c>
      <c r="H3126" s="75" t="s">
        <v>10</v>
      </c>
    </row>
    <row r="3127" spans="1:8" x14ac:dyDescent="0.25">
      <c r="A3127" s="148">
        <v>44863</v>
      </c>
      <c r="B3127" s="149" t="s">
        <v>34774</v>
      </c>
      <c r="C3127" s="153" t="s">
        <v>450</v>
      </c>
      <c r="D3127" s="154">
        <v>2853.3</v>
      </c>
      <c r="E3127" s="231">
        <v>44863</v>
      </c>
      <c r="F3127" s="154">
        <v>2853.3</v>
      </c>
      <c r="G3127" s="197">
        <f>Tabla111[[#This Row],[Importe]]-Tabla111[[#This Row],[Pagado]]</f>
        <v>0</v>
      </c>
      <c r="H3127" s="153" t="s">
        <v>10</v>
      </c>
    </row>
    <row r="3128" spans="1:8" x14ac:dyDescent="0.25">
      <c r="A3128" s="73">
        <v>44863</v>
      </c>
      <c r="B3128" s="74" t="s">
        <v>34775</v>
      </c>
      <c r="C3128" s="75" t="s">
        <v>107</v>
      </c>
      <c r="D3128" s="81">
        <v>36849.800000000003</v>
      </c>
      <c r="E3128" s="230">
        <v>44863</v>
      </c>
      <c r="F3128" s="81">
        <v>36849.800000000003</v>
      </c>
      <c r="G3128" s="197">
        <f>Tabla111[[#This Row],[Importe]]-Tabla111[[#This Row],[Pagado]]</f>
        <v>0</v>
      </c>
      <c r="H3128" s="75" t="s">
        <v>10</v>
      </c>
    </row>
    <row r="3129" spans="1:8" x14ac:dyDescent="0.25">
      <c r="A3129" s="148">
        <v>44863</v>
      </c>
      <c r="B3129" s="149" t="s">
        <v>34776</v>
      </c>
      <c r="C3129" s="153" t="s">
        <v>146</v>
      </c>
      <c r="D3129" s="154">
        <v>10381.200000000001</v>
      </c>
      <c r="E3129" s="231">
        <v>44863</v>
      </c>
      <c r="F3129" s="154">
        <v>10381.200000000001</v>
      </c>
      <c r="G3129" s="197">
        <f>Tabla111[[#This Row],[Importe]]-Tabla111[[#This Row],[Pagado]]</f>
        <v>0</v>
      </c>
      <c r="H3129" s="153" t="s">
        <v>10</v>
      </c>
    </row>
    <row r="3130" spans="1:8" x14ac:dyDescent="0.25">
      <c r="A3130" s="73">
        <v>44863</v>
      </c>
      <c r="B3130" s="74" t="s">
        <v>34777</v>
      </c>
      <c r="C3130" s="75" t="s">
        <v>31</v>
      </c>
      <c r="D3130" s="81">
        <v>3513.9</v>
      </c>
      <c r="E3130" s="230">
        <v>44863</v>
      </c>
      <c r="F3130" s="81">
        <v>3513.9</v>
      </c>
      <c r="G3130" s="197">
        <f>Tabla111[[#This Row],[Importe]]-Tabla111[[#This Row],[Pagado]]</f>
        <v>0</v>
      </c>
      <c r="H3130" s="75" t="s">
        <v>10</v>
      </c>
    </row>
    <row r="3131" spans="1:8" x14ac:dyDescent="0.25">
      <c r="A3131" s="148">
        <v>44863</v>
      </c>
      <c r="B3131" s="149" t="s">
        <v>34778</v>
      </c>
      <c r="C3131" s="153" t="s">
        <v>31</v>
      </c>
      <c r="D3131" s="154">
        <v>5920.2</v>
      </c>
      <c r="E3131" s="231">
        <v>44863</v>
      </c>
      <c r="F3131" s="154">
        <v>5920.2</v>
      </c>
      <c r="G3131" s="197">
        <f>Tabla111[[#This Row],[Importe]]-Tabla111[[#This Row],[Pagado]]</f>
        <v>0</v>
      </c>
      <c r="H3131" s="153" t="s">
        <v>10</v>
      </c>
    </row>
    <row r="3132" spans="1:8" x14ac:dyDescent="0.25">
      <c r="A3132" s="73">
        <v>44863</v>
      </c>
      <c r="B3132" s="74" t="s">
        <v>34779</v>
      </c>
      <c r="C3132" s="75" t="s">
        <v>31</v>
      </c>
      <c r="D3132" s="81">
        <v>5553.6</v>
      </c>
      <c r="E3132" s="230">
        <v>44863</v>
      </c>
      <c r="F3132" s="81">
        <v>5553.6</v>
      </c>
      <c r="G3132" s="197">
        <f>Tabla111[[#This Row],[Importe]]-Tabla111[[#This Row],[Pagado]]</f>
        <v>0</v>
      </c>
      <c r="H3132" s="75" t="s">
        <v>10</v>
      </c>
    </row>
    <row r="3133" spans="1:8" x14ac:dyDescent="0.25">
      <c r="A3133" s="148">
        <v>44863</v>
      </c>
      <c r="B3133" s="149" t="s">
        <v>34780</v>
      </c>
      <c r="C3133" s="153" t="s">
        <v>280</v>
      </c>
      <c r="D3133" s="154">
        <v>2131.1999999999998</v>
      </c>
      <c r="E3133" s="231">
        <v>44865</v>
      </c>
      <c r="F3133" s="154">
        <v>2131.1999999999998</v>
      </c>
      <c r="G3133" s="197">
        <f>Tabla111[[#This Row],[Importe]]-Tabla111[[#This Row],[Pagado]]</f>
        <v>0</v>
      </c>
      <c r="H3133" s="153" t="s">
        <v>10</v>
      </c>
    </row>
    <row r="3134" spans="1:8" x14ac:dyDescent="0.25">
      <c r="A3134" s="73">
        <v>44863</v>
      </c>
      <c r="B3134" s="74" t="s">
        <v>34781</v>
      </c>
      <c r="C3134" s="75" t="s">
        <v>282</v>
      </c>
      <c r="D3134" s="81">
        <v>2434.6</v>
      </c>
      <c r="E3134" s="230">
        <v>44865</v>
      </c>
      <c r="F3134" s="81">
        <v>2434.6</v>
      </c>
      <c r="G3134" s="197">
        <f>Tabla111[[#This Row],[Importe]]-Tabla111[[#This Row],[Pagado]]</f>
        <v>0</v>
      </c>
      <c r="H3134" s="75" t="s">
        <v>10</v>
      </c>
    </row>
    <row r="3135" spans="1:8" x14ac:dyDescent="0.25">
      <c r="A3135" s="148">
        <v>44863</v>
      </c>
      <c r="B3135" s="149" t="s">
        <v>34782</v>
      </c>
      <c r="C3135" s="153" t="s">
        <v>431</v>
      </c>
      <c r="D3135" s="154">
        <v>1946.2</v>
      </c>
      <c r="E3135" s="231">
        <v>44865</v>
      </c>
      <c r="F3135" s="154">
        <v>1946.2</v>
      </c>
      <c r="G3135" s="197">
        <f>Tabla111[[#This Row],[Importe]]-Tabla111[[#This Row],[Pagado]]</f>
        <v>0</v>
      </c>
      <c r="H3135" s="153" t="s">
        <v>10</v>
      </c>
    </row>
    <row r="3136" spans="1:8" x14ac:dyDescent="0.25">
      <c r="A3136" s="73">
        <v>44863</v>
      </c>
      <c r="B3136" s="74" t="s">
        <v>34783</v>
      </c>
      <c r="C3136" s="75" t="s">
        <v>10819</v>
      </c>
      <c r="D3136" s="81">
        <v>2567.8000000000002</v>
      </c>
      <c r="E3136" s="230">
        <v>44865</v>
      </c>
      <c r="F3136" s="81">
        <v>2567.8000000000002</v>
      </c>
      <c r="G3136" s="197">
        <f>Tabla111[[#This Row],[Importe]]-Tabla111[[#This Row],[Pagado]]</f>
        <v>0</v>
      </c>
      <c r="H3136" s="75" t="s">
        <v>10</v>
      </c>
    </row>
    <row r="3137" spans="1:8" x14ac:dyDescent="0.25">
      <c r="A3137" s="148">
        <v>44863</v>
      </c>
      <c r="B3137" s="149" t="s">
        <v>34784</v>
      </c>
      <c r="C3137" s="153" t="s">
        <v>5345</v>
      </c>
      <c r="D3137" s="154">
        <v>9620</v>
      </c>
      <c r="E3137" s="231">
        <v>44865</v>
      </c>
      <c r="F3137" s="154">
        <v>9620</v>
      </c>
      <c r="G3137" s="197">
        <f>Tabla111[[#This Row],[Importe]]-Tabla111[[#This Row],[Pagado]]</f>
        <v>0</v>
      </c>
      <c r="H3137" s="153" t="s">
        <v>10</v>
      </c>
    </row>
    <row r="3138" spans="1:8" x14ac:dyDescent="0.25">
      <c r="A3138" s="73">
        <v>44863</v>
      </c>
      <c r="B3138" s="74" t="s">
        <v>34785</v>
      </c>
      <c r="C3138" s="75" t="s">
        <v>284</v>
      </c>
      <c r="D3138" s="81">
        <v>22126</v>
      </c>
      <c r="E3138" s="230">
        <v>44865</v>
      </c>
      <c r="F3138" s="81">
        <v>22126</v>
      </c>
      <c r="G3138" s="197">
        <f>Tabla111[[#This Row],[Importe]]-Tabla111[[#This Row],[Pagado]]</f>
        <v>0</v>
      </c>
      <c r="H3138" s="75" t="s">
        <v>10</v>
      </c>
    </row>
    <row r="3139" spans="1:8" x14ac:dyDescent="0.25">
      <c r="A3139" s="148">
        <v>44863</v>
      </c>
      <c r="B3139" s="149" t="s">
        <v>34786</v>
      </c>
      <c r="C3139" s="153" t="s">
        <v>31</v>
      </c>
      <c r="D3139" s="154">
        <v>126</v>
      </c>
      <c r="E3139" s="231">
        <v>44863</v>
      </c>
      <c r="F3139" s="154">
        <v>126</v>
      </c>
      <c r="G3139" s="197">
        <f>Tabla111[[#This Row],[Importe]]-Tabla111[[#This Row],[Pagado]]</f>
        <v>0</v>
      </c>
      <c r="H3139" s="153" t="s">
        <v>10</v>
      </c>
    </row>
    <row r="3140" spans="1:8" x14ac:dyDescent="0.25">
      <c r="A3140" s="73">
        <v>44863</v>
      </c>
      <c r="B3140" s="74" t="s">
        <v>34787</v>
      </c>
      <c r="C3140" s="75" t="s">
        <v>28087</v>
      </c>
      <c r="D3140" s="81">
        <v>35350.75</v>
      </c>
      <c r="E3140" s="230">
        <v>44866</v>
      </c>
      <c r="F3140" s="81">
        <v>35350.75</v>
      </c>
      <c r="G3140" s="197">
        <f>Tabla111[[#This Row],[Importe]]-Tabla111[[#This Row],[Pagado]]</f>
        <v>0</v>
      </c>
      <c r="H3140" s="75" t="s">
        <v>10</v>
      </c>
    </row>
    <row r="3141" spans="1:8" x14ac:dyDescent="0.25">
      <c r="A3141" s="148">
        <v>44863</v>
      </c>
      <c r="B3141" s="149" t="s">
        <v>34788</v>
      </c>
      <c r="C3141" s="153" t="s">
        <v>16</v>
      </c>
      <c r="D3141" s="154">
        <v>1813</v>
      </c>
      <c r="E3141" s="231">
        <v>44863</v>
      </c>
      <c r="F3141" s="154">
        <v>1813</v>
      </c>
      <c r="G3141" s="197">
        <f>Tabla111[[#This Row],[Importe]]-Tabla111[[#This Row],[Pagado]]</f>
        <v>0</v>
      </c>
      <c r="H3141" s="153" t="s">
        <v>10</v>
      </c>
    </row>
    <row r="3142" spans="1:8" x14ac:dyDescent="0.25">
      <c r="A3142" s="73">
        <v>44863</v>
      </c>
      <c r="B3142" s="74" t="s">
        <v>34789</v>
      </c>
      <c r="C3142" s="75" t="s">
        <v>31</v>
      </c>
      <c r="D3142" s="81">
        <v>2688.6</v>
      </c>
      <c r="E3142" s="230">
        <v>44863</v>
      </c>
      <c r="F3142" s="81">
        <v>2688.6</v>
      </c>
      <c r="G3142" s="197">
        <f>Tabla111[[#This Row],[Importe]]-Tabla111[[#This Row],[Pagado]]</f>
        <v>0</v>
      </c>
      <c r="H3142" s="75" t="s">
        <v>10</v>
      </c>
    </row>
    <row r="3143" spans="1:8" x14ac:dyDescent="0.25">
      <c r="A3143" s="148">
        <v>44863</v>
      </c>
      <c r="B3143" s="149" t="s">
        <v>34790</v>
      </c>
      <c r="C3143" s="153" t="s">
        <v>58</v>
      </c>
      <c r="D3143" s="154">
        <v>1537</v>
      </c>
      <c r="E3143" s="231">
        <v>44863</v>
      </c>
      <c r="F3143" s="154">
        <v>1537</v>
      </c>
      <c r="G3143" s="197">
        <f>Tabla111[[#This Row],[Importe]]-Tabla111[[#This Row],[Pagado]]</f>
        <v>0</v>
      </c>
      <c r="H3143" s="153" t="s">
        <v>10</v>
      </c>
    </row>
    <row r="3144" spans="1:8" x14ac:dyDescent="0.25">
      <c r="A3144" s="73">
        <v>44863</v>
      </c>
      <c r="B3144" s="74" t="s">
        <v>34791</v>
      </c>
      <c r="C3144" s="75" t="s">
        <v>1008</v>
      </c>
      <c r="D3144" s="81">
        <v>4559.6000000000004</v>
      </c>
      <c r="E3144" s="230">
        <v>44863</v>
      </c>
      <c r="F3144" s="81">
        <v>4559.6000000000004</v>
      </c>
      <c r="G3144" s="197">
        <f>Tabla111[[#This Row],[Importe]]-Tabla111[[#This Row],[Pagado]]</f>
        <v>0</v>
      </c>
      <c r="H3144" s="75" t="s">
        <v>10</v>
      </c>
    </row>
    <row r="3145" spans="1:8" x14ac:dyDescent="0.25">
      <c r="A3145" s="148">
        <v>44863</v>
      </c>
      <c r="B3145" s="149" t="s">
        <v>34792</v>
      </c>
      <c r="C3145" s="153" t="s">
        <v>196</v>
      </c>
      <c r="D3145" s="154">
        <v>174485.08</v>
      </c>
      <c r="E3145" s="231">
        <v>44870</v>
      </c>
      <c r="F3145" s="154">
        <v>174485.08</v>
      </c>
      <c r="G3145" s="197">
        <f>Tabla111[[#This Row],[Importe]]-Tabla111[[#This Row],[Pagado]]</f>
        <v>0</v>
      </c>
      <c r="H3145" s="153" t="s">
        <v>10</v>
      </c>
    </row>
    <row r="3146" spans="1:8" x14ac:dyDescent="0.25">
      <c r="A3146" s="73">
        <v>44863</v>
      </c>
      <c r="B3146" s="74" t="s">
        <v>34793</v>
      </c>
      <c r="C3146" s="75" t="s">
        <v>12</v>
      </c>
      <c r="D3146" s="81">
        <v>1363</v>
      </c>
      <c r="E3146" s="230">
        <v>44863</v>
      </c>
      <c r="F3146" s="81">
        <v>1363</v>
      </c>
      <c r="G3146" s="197">
        <f>Tabla111[[#This Row],[Importe]]-Tabla111[[#This Row],[Pagado]]</f>
        <v>0</v>
      </c>
      <c r="H3146" s="75" t="s">
        <v>10</v>
      </c>
    </row>
    <row r="3147" spans="1:8" x14ac:dyDescent="0.25">
      <c r="A3147" s="148">
        <v>44863</v>
      </c>
      <c r="B3147" s="149" t="s">
        <v>34794</v>
      </c>
      <c r="C3147" s="153" t="s">
        <v>31</v>
      </c>
      <c r="D3147" s="154">
        <v>216</v>
      </c>
      <c r="E3147" s="231">
        <v>44863</v>
      </c>
      <c r="F3147" s="154">
        <v>216</v>
      </c>
      <c r="G3147" s="197">
        <f>Tabla111[[#This Row],[Importe]]-Tabla111[[#This Row],[Pagado]]</f>
        <v>0</v>
      </c>
      <c r="H3147" s="153" t="s">
        <v>10</v>
      </c>
    </row>
    <row r="3148" spans="1:8" x14ac:dyDescent="0.25">
      <c r="A3148" s="73">
        <v>44863</v>
      </c>
      <c r="B3148" s="74" t="s">
        <v>34795</v>
      </c>
      <c r="C3148" s="75" t="s">
        <v>35</v>
      </c>
      <c r="D3148" s="81">
        <v>3750.2</v>
      </c>
      <c r="E3148" s="230">
        <v>44863</v>
      </c>
      <c r="F3148" s="81">
        <v>3750.2</v>
      </c>
      <c r="G3148" s="197">
        <f>Tabla111[[#This Row],[Importe]]-Tabla111[[#This Row],[Pagado]]</f>
        <v>0</v>
      </c>
      <c r="H3148" s="75" t="s">
        <v>10</v>
      </c>
    </row>
    <row r="3149" spans="1:8" x14ac:dyDescent="0.25">
      <c r="A3149" s="148">
        <v>44863</v>
      </c>
      <c r="B3149" s="149" t="s">
        <v>34796</v>
      </c>
      <c r="C3149" s="153" t="s">
        <v>463</v>
      </c>
      <c r="D3149" s="154">
        <v>550</v>
      </c>
      <c r="E3149" s="231">
        <v>44867</v>
      </c>
      <c r="F3149" s="154">
        <v>550</v>
      </c>
      <c r="G3149" s="197">
        <f>Tabla111[[#This Row],[Importe]]-Tabla111[[#This Row],[Pagado]]</f>
        <v>0</v>
      </c>
      <c r="H3149" s="153" t="s">
        <v>10</v>
      </c>
    </row>
    <row r="3150" spans="1:8" x14ac:dyDescent="0.25">
      <c r="A3150" s="73">
        <v>44863</v>
      </c>
      <c r="B3150" s="74" t="s">
        <v>34797</v>
      </c>
      <c r="C3150" s="75" t="s">
        <v>461</v>
      </c>
      <c r="D3150" s="81">
        <v>394</v>
      </c>
      <c r="E3150" s="230">
        <v>44865</v>
      </c>
      <c r="F3150" s="81">
        <v>394</v>
      </c>
      <c r="G3150" s="197">
        <f>Tabla111[[#This Row],[Importe]]-Tabla111[[#This Row],[Pagado]]</f>
        <v>0</v>
      </c>
      <c r="H3150" s="75" t="s">
        <v>10</v>
      </c>
    </row>
    <row r="3151" spans="1:8" x14ac:dyDescent="0.25">
      <c r="A3151" s="148">
        <v>44863</v>
      </c>
      <c r="B3151" s="149" t="s">
        <v>34798</v>
      </c>
      <c r="C3151" s="153" t="s">
        <v>843</v>
      </c>
      <c r="D3151" s="154">
        <v>15162</v>
      </c>
      <c r="E3151" s="231">
        <v>44864</v>
      </c>
      <c r="F3151" s="154">
        <v>15162</v>
      </c>
      <c r="G3151" s="197">
        <f>Tabla111[[#This Row],[Importe]]-Tabla111[[#This Row],[Pagado]]</f>
        <v>0</v>
      </c>
      <c r="H3151" s="153" t="s">
        <v>10</v>
      </c>
    </row>
    <row r="3152" spans="1:8" x14ac:dyDescent="0.25">
      <c r="A3152" s="73">
        <v>44863</v>
      </c>
      <c r="B3152" s="74" t="s">
        <v>34799</v>
      </c>
      <c r="C3152" s="75" t="s">
        <v>51</v>
      </c>
      <c r="D3152" s="81">
        <v>5485.4</v>
      </c>
      <c r="E3152" s="230">
        <v>44863</v>
      </c>
      <c r="F3152" s="81">
        <v>5485.4</v>
      </c>
      <c r="G3152" s="197">
        <f>Tabla111[[#This Row],[Importe]]-Tabla111[[#This Row],[Pagado]]</f>
        <v>0</v>
      </c>
      <c r="H3152" s="75" t="s">
        <v>10</v>
      </c>
    </row>
    <row r="3153" spans="1:8" x14ac:dyDescent="0.25">
      <c r="A3153" s="148">
        <v>44863</v>
      </c>
      <c r="B3153" s="149" t="s">
        <v>34800</v>
      </c>
      <c r="C3153" s="153" t="s">
        <v>261</v>
      </c>
      <c r="D3153" s="154">
        <v>104452.5</v>
      </c>
      <c r="E3153" s="231">
        <v>44864</v>
      </c>
      <c r="F3153" s="154">
        <v>104452.5</v>
      </c>
      <c r="G3153" s="197">
        <f>Tabla111[[#This Row],[Importe]]-Tabla111[[#This Row],[Pagado]]</f>
        <v>0</v>
      </c>
      <c r="H3153" s="153" t="s">
        <v>10</v>
      </c>
    </row>
    <row r="3154" spans="1:8" x14ac:dyDescent="0.25">
      <c r="A3154" s="73">
        <v>44863</v>
      </c>
      <c r="B3154" s="74" t="s">
        <v>34801</v>
      </c>
      <c r="C3154" s="75" t="s">
        <v>459</v>
      </c>
      <c r="D3154" s="81">
        <v>248</v>
      </c>
      <c r="E3154" s="230">
        <v>44863</v>
      </c>
      <c r="F3154" s="81">
        <v>248</v>
      </c>
      <c r="G3154" s="197">
        <f>Tabla111[[#This Row],[Importe]]-Tabla111[[#This Row],[Pagado]]</f>
        <v>0</v>
      </c>
      <c r="H3154" s="75" t="s">
        <v>10</v>
      </c>
    </row>
    <row r="3155" spans="1:8" x14ac:dyDescent="0.25">
      <c r="A3155" s="148">
        <v>44863</v>
      </c>
      <c r="B3155" s="149" t="s">
        <v>34802</v>
      </c>
      <c r="C3155" s="153" t="s">
        <v>457</v>
      </c>
      <c r="D3155" s="154">
        <v>213</v>
      </c>
      <c r="E3155" s="231">
        <v>44863</v>
      </c>
      <c r="F3155" s="154">
        <v>213</v>
      </c>
      <c r="G3155" s="197">
        <f>Tabla111[[#This Row],[Importe]]-Tabla111[[#This Row],[Pagado]]</f>
        <v>0</v>
      </c>
      <c r="H3155" s="153" t="s">
        <v>10</v>
      </c>
    </row>
    <row r="3156" spans="1:8" x14ac:dyDescent="0.25">
      <c r="A3156" s="73">
        <v>44863</v>
      </c>
      <c r="B3156" s="74" t="s">
        <v>34803</v>
      </c>
      <c r="C3156" s="75" t="s">
        <v>421</v>
      </c>
      <c r="D3156" s="81">
        <v>2533.8000000000002</v>
      </c>
      <c r="E3156" s="230">
        <v>44863</v>
      </c>
      <c r="F3156" s="81">
        <v>2533.8000000000002</v>
      </c>
      <c r="G3156" s="197">
        <f>Tabla111[[#This Row],[Importe]]-Tabla111[[#This Row],[Pagado]]</f>
        <v>0</v>
      </c>
      <c r="H3156" s="75" t="s">
        <v>10</v>
      </c>
    </row>
    <row r="3157" spans="1:8" x14ac:dyDescent="0.25">
      <c r="A3157" s="148">
        <v>44863</v>
      </c>
      <c r="B3157" s="149" t="s">
        <v>34804</v>
      </c>
      <c r="C3157" s="153" t="s">
        <v>56</v>
      </c>
      <c r="D3157" s="154">
        <v>12051.8</v>
      </c>
      <c r="E3157" s="231">
        <v>44863</v>
      </c>
      <c r="F3157" s="154">
        <v>12051.8</v>
      </c>
      <c r="G3157" s="197">
        <f>Tabla111[[#This Row],[Importe]]-Tabla111[[#This Row],[Pagado]]</f>
        <v>0</v>
      </c>
      <c r="H3157" s="153" t="s">
        <v>10</v>
      </c>
    </row>
    <row r="3158" spans="1:8" x14ac:dyDescent="0.25">
      <c r="A3158" s="73">
        <v>44863</v>
      </c>
      <c r="B3158" s="74" t="s">
        <v>34805</v>
      </c>
      <c r="C3158" s="75" t="s">
        <v>56</v>
      </c>
      <c r="D3158" s="81">
        <v>170.5</v>
      </c>
      <c r="E3158" s="230">
        <v>44863</v>
      </c>
      <c r="F3158" s="81">
        <v>170.5</v>
      </c>
      <c r="G3158" s="197">
        <f>Tabla111[[#This Row],[Importe]]-Tabla111[[#This Row],[Pagado]]</f>
        <v>0</v>
      </c>
      <c r="H3158" s="75" t="s">
        <v>10</v>
      </c>
    </row>
    <row r="3159" spans="1:8" x14ac:dyDescent="0.25">
      <c r="A3159" s="148">
        <v>44864</v>
      </c>
      <c r="B3159" s="149" t="s">
        <v>34806</v>
      </c>
      <c r="C3159" s="153" t="s">
        <v>29</v>
      </c>
      <c r="D3159" s="154">
        <v>11958.4</v>
      </c>
      <c r="E3159" s="231">
        <v>44864</v>
      </c>
      <c r="F3159" s="154">
        <v>11958.4</v>
      </c>
      <c r="G3159" s="197">
        <f>Tabla111[[#This Row],[Importe]]-Tabla111[[#This Row],[Pagado]]</f>
        <v>0</v>
      </c>
      <c r="H3159" s="153" t="s">
        <v>10</v>
      </c>
    </row>
    <row r="3160" spans="1:8" x14ac:dyDescent="0.25">
      <c r="A3160" s="73">
        <v>44864</v>
      </c>
      <c r="B3160" s="74" t="s">
        <v>34807</v>
      </c>
      <c r="C3160" s="75" t="s">
        <v>5375</v>
      </c>
      <c r="D3160" s="81">
        <v>0</v>
      </c>
      <c r="E3160" s="232" t="s">
        <v>189</v>
      </c>
      <c r="F3160" s="81">
        <v>0</v>
      </c>
      <c r="G3160" s="197">
        <f>Tabla111[[#This Row],[Importe]]-Tabla111[[#This Row],[Pagado]]</f>
        <v>0</v>
      </c>
      <c r="H3160" s="75" t="s">
        <v>189</v>
      </c>
    </row>
    <row r="3161" spans="1:8" x14ac:dyDescent="0.25">
      <c r="A3161" s="148">
        <v>44864</v>
      </c>
      <c r="B3161" s="149" t="s">
        <v>34808</v>
      </c>
      <c r="C3161" s="153" t="s">
        <v>9</v>
      </c>
      <c r="D3161" s="154">
        <v>9749.7000000000007</v>
      </c>
      <c r="E3161" s="231">
        <v>44864</v>
      </c>
      <c r="F3161" s="154">
        <v>9749.7000000000007</v>
      </c>
      <c r="G3161" s="197">
        <f>Tabla111[[#This Row],[Importe]]-Tabla111[[#This Row],[Pagado]]</f>
        <v>0</v>
      </c>
      <c r="H3161" s="153" t="s">
        <v>10</v>
      </c>
    </row>
    <row r="3162" spans="1:8" x14ac:dyDescent="0.25">
      <c r="A3162" s="73">
        <v>44864</v>
      </c>
      <c r="B3162" s="74" t="s">
        <v>34809</v>
      </c>
      <c r="C3162" s="75" t="s">
        <v>12</v>
      </c>
      <c r="D3162" s="81">
        <v>60699.05</v>
      </c>
      <c r="E3162" s="230">
        <v>44864</v>
      </c>
      <c r="F3162" s="81">
        <v>60699.05</v>
      </c>
      <c r="G3162" s="197">
        <f>Tabla111[[#This Row],[Importe]]-Tabla111[[#This Row],[Pagado]]</f>
        <v>0</v>
      </c>
      <c r="H3162" s="75" t="s">
        <v>10</v>
      </c>
    </row>
    <row r="3163" spans="1:8" x14ac:dyDescent="0.25">
      <c r="A3163" s="148">
        <v>44864</v>
      </c>
      <c r="B3163" s="149" t="s">
        <v>34810</v>
      </c>
      <c r="C3163" s="153" t="s">
        <v>31</v>
      </c>
      <c r="D3163" s="154">
        <v>6880.8</v>
      </c>
      <c r="E3163" s="231">
        <v>44864</v>
      </c>
      <c r="F3163" s="154">
        <v>6880.8</v>
      </c>
      <c r="G3163" s="197">
        <f>Tabla111[[#This Row],[Importe]]-Tabla111[[#This Row],[Pagado]]</f>
        <v>0</v>
      </c>
      <c r="H3163" s="153" t="s">
        <v>10</v>
      </c>
    </row>
    <row r="3164" spans="1:8" x14ac:dyDescent="0.25">
      <c r="A3164" s="73">
        <v>44864</v>
      </c>
      <c r="B3164" s="74" t="s">
        <v>34811</v>
      </c>
      <c r="C3164" s="75" t="s">
        <v>24768</v>
      </c>
      <c r="D3164" s="81">
        <v>4399.6000000000004</v>
      </c>
      <c r="E3164" s="230">
        <v>44864</v>
      </c>
      <c r="F3164" s="81">
        <v>4399.6000000000004</v>
      </c>
      <c r="G3164" s="197">
        <f>Tabla111[[#This Row],[Importe]]-Tabla111[[#This Row],[Pagado]]</f>
        <v>0</v>
      </c>
      <c r="H3164" s="75" t="s">
        <v>10</v>
      </c>
    </row>
    <row r="3165" spans="1:8" x14ac:dyDescent="0.25">
      <c r="A3165" s="148">
        <v>44864</v>
      </c>
      <c r="B3165" s="149" t="s">
        <v>34812</v>
      </c>
      <c r="C3165" s="153" t="s">
        <v>16</v>
      </c>
      <c r="D3165" s="154">
        <v>12774.9</v>
      </c>
      <c r="E3165" s="231">
        <v>44864</v>
      </c>
      <c r="F3165" s="154">
        <v>12774.9</v>
      </c>
      <c r="G3165" s="197">
        <f>Tabla111[[#This Row],[Importe]]-Tabla111[[#This Row],[Pagado]]</f>
        <v>0</v>
      </c>
      <c r="H3165" s="153" t="s">
        <v>10</v>
      </c>
    </row>
    <row r="3166" spans="1:8" x14ac:dyDescent="0.25">
      <c r="A3166" s="73">
        <v>44864</v>
      </c>
      <c r="B3166" s="74" t="s">
        <v>34813</v>
      </c>
      <c r="C3166" s="75" t="s">
        <v>1187</v>
      </c>
      <c r="D3166" s="81">
        <v>3071.5</v>
      </c>
      <c r="E3166" s="230">
        <v>44864</v>
      </c>
      <c r="F3166" s="81">
        <v>3071.5</v>
      </c>
      <c r="G3166" s="197">
        <f>Tabla111[[#This Row],[Importe]]-Tabla111[[#This Row],[Pagado]]</f>
        <v>0</v>
      </c>
      <c r="H3166" s="75" t="s">
        <v>10</v>
      </c>
    </row>
    <row r="3167" spans="1:8" x14ac:dyDescent="0.25">
      <c r="A3167" s="148">
        <v>44864</v>
      </c>
      <c r="B3167" s="149" t="s">
        <v>34814</v>
      </c>
      <c r="C3167" s="153" t="s">
        <v>31</v>
      </c>
      <c r="D3167" s="154">
        <v>625</v>
      </c>
      <c r="E3167" s="231">
        <v>44864</v>
      </c>
      <c r="F3167" s="154">
        <v>625</v>
      </c>
      <c r="G3167" s="197">
        <f>Tabla111[[#This Row],[Importe]]-Tabla111[[#This Row],[Pagado]]</f>
        <v>0</v>
      </c>
      <c r="H3167" s="153" t="s">
        <v>10</v>
      </c>
    </row>
    <row r="3168" spans="1:8" x14ac:dyDescent="0.25">
      <c r="A3168" s="73">
        <v>44864</v>
      </c>
      <c r="B3168" s="74" t="s">
        <v>34815</v>
      </c>
      <c r="C3168" s="75" t="s">
        <v>2780</v>
      </c>
      <c r="D3168" s="81">
        <v>10115.6</v>
      </c>
      <c r="E3168" s="230">
        <v>44864</v>
      </c>
      <c r="F3168" s="81">
        <v>10115.6</v>
      </c>
      <c r="G3168" s="197">
        <f>Tabla111[[#This Row],[Importe]]-Tabla111[[#This Row],[Pagado]]</f>
        <v>0</v>
      </c>
      <c r="H3168" s="75" t="s">
        <v>10</v>
      </c>
    </row>
    <row r="3169" spans="1:8" x14ac:dyDescent="0.25">
      <c r="A3169" s="148">
        <v>44864</v>
      </c>
      <c r="B3169" s="149" t="s">
        <v>34816</v>
      </c>
      <c r="C3169" s="153" t="s">
        <v>475</v>
      </c>
      <c r="D3169" s="154">
        <v>30282.5</v>
      </c>
      <c r="E3169" s="231" t="s">
        <v>34997</v>
      </c>
      <c r="F3169" s="154">
        <f>10000+20282.5</f>
        <v>30282.5</v>
      </c>
      <c r="G3169" s="197">
        <f>Tabla111[[#This Row],[Importe]]-Tabla111[[#This Row],[Pagado]]</f>
        <v>0</v>
      </c>
      <c r="H3169" s="153" t="s">
        <v>10</v>
      </c>
    </row>
    <row r="3170" spans="1:8" x14ac:dyDescent="0.25">
      <c r="A3170" s="73">
        <v>44864</v>
      </c>
      <c r="B3170" s="74" t="s">
        <v>34817</v>
      </c>
      <c r="C3170" s="75" t="s">
        <v>481</v>
      </c>
      <c r="D3170" s="81">
        <v>1361.2</v>
      </c>
      <c r="E3170" s="230">
        <v>44864</v>
      </c>
      <c r="F3170" s="81">
        <v>1361.2</v>
      </c>
      <c r="G3170" s="197">
        <f>Tabla111[[#This Row],[Importe]]-Tabla111[[#This Row],[Pagado]]</f>
        <v>0</v>
      </c>
      <c r="H3170" s="75" t="s">
        <v>10</v>
      </c>
    </row>
    <row r="3171" spans="1:8" x14ac:dyDescent="0.25">
      <c r="A3171" s="148">
        <v>44864</v>
      </c>
      <c r="B3171" s="149" t="s">
        <v>34818</v>
      </c>
      <c r="C3171" s="153" t="s">
        <v>20</v>
      </c>
      <c r="D3171" s="154">
        <v>10948.5</v>
      </c>
      <c r="E3171" s="231">
        <v>44864</v>
      </c>
      <c r="F3171" s="154">
        <v>10948.5</v>
      </c>
      <c r="G3171" s="197">
        <f>Tabla111[[#This Row],[Importe]]-Tabla111[[#This Row],[Pagado]]</f>
        <v>0</v>
      </c>
      <c r="H3171" s="153" t="s">
        <v>10</v>
      </c>
    </row>
    <row r="3172" spans="1:8" x14ac:dyDescent="0.25">
      <c r="A3172" s="73">
        <v>44864</v>
      </c>
      <c r="B3172" s="74" t="s">
        <v>34819</v>
      </c>
      <c r="C3172" s="75" t="s">
        <v>849</v>
      </c>
      <c r="D3172" s="81">
        <v>958.8</v>
      </c>
      <c r="E3172" s="230">
        <v>44864</v>
      </c>
      <c r="F3172" s="81">
        <v>958.8</v>
      </c>
      <c r="G3172" s="197">
        <f>Tabla111[[#This Row],[Importe]]-Tabla111[[#This Row],[Pagado]]</f>
        <v>0</v>
      </c>
      <c r="H3172" s="75" t="s">
        <v>10</v>
      </c>
    </row>
    <row r="3173" spans="1:8" x14ac:dyDescent="0.25">
      <c r="A3173" s="148">
        <v>44864</v>
      </c>
      <c r="B3173" s="149" t="s">
        <v>34820</v>
      </c>
      <c r="C3173" s="153" t="s">
        <v>37</v>
      </c>
      <c r="D3173" s="154">
        <v>2516</v>
      </c>
      <c r="E3173" s="231">
        <v>44864</v>
      </c>
      <c r="F3173" s="154">
        <v>2516</v>
      </c>
      <c r="G3173" s="197">
        <f>Tabla111[[#This Row],[Importe]]-Tabla111[[#This Row],[Pagado]]</f>
        <v>0</v>
      </c>
      <c r="H3173" s="153" t="s">
        <v>10</v>
      </c>
    </row>
    <row r="3174" spans="1:8" x14ac:dyDescent="0.25">
      <c r="A3174" s="73">
        <v>44864</v>
      </c>
      <c r="B3174" s="74" t="s">
        <v>34821</v>
      </c>
      <c r="C3174" s="75" t="s">
        <v>924</v>
      </c>
      <c r="D3174" s="81">
        <v>13388.8</v>
      </c>
      <c r="E3174" s="230">
        <v>44864</v>
      </c>
      <c r="F3174" s="81">
        <v>13388.8</v>
      </c>
      <c r="G3174" s="197">
        <f>Tabla111[[#This Row],[Importe]]-Tabla111[[#This Row],[Pagado]]</f>
        <v>0</v>
      </c>
      <c r="H3174" s="75" t="s">
        <v>10</v>
      </c>
    </row>
    <row r="3175" spans="1:8" x14ac:dyDescent="0.25">
      <c r="A3175" s="148">
        <v>44864</v>
      </c>
      <c r="B3175" s="149" t="s">
        <v>34822</v>
      </c>
      <c r="C3175" s="153" t="s">
        <v>382</v>
      </c>
      <c r="D3175" s="154">
        <v>6277.5</v>
      </c>
      <c r="E3175" s="231">
        <v>44864</v>
      </c>
      <c r="F3175" s="154">
        <v>6277.5</v>
      </c>
      <c r="G3175" s="197">
        <f>Tabla111[[#This Row],[Importe]]-Tabla111[[#This Row],[Pagado]]</f>
        <v>0</v>
      </c>
      <c r="H3175" s="153" t="s">
        <v>10</v>
      </c>
    </row>
    <row r="3176" spans="1:8" x14ac:dyDescent="0.25">
      <c r="A3176" s="73">
        <v>44864</v>
      </c>
      <c r="B3176" s="74" t="s">
        <v>34823</v>
      </c>
      <c r="C3176" s="75" t="s">
        <v>22</v>
      </c>
      <c r="D3176" s="81">
        <v>35050.199999999997</v>
      </c>
      <c r="E3176" s="230">
        <v>44865</v>
      </c>
      <c r="F3176" s="81">
        <v>35050.199999999997</v>
      </c>
      <c r="G3176" s="197">
        <f>Tabla111[[#This Row],[Importe]]-Tabla111[[#This Row],[Pagado]]</f>
        <v>0</v>
      </c>
      <c r="H3176" s="75" t="s">
        <v>10</v>
      </c>
    </row>
    <row r="3177" spans="1:8" x14ac:dyDescent="0.25">
      <c r="A3177" s="148">
        <v>44864</v>
      </c>
      <c r="B3177" s="149" t="s">
        <v>34824</v>
      </c>
      <c r="C3177" s="153" t="s">
        <v>501</v>
      </c>
      <c r="D3177" s="154">
        <v>13467.6</v>
      </c>
      <c r="E3177" s="231">
        <v>44864</v>
      </c>
      <c r="F3177" s="154">
        <v>13467.6</v>
      </c>
      <c r="G3177" s="197">
        <f>Tabla111[[#This Row],[Importe]]-Tabla111[[#This Row],[Pagado]]</f>
        <v>0</v>
      </c>
      <c r="H3177" s="153" t="s">
        <v>10</v>
      </c>
    </row>
    <row r="3178" spans="1:8" x14ac:dyDescent="0.25">
      <c r="A3178" s="73">
        <v>44864</v>
      </c>
      <c r="B3178" s="74" t="s">
        <v>34825</v>
      </c>
      <c r="C3178" s="75" t="s">
        <v>1676</v>
      </c>
      <c r="D3178" s="81">
        <v>4373.3999999999996</v>
      </c>
      <c r="E3178" s="230">
        <v>44864</v>
      </c>
      <c r="F3178" s="81">
        <v>4373.3999999999996</v>
      </c>
      <c r="G3178" s="197">
        <f>Tabla111[[#This Row],[Importe]]-Tabla111[[#This Row],[Pagado]]</f>
        <v>0</v>
      </c>
      <c r="H3178" s="75" t="s">
        <v>10</v>
      </c>
    </row>
    <row r="3179" spans="1:8" x14ac:dyDescent="0.25">
      <c r="A3179" s="148">
        <v>44864</v>
      </c>
      <c r="B3179" s="149" t="s">
        <v>34826</v>
      </c>
      <c r="C3179" s="153" t="s">
        <v>348</v>
      </c>
      <c r="D3179" s="154">
        <v>5603.5</v>
      </c>
      <c r="E3179" s="231">
        <v>44864</v>
      </c>
      <c r="F3179" s="154">
        <v>5603.5</v>
      </c>
      <c r="G3179" s="197">
        <f>Tabla111[[#This Row],[Importe]]-Tabla111[[#This Row],[Pagado]]</f>
        <v>0</v>
      </c>
      <c r="H3179" s="153" t="s">
        <v>10</v>
      </c>
    </row>
    <row r="3180" spans="1:8" x14ac:dyDescent="0.25">
      <c r="A3180" s="73">
        <v>44864</v>
      </c>
      <c r="B3180" s="74" t="s">
        <v>34827</v>
      </c>
      <c r="C3180" s="75" t="s">
        <v>24</v>
      </c>
      <c r="D3180" s="81">
        <v>2199.6</v>
      </c>
      <c r="E3180" s="230">
        <v>44864</v>
      </c>
      <c r="F3180" s="81">
        <v>2199.6</v>
      </c>
      <c r="G3180" s="197">
        <f>Tabla111[[#This Row],[Importe]]-Tabla111[[#This Row],[Pagado]]</f>
        <v>0</v>
      </c>
      <c r="H3180" s="75" t="s">
        <v>10</v>
      </c>
    </row>
    <row r="3181" spans="1:8" x14ac:dyDescent="0.25">
      <c r="A3181" s="148">
        <v>44864</v>
      </c>
      <c r="B3181" s="149" t="s">
        <v>34828</v>
      </c>
      <c r="C3181" s="153" t="s">
        <v>27</v>
      </c>
      <c r="D3181" s="154">
        <v>777.2</v>
      </c>
      <c r="E3181" s="231">
        <v>44864</v>
      </c>
      <c r="F3181" s="154">
        <v>777.2</v>
      </c>
      <c r="G3181" s="197">
        <f>Tabla111[[#This Row],[Importe]]-Tabla111[[#This Row],[Pagado]]</f>
        <v>0</v>
      </c>
      <c r="H3181" s="153" t="s">
        <v>10</v>
      </c>
    </row>
    <row r="3182" spans="1:8" x14ac:dyDescent="0.25">
      <c r="A3182" s="73">
        <v>44864</v>
      </c>
      <c r="B3182" s="74" t="s">
        <v>34829</v>
      </c>
      <c r="C3182" s="75" t="s">
        <v>51</v>
      </c>
      <c r="D3182" s="81">
        <v>1350</v>
      </c>
      <c r="E3182" s="230">
        <v>44864</v>
      </c>
      <c r="F3182" s="81">
        <v>1350</v>
      </c>
      <c r="G3182" s="197">
        <f>Tabla111[[#This Row],[Importe]]-Tabla111[[#This Row],[Pagado]]</f>
        <v>0</v>
      </c>
      <c r="H3182" s="75" t="s">
        <v>10</v>
      </c>
    </row>
    <row r="3183" spans="1:8" x14ac:dyDescent="0.25">
      <c r="A3183" s="148">
        <v>44864</v>
      </c>
      <c r="B3183" s="149" t="s">
        <v>34830</v>
      </c>
      <c r="C3183" s="153" t="s">
        <v>9993</v>
      </c>
      <c r="D3183" s="154">
        <v>72219</v>
      </c>
      <c r="E3183" s="231">
        <v>44864</v>
      </c>
      <c r="F3183" s="154">
        <v>72219</v>
      </c>
      <c r="G3183" s="197">
        <f>Tabla111[[#This Row],[Importe]]-Tabla111[[#This Row],[Pagado]]</f>
        <v>0</v>
      </c>
      <c r="H3183" s="153" t="s">
        <v>10</v>
      </c>
    </row>
    <row r="3184" spans="1:8" x14ac:dyDescent="0.25">
      <c r="A3184" s="73">
        <v>44864</v>
      </c>
      <c r="B3184" s="74" t="s">
        <v>34831</v>
      </c>
      <c r="C3184" s="75" t="s">
        <v>49</v>
      </c>
      <c r="D3184" s="81">
        <v>4434.1000000000004</v>
      </c>
      <c r="E3184" s="230">
        <v>44864</v>
      </c>
      <c r="F3184" s="81">
        <v>4434.1000000000004</v>
      </c>
      <c r="G3184" s="197">
        <f>Tabla111[[#This Row],[Importe]]-Tabla111[[#This Row],[Pagado]]</f>
        <v>0</v>
      </c>
      <c r="H3184" s="75" t="s">
        <v>10</v>
      </c>
    </row>
    <row r="3185" spans="1:8" x14ac:dyDescent="0.25">
      <c r="A3185" s="148">
        <v>44864</v>
      </c>
      <c r="B3185" s="149" t="s">
        <v>34832</v>
      </c>
      <c r="C3185" s="153" t="s">
        <v>9993</v>
      </c>
      <c r="D3185" s="154">
        <v>6498</v>
      </c>
      <c r="E3185" s="231">
        <v>44864</v>
      </c>
      <c r="F3185" s="154">
        <v>6498</v>
      </c>
      <c r="G3185" s="197">
        <f>Tabla111[[#This Row],[Importe]]-Tabla111[[#This Row],[Pagado]]</f>
        <v>0</v>
      </c>
      <c r="H3185" s="153" t="s">
        <v>10</v>
      </c>
    </row>
    <row r="3186" spans="1:8" x14ac:dyDescent="0.25">
      <c r="A3186" s="73">
        <v>44864</v>
      </c>
      <c r="B3186" s="74" t="s">
        <v>34833</v>
      </c>
      <c r="C3186" s="75" t="s">
        <v>815</v>
      </c>
      <c r="D3186" s="81">
        <v>1374</v>
      </c>
      <c r="E3186" s="230">
        <v>44864</v>
      </c>
      <c r="F3186" s="81">
        <v>1374</v>
      </c>
      <c r="G3186" s="197">
        <f>Tabla111[[#This Row],[Importe]]-Tabla111[[#This Row],[Pagado]]</f>
        <v>0</v>
      </c>
      <c r="H3186" s="75" t="s">
        <v>10</v>
      </c>
    </row>
    <row r="3187" spans="1:8" x14ac:dyDescent="0.25">
      <c r="A3187" s="148">
        <v>44864</v>
      </c>
      <c r="B3187" s="149" t="s">
        <v>34834</v>
      </c>
      <c r="C3187" s="153" t="s">
        <v>289</v>
      </c>
      <c r="D3187" s="154">
        <v>16070</v>
      </c>
      <c r="E3187" s="231">
        <v>44864</v>
      </c>
      <c r="F3187" s="154">
        <v>16070</v>
      </c>
      <c r="G3187" s="197">
        <f>Tabla111[[#This Row],[Importe]]-Tabla111[[#This Row],[Pagado]]</f>
        <v>0</v>
      </c>
      <c r="H3187" s="153" t="s">
        <v>10</v>
      </c>
    </row>
    <row r="3188" spans="1:8" x14ac:dyDescent="0.25">
      <c r="A3188" s="73">
        <v>44864</v>
      </c>
      <c r="B3188" s="74" t="s">
        <v>34835</v>
      </c>
      <c r="C3188" s="75" t="s">
        <v>475</v>
      </c>
      <c r="D3188" s="81">
        <v>9146.4</v>
      </c>
      <c r="E3188" s="230">
        <v>44865</v>
      </c>
      <c r="F3188" s="81">
        <v>9146.4</v>
      </c>
      <c r="G3188" s="197">
        <f>Tabla111[[#This Row],[Importe]]-Tabla111[[#This Row],[Pagado]]</f>
        <v>0</v>
      </c>
      <c r="H3188" s="75" t="s">
        <v>10</v>
      </c>
    </row>
    <row r="3189" spans="1:8" x14ac:dyDescent="0.25">
      <c r="A3189" s="148">
        <v>44864</v>
      </c>
      <c r="B3189" s="149" t="s">
        <v>34836</v>
      </c>
      <c r="C3189" s="153" t="s">
        <v>475</v>
      </c>
      <c r="D3189" s="154">
        <v>436.6</v>
      </c>
      <c r="E3189" s="231">
        <v>44865</v>
      </c>
      <c r="F3189" s="154">
        <v>436.6</v>
      </c>
      <c r="G3189" s="197">
        <f>Tabla111[[#This Row],[Importe]]-Tabla111[[#This Row],[Pagado]]</f>
        <v>0</v>
      </c>
      <c r="H3189" s="153" t="s">
        <v>10</v>
      </c>
    </row>
    <row r="3190" spans="1:8" x14ac:dyDescent="0.25">
      <c r="A3190" s="73">
        <v>44864</v>
      </c>
      <c r="B3190" s="74" t="s">
        <v>34837</v>
      </c>
      <c r="C3190" s="75" t="s">
        <v>97</v>
      </c>
      <c r="D3190" s="81">
        <v>4703.7</v>
      </c>
      <c r="E3190" s="230" t="s">
        <v>35000</v>
      </c>
      <c r="F3190" s="81">
        <f>3500+1203.7</f>
        <v>4703.7</v>
      </c>
      <c r="G3190" s="197">
        <f>Tabla111[[#This Row],[Importe]]-Tabla111[[#This Row],[Pagado]]</f>
        <v>0</v>
      </c>
      <c r="H3190" s="75" t="s">
        <v>10</v>
      </c>
    </row>
    <row r="3191" spans="1:8" x14ac:dyDescent="0.25">
      <c r="A3191" s="148">
        <v>44864</v>
      </c>
      <c r="B3191" s="149" t="s">
        <v>34838</v>
      </c>
      <c r="C3191" s="153" t="s">
        <v>1676</v>
      </c>
      <c r="D3191" s="154">
        <v>8014.2</v>
      </c>
      <c r="E3191" s="231">
        <v>44864</v>
      </c>
      <c r="F3191" s="154">
        <v>8014.2</v>
      </c>
      <c r="G3191" s="197">
        <f>Tabla111[[#This Row],[Importe]]-Tabla111[[#This Row],[Pagado]]</f>
        <v>0</v>
      </c>
      <c r="H3191" s="153" t="s">
        <v>10</v>
      </c>
    </row>
    <row r="3192" spans="1:8" x14ac:dyDescent="0.25">
      <c r="A3192" s="73">
        <v>44864</v>
      </c>
      <c r="B3192" s="74" t="s">
        <v>34839</v>
      </c>
      <c r="C3192" s="75" t="s">
        <v>69</v>
      </c>
      <c r="D3192" s="81">
        <v>3596.4</v>
      </c>
      <c r="E3192" s="230">
        <v>44864</v>
      </c>
      <c r="F3192" s="81">
        <v>3596.4</v>
      </c>
      <c r="G3192" s="197">
        <f>Tabla111[[#This Row],[Importe]]-Tabla111[[#This Row],[Pagado]]</f>
        <v>0</v>
      </c>
      <c r="H3192" s="75" t="s">
        <v>10</v>
      </c>
    </row>
    <row r="3193" spans="1:8" x14ac:dyDescent="0.25">
      <c r="A3193" s="148">
        <v>44864</v>
      </c>
      <c r="B3193" s="149" t="s">
        <v>34840</v>
      </c>
      <c r="C3193" s="153" t="s">
        <v>45</v>
      </c>
      <c r="D3193" s="154">
        <v>8812.9</v>
      </c>
      <c r="E3193" s="231">
        <v>44864</v>
      </c>
      <c r="F3193" s="154">
        <v>8812.9</v>
      </c>
      <c r="G3193" s="197">
        <f>Tabla111[[#This Row],[Importe]]-Tabla111[[#This Row],[Pagado]]</f>
        <v>0</v>
      </c>
      <c r="H3193" s="153" t="s">
        <v>10</v>
      </c>
    </row>
    <row r="3194" spans="1:8" x14ac:dyDescent="0.25">
      <c r="A3194" s="73">
        <v>44864</v>
      </c>
      <c r="B3194" s="74" t="s">
        <v>34841</v>
      </c>
      <c r="C3194" s="75" t="s">
        <v>31</v>
      </c>
      <c r="D3194" s="81">
        <v>1003.2</v>
      </c>
      <c r="E3194" s="230">
        <v>44864</v>
      </c>
      <c r="F3194" s="81">
        <v>1003.2</v>
      </c>
      <c r="G3194" s="197">
        <f>Tabla111[[#This Row],[Importe]]-Tabla111[[#This Row],[Pagado]]</f>
        <v>0</v>
      </c>
      <c r="H3194" s="75" t="s">
        <v>10</v>
      </c>
    </row>
    <row r="3195" spans="1:8" x14ac:dyDescent="0.25">
      <c r="A3195" s="148">
        <v>44864</v>
      </c>
      <c r="B3195" s="149" t="s">
        <v>34842</v>
      </c>
      <c r="C3195" s="153" t="s">
        <v>216</v>
      </c>
      <c r="D3195" s="154">
        <v>3122.8</v>
      </c>
      <c r="E3195" s="231">
        <v>44864</v>
      </c>
      <c r="F3195" s="154">
        <v>3122.8</v>
      </c>
      <c r="G3195" s="197">
        <f>Tabla111[[#This Row],[Importe]]-Tabla111[[#This Row],[Pagado]]</f>
        <v>0</v>
      </c>
      <c r="H3195" s="153" t="s">
        <v>10</v>
      </c>
    </row>
    <row r="3196" spans="1:8" x14ac:dyDescent="0.25">
      <c r="A3196" s="73">
        <v>44864</v>
      </c>
      <c r="B3196" s="74" t="s">
        <v>34843</v>
      </c>
      <c r="C3196" s="75" t="s">
        <v>4136</v>
      </c>
      <c r="D3196" s="81">
        <v>1351.1</v>
      </c>
      <c r="E3196" s="230">
        <v>44864</v>
      </c>
      <c r="F3196" s="81">
        <v>1351.1</v>
      </c>
      <c r="G3196" s="197">
        <f>Tabla111[[#This Row],[Importe]]-Tabla111[[#This Row],[Pagado]]</f>
        <v>0</v>
      </c>
      <c r="H3196" s="75" t="s">
        <v>10</v>
      </c>
    </row>
    <row r="3197" spans="1:8" x14ac:dyDescent="0.25">
      <c r="A3197" s="148">
        <v>44864</v>
      </c>
      <c r="B3197" s="149" t="s">
        <v>34844</v>
      </c>
      <c r="C3197" s="153" t="s">
        <v>24284</v>
      </c>
      <c r="D3197" s="154">
        <v>1820.4</v>
      </c>
      <c r="E3197" s="231">
        <v>44864</v>
      </c>
      <c r="F3197" s="154">
        <v>1820.4</v>
      </c>
      <c r="G3197" s="197">
        <f>Tabla111[[#This Row],[Importe]]-Tabla111[[#This Row],[Pagado]]</f>
        <v>0</v>
      </c>
      <c r="H3197" s="153" t="s">
        <v>10</v>
      </c>
    </row>
    <row r="3198" spans="1:8" x14ac:dyDescent="0.25">
      <c r="A3198" s="73">
        <v>44864</v>
      </c>
      <c r="B3198" s="74" t="s">
        <v>34845</v>
      </c>
      <c r="C3198" s="75" t="s">
        <v>31</v>
      </c>
      <c r="D3198" s="81">
        <v>2726.2</v>
      </c>
      <c r="E3198" s="230">
        <v>44864</v>
      </c>
      <c r="F3198" s="81">
        <v>2726.2</v>
      </c>
      <c r="G3198" s="197">
        <f>Tabla111[[#This Row],[Importe]]-Tabla111[[#This Row],[Pagado]]</f>
        <v>0</v>
      </c>
      <c r="H3198" s="75" t="s">
        <v>10</v>
      </c>
    </row>
    <row r="3199" spans="1:8" x14ac:dyDescent="0.25">
      <c r="A3199" s="148">
        <v>44864</v>
      </c>
      <c r="B3199" s="149" t="s">
        <v>34846</v>
      </c>
      <c r="C3199" s="153" t="s">
        <v>58</v>
      </c>
      <c r="D3199" s="154">
        <v>3477.2</v>
      </c>
      <c r="E3199" s="231">
        <v>44864</v>
      </c>
      <c r="F3199" s="154">
        <v>3477.2</v>
      </c>
      <c r="G3199" s="197">
        <f>Tabla111[[#This Row],[Importe]]-Tabla111[[#This Row],[Pagado]]</f>
        <v>0</v>
      </c>
      <c r="H3199" s="153" t="s">
        <v>10</v>
      </c>
    </row>
    <row r="3200" spans="1:8" x14ac:dyDescent="0.25">
      <c r="A3200" s="73">
        <v>44864</v>
      </c>
      <c r="B3200" s="74" t="s">
        <v>34847</v>
      </c>
      <c r="C3200" s="75" t="s">
        <v>296</v>
      </c>
      <c r="D3200" s="81">
        <v>5417.5</v>
      </c>
      <c r="E3200" s="230">
        <v>44864</v>
      </c>
      <c r="F3200" s="81">
        <v>5417.5</v>
      </c>
      <c r="G3200" s="197">
        <f>Tabla111[[#This Row],[Importe]]-Tabla111[[#This Row],[Pagado]]</f>
        <v>0</v>
      </c>
      <c r="H3200" s="75" t="s">
        <v>10</v>
      </c>
    </row>
    <row r="3201" spans="1:8" x14ac:dyDescent="0.25">
      <c r="A3201" s="148">
        <v>44864</v>
      </c>
      <c r="B3201" s="149" t="s">
        <v>34848</v>
      </c>
      <c r="C3201" s="153" t="s">
        <v>214</v>
      </c>
      <c r="D3201" s="154">
        <v>2323.6</v>
      </c>
      <c r="E3201" s="231">
        <v>44864</v>
      </c>
      <c r="F3201" s="154">
        <v>2323.6</v>
      </c>
      <c r="G3201" s="197">
        <f>Tabla111[[#This Row],[Importe]]-Tabla111[[#This Row],[Pagado]]</f>
        <v>0</v>
      </c>
      <c r="H3201" s="153" t="s">
        <v>10</v>
      </c>
    </row>
    <row r="3202" spans="1:8" x14ac:dyDescent="0.25">
      <c r="A3202" s="73">
        <v>44864</v>
      </c>
      <c r="B3202" s="74" t="s">
        <v>34849</v>
      </c>
      <c r="C3202" s="75" t="s">
        <v>31</v>
      </c>
      <c r="D3202" s="81">
        <v>673.4</v>
      </c>
      <c r="E3202" s="230">
        <v>44864</v>
      </c>
      <c r="F3202" s="81">
        <v>673.4</v>
      </c>
      <c r="G3202" s="197">
        <f>Tabla111[[#This Row],[Importe]]-Tabla111[[#This Row],[Pagado]]</f>
        <v>0</v>
      </c>
      <c r="H3202" s="75" t="s">
        <v>10</v>
      </c>
    </row>
    <row r="3203" spans="1:8" x14ac:dyDescent="0.25">
      <c r="A3203" s="148">
        <v>44864</v>
      </c>
      <c r="B3203" s="149" t="s">
        <v>34850</v>
      </c>
      <c r="C3203" s="153" t="s">
        <v>71</v>
      </c>
      <c r="D3203" s="154">
        <v>725.7</v>
      </c>
      <c r="E3203" s="231">
        <v>44864</v>
      </c>
      <c r="F3203" s="154">
        <v>725.7</v>
      </c>
      <c r="G3203" s="197">
        <f>Tabla111[[#This Row],[Importe]]-Tabla111[[#This Row],[Pagado]]</f>
        <v>0</v>
      </c>
      <c r="H3203" s="153" t="s">
        <v>10</v>
      </c>
    </row>
    <row r="3204" spans="1:8" x14ac:dyDescent="0.25">
      <c r="A3204" s="73">
        <v>44864</v>
      </c>
      <c r="B3204" s="74" t="s">
        <v>34851</v>
      </c>
      <c r="C3204" s="75" t="s">
        <v>67</v>
      </c>
      <c r="D3204" s="81">
        <v>3759.2</v>
      </c>
      <c r="E3204" s="230">
        <v>44864</v>
      </c>
      <c r="F3204" s="81">
        <v>3759.2</v>
      </c>
      <c r="G3204" s="197">
        <f>Tabla111[[#This Row],[Importe]]-Tabla111[[#This Row],[Pagado]]</f>
        <v>0</v>
      </c>
      <c r="H3204" s="75" t="s">
        <v>10</v>
      </c>
    </row>
    <row r="3205" spans="1:8" x14ac:dyDescent="0.25">
      <c r="A3205" s="148">
        <v>44864</v>
      </c>
      <c r="B3205" s="149" t="s">
        <v>34852</v>
      </c>
      <c r="C3205" s="153" t="s">
        <v>421</v>
      </c>
      <c r="D3205" s="154">
        <v>3050.4</v>
      </c>
      <c r="E3205" s="231">
        <v>44864</v>
      </c>
      <c r="F3205" s="154">
        <v>3050.4</v>
      </c>
      <c r="G3205" s="197">
        <f>Tabla111[[#This Row],[Importe]]-Tabla111[[#This Row],[Pagado]]</f>
        <v>0</v>
      </c>
      <c r="H3205" s="153" t="s">
        <v>10</v>
      </c>
    </row>
    <row r="3206" spans="1:8" x14ac:dyDescent="0.25">
      <c r="A3206" s="73">
        <v>44864</v>
      </c>
      <c r="B3206" s="74" t="s">
        <v>34853</v>
      </c>
      <c r="C3206" s="75" t="s">
        <v>56</v>
      </c>
      <c r="D3206" s="81">
        <v>4233.2</v>
      </c>
      <c r="E3206" s="230">
        <v>44864</v>
      </c>
      <c r="F3206" s="81">
        <v>4233.2</v>
      </c>
      <c r="G3206" s="197">
        <f>Tabla111[[#This Row],[Importe]]-Tabla111[[#This Row],[Pagado]]</f>
        <v>0</v>
      </c>
      <c r="H3206" s="75" t="s">
        <v>10</v>
      </c>
    </row>
    <row r="3207" spans="1:8" x14ac:dyDescent="0.25">
      <c r="A3207" s="148">
        <v>44864</v>
      </c>
      <c r="B3207" s="149" t="s">
        <v>34854</v>
      </c>
      <c r="C3207" s="153" t="s">
        <v>16</v>
      </c>
      <c r="D3207" s="154">
        <v>1345.2</v>
      </c>
      <c r="E3207" s="231">
        <v>44864</v>
      </c>
      <c r="F3207" s="154">
        <v>1345.2</v>
      </c>
      <c r="G3207" s="197">
        <f>Tabla111[[#This Row],[Importe]]-Tabla111[[#This Row],[Pagado]]</f>
        <v>0</v>
      </c>
      <c r="H3207" s="153" t="s">
        <v>10</v>
      </c>
    </row>
    <row r="3208" spans="1:8" x14ac:dyDescent="0.25">
      <c r="A3208" s="73">
        <v>44864</v>
      </c>
      <c r="B3208" s="74" t="s">
        <v>34855</v>
      </c>
      <c r="C3208" s="75" t="s">
        <v>857</v>
      </c>
      <c r="D3208" s="81">
        <v>630</v>
      </c>
      <c r="E3208" s="230">
        <v>44864</v>
      </c>
      <c r="F3208" s="81">
        <v>630</v>
      </c>
      <c r="G3208" s="197">
        <f>Tabla111[[#This Row],[Importe]]-Tabla111[[#This Row],[Pagado]]</f>
        <v>0</v>
      </c>
      <c r="H3208" s="75" t="s">
        <v>10</v>
      </c>
    </row>
    <row r="3209" spans="1:8" x14ac:dyDescent="0.25">
      <c r="A3209" s="148">
        <v>44864</v>
      </c>
      <c r="B3209" s="149" t="s">
        <v>34856</v>
      </c>
      <c r="C3209" s="153" t="s">
        <v>31</v>
      </c>
      <c r="D3209" s="154">
        <v>590</v>
      </c>
      <c r="E3209" s="231">
        <v>44864</v>
      </c>
      <c r="F3209" s="154">
        <v>590</v>
      </c>
      <c r="G3209" s="197">
        <f>Tabla111[[#This Row],[Importe]]-Tabla111[[#This Row],[Pagado]]</f>
        <v>0</v>
      </c>
      <c r="H3209" s="153" t="s">
        <v>10</v>
      </c>
    </row>
    <row r="3210" spans="1:8" x14ac:dyDescent="0.25">
      <c r="A3210" s="73">
        <v>44864</v>
      </c>
      <c r="B3210" s="74" t="s">
        <v>34857</v>
      </c>
      <c r="C3210" s="75" t="s">
        <v>31</v>
      </c>
      <c r="D3210" s="81">
        <v>614.20000000000005</v>
      </c>
      <c r="E3210" s="230">
        <v>44864</v>
      </c>
      <c r="F3210" s="81">
        <v>614.20000000000005</v>
      </c>
      <c r="G3210" s="197">
        <f>Tabla111[[#This Row],[Importe]]-Tabla111[[#This Row],[Pagado]]</f>
        <v>0</v>
      </c>
      <c r="H3210" s="75" t="s">
        <v>10</v>
      </c>
    </row>
    <row r="3211" spans="1:8" x14ac:dyDescent="0.25">
      <c r="A3211" s="148">
        <v>44864</v>
      </c>
      <c r="B3211" s="149" t="s">
        <v>34858</v>
      </c>
      <c r="C3211" s="153" t="s">
        <v>196</v>
      </c>
      <c r="D3211" s="154">
        <v>153694.9</v>
      </c>
      <c r="E3211" s="231">
        <v>44870</v>
      </c>
      <c r="F3211" s="154">
        <v>153694.9</v>
      </c>
      <c r="G3211" s="197">
        <f>Tabla111[[#This Row],[Importe]]-Tabla111[[#This Row],[Pagado]]</f>
        <v>0</v>
      </c>
      <c r="H3211" s="153" t="s">
        <v>10</v>
      </c>
    </row>
    <row r="3212" spans="1:8" x14ac:dyDescent="0.25">
      <c r="A3212" s="73">
        <v>44864</v>
      </c>
      <c r="B3212" s="74" t="s">
        <v>34859</v>
      </c>
      <c r="C3212" s="75" t="s">
        <v>51</v>
      </c>
      <c r="D3212" s="81">
        <v>3030.8</v>
      </c>
      <c r="E3212" s="230">
        <v>44864</v>
      </c>
      <c r="F3212" s="81">
        <v>3030.8</v>
      </c>
      <c r="G3212" s="197">
        <f>Tabla111[[#This Row],[Importe]]-Tabla111[[#This Row],[Pagado]]</f>
        <v>0</v>
      </c>
      <c r="H3212" s="75" t="s">
        <v>10</v>
      </c>
    </row>
    <row r="3213" spans="1:8" x14ac:dyDescent="0.25">
      <c r="A3213" s="148">
        <v>44864</v>
      </c>
      <c r="B3213" s="149" t="s">
        <v>34860</v>
      </c>
      <c r="C3213" s="153" t="s">
        <v>31</v>
      </c>
      <c r="D3213" s="154">
        <v>621.6</v>
      </c>
      <c r="E3213" s="231">
        <v>44864</v>
      </c>
      <c r="F3213" s="154">
        <v>621.6</v>
      </c>
      <c r="G3213" s="197">
        <f>Tabla111[[#This Row],[Importe]]-Tabla111[[#This Row],[Pagado]]</f>
        <v>0</v>
      </c>
      <c r="H3213" s="153" t="s">
        <v>10</v>
      </c>
    </row>
    <row r="3214" spans="1:8" x14ac:dyDescent="0.25">
      <c r="A3214" s="73">
        <v>44864</v>
      </c>
      <c r="B3214" s="74" t="s">
        <v>34861</v>
      </c>
      <c r="C3214" s="75" t="s">
        <v>75</v>
      </c>
      <c r="D3214" s="81">
        <v>13986</v>
      </c>
      <c r="E3214" s="230">
        <v>44864</v>
      </c>
      <c r="F3214" s="81">
        <v>13986</v>
      </c>
      <c r="G3214" s="197">
        <f>Tabla111[[#This Row],[Importe]]-Tabla111[[#This Row],[Pagado]]</f>
        <v>0</v>
      </c>
      <c r="H3214" s="75" t="s">
        <v>10</v>
      </c>
    </row>
    <row r="3215" spans="1:8" x14ac:dyDescent="0.25">
      <c r="A3215" s="148">
        <v>44864</v>
      </c>
      <c r="B3215" s="149" t="s">
        <v>34862</v>
      </c>
      <c r="C3215" s="153" t="s">
        <v>67</v>
      </c>
      <c r="D3215" s="154">
        <v>2394</v>
      </c>
      <c r="E3215" s="231">
        <v>44864</v>
      </c>
      <c r="F3215" s="154">
        <v>2394</v>
      </c>
      <c r="G3215" s="197">
        <f>Tabla111[[#This Row],[Importe]]-Tabla111[[#This Row],[Pagado]]</f>
        <v>0</v>
      </c>
      <c r="H3215" s="153" t="s">
        <v>10</v>
      </c>
    </row>
    <row r="3216" spans="1:8" x14ac:dyDescent="0.25">
      <c r="A3216" s="73">
        <v>44864</v>
      </c>
      <c r="B3216" s="74" t="s">
        <v>34863</v>
      </c>
      <c r="C3216" s="75" t="s">
        <v>31</v>
      </c>
      <c r="D3216" s="81">
        <v>1656.8</v>
      </c>
      <c r="E3216" s="230">
        <v>44864</v>
      </c>
      <c r="F3216" s="81">
        <v>1656.8</v>
      </c>
      <c r="G3216" s="197">
        <f>Tabla111[[#This Row],[Importe]]-Tabla111[[#This Row],[Pagado]]</f>
        <v>0</v>
      </c>
      <c r="H3216" s="75" t="s">
        <v>10</v>
      </c>
    </row>
    <row r="3217" spans="1:8" x14ac:dyDescent="0.25">
      <c r="A3217" s="148">
        <v>44864</v>
      </c>
      <c r="B3217" s="149" t="s">
        <v>34864</v>
      </c>
      <c r="C3217" s="153" t="s">
        <v>28087</v>
      </c>
      <c r="D3217" s="154">
        <v>49532</v>
      </c>
      <c r="E3217" s="231" t="s">
        <v>35003</v>
      </c>
      <c r="F3217" s="154">
        <f>6680.82+42851.18</f>
        <v>49532</v>
      </c>
      <c r="G3217" s="197">
        <f>Tabla111[[#This Row],[Importe]]-Tabla111[[#This Row],[Pagado]]</f>
        <v>0</v>
      </c>
      <c r="H3217" s="153" t="s">
        <v>10</v>
      </c>
    </row>
    <row r="3218" spans="1:8" x14ac:dyDescent="0.25">
      <c r="A3218" s="217">
        <v>44865</v>
      </c>
      <c r="B3218" s="218" t="s">
        <v>34865</v>
      </c>
      <c r="C3218" s="219" t="s">
        <v>887</v>
      </c>
      <c r="D3218" s="220">
        <v>20287.599999999999</v>
      </c>
      <c r="E3218" s="234">
        <v>44866</v>
      </c>
      <c r="F3218" s="220">
        <v>20287.599999999999</v>
      </c>
      <c r="G3218" s="221">
        <f>D3218-F3218</f>
        <v>0</v>
      </c>
      <c r="H3218" s="222" t="s">
        <v>10</v>
      </c>
    </row>
    <row r="3219" spans="1:8" x14ac:dyDescent="0.25">
      <c r="A3219" s="223">
        <v>44865</v>
      </c>
      <c r="B3219" s="224" t="s">
        <v>34866</v>
      </c>
      <c r="C3219" s="225" t="s">
        <v>12</v>
      </c>
      <c r="D3219" s="226">
        <v>29437.8</v>
      </c>
      <c r="E3219" s="235">
        <v>44865</v>
      </c>
      <c r="F3219" s="226">
        <v>29437.8</v>
      </c>
      <c r="G3219" s="12">
        <f t="shared" ref="G3219:G3282" si="0">D3219-F3219</f>
        <v>0</v>
      </c>
      <c r="H3219" s="227" t="s">
        <v>10</v>
      </c>
    </row>
    <row r="3220" spans="1:8" x14ac:dyDescent="0.25">
      <c r="A3220" s="217">
        <v>44865</v>
      </c>
      <c r="B3220" s="218" t="s">
        <v>34867</v>
      </c>
      <c r="C3220" s="219" t="s">
        <v>31</v>
      </c>
      <c r="D3220" s="220">
        <v>2619.6</v>
      </c>
      <c r="E3220" s="234">
        <v>44865</v>
      </c>
      <c r="F3220" s="220">
        <v>2619.6</v>
      </c>
      <c r="G3220" s="221">
        <f t="shared" si="0"/>
        <v>0</v>
      </c>
      <c r="H3220" s="222" t="s">
        <v>10</v>
      </c>
    </row>
    <row r="3221" spans="1:8" x14ac:dyDescent="0.25">
      <c r="A3221" s="223">
        <v>44865</v>
      </c>
      <c r="B3221" s="224" t="s">
        <v>34868</v>
      </c>
      <c r="C3221" s="225" t="s">
        <v>475</v>
      </c>
      <c r="D3221" s="226">
        <v>74765.3</v>
      </c>
      <c r="E3221" s="235" t="s">
        <v>34999</v>
      </c>
      <c r="F3221" s="226">
        <f>58000+16765.3</f>
        <v>74765.3</v>
      </c>
      <c r="G3221" s="12">
        <f t="shared" si="0"/>
        <v>0</v>
      </c>
      <c r="H3221" s="227" t="s">
        <v>10</v>
      </c>
    </row>
    <row r="3222" spans="1:8" x14ac:dyDescent="0.25">
      <c r="A3222" s="217">
        <v>44865</v>
      </c>
      <c r="B3222" s="218" t="s">
        <v>34869</v>
      </c>
      <c r="C3222" s="219" t="s">
        <v>27</v>
      </c>
      <c r="D3222" s="220">
        <v>5132.2</v>
      </c>
      <c r="E3222" s="234">
        <v>44865</v>
      </c>
      <c r="F3222" s="220">
        <v>5132.2</v>
      </c>
      <c r="G3222" s="221">
        <f t="shared" si="0"/>
        <v>0</v>
      </c>
      <c r="H3222" s="222" t="s">
        <v>10</v>
      </c>
    </row>
    <row r="3223" spans="1:8" x14ac:dyDescent="0.25">
      <c r="A3223" s="223">
        <v>44865</v>
      </c>
      <c r="B3223" s="224" t="s">
        <v>34870</v>
      </c>
      <c r="C3223" s="225" t="s">
        <v>75</v>
      </c>
      <c r="D3223" s="226">
        <v>10626.4</v>
      </c>
      <c r="E3223" s="235">
        <v>44865</v>
      </c>
      <c r="F3223" s="226">
        <v>10626.4</v>
      </c>
      <c r="G3223" s="12">
        <f t="shared" si="0"/>
        <v>0</v>
      </c>
      <c r="H3223" s="227" t="s">
        <v>10</v>
      </c>
    </row>
    <row r="3224" spans="1:8" x14ac:dyDescent="0.25">
      <c r="A3224" s="217">
        <v>44865</v>
      </c>
      <c r="B3224" s="218" t="s">
        <v>34871</v>
      </c>
      <c r="C3224" s="219" t="s">
        <v>20</v>
      </c>
      <c r="D3224" s="220">
        <v>2251.1999999999998</v>
      </c>
      <c r="E3224" s="234">
        <v>44865</v>
      </c>
      <c r="F3224" s="220">
        <v>2251.1999999999998</v>
      </c>
      <c r="G3224" s="221">
        <f t="shared" si="0"/>
        <v>0</v>
      </c>
      <c r="H3224" s="222" t="s">
        <v>10</v>
      </c>
    </row>
    <row r="3225" spans="1:8" x14ac:dyDescent="0.25">
      <c r="A3225" s="223">
        <v>44865</v>
      </c>
      <c r="B3225" s="224" t="s">
        <v>34872</v>
      </c>
      <c r="C3225" s="225" t="s">
        <v>62</v>
      </c>
      <c r="D3225" s="226">
        <v>3990</v>
      </c>
      <c r="E3225" s="235">
        <v>44865</v>
      </c>
      <c r="F3225" s="226">
        <v>3990</v>
      </c>
      <c r="G3225" s="12">
        <f t="shared" si="0"/>
        <v>0</v>
      </c>
      <c r="H3225" s="227" t="s">
        <v>10</v>
      </c>
    </row>
    <row r="3226" spans="1:8" x14ac:dyDescent="0.25">
      <c r="A3226" s="217">
        <v>44865</v>
      </c>
      <c r="B3226" s="218" t="s">
        <v>34873</v>
      </c>
      <c r="C3226" s="219" t="s">
        <v>60</v>
      </c>
      <c r="D3226" s="220">
        <v>4842.5</v>
      </c>
      <c r="E3226" s="234">
        <v>44866</v>
      </c>
      <c r="F3226" s="220">
        <v>4842.5</v>
      </c>
      <c r="G3226" s="221">
        <f t="shared" si="0"/>
        <v>0</v>
      </c>
      <c r="H3226" s="222" t="s">
        <v>10</v>
      </c>
    </row>
    <row r="3227" spans="1:8" x14ac:dyDescent="0.25">
      <c r="A3227" s="223">
        <v>44865</v>
      </c>
      <c r="B3227" s="224" t="s">
        <v>34874</v>
      </c>
      <c r="C3227" s="225" t="s">
        <v>14944</v>
      </c>
      <c r="D3227" s="226">
        <v>3387.2</v>
      </c>
      <c r="E3227" s="235">
        <v>44865</v>
      </c>
      <c r="F3227" s="226">
        <v>3387.2</v>
      </c>
      <c r="G3227" s="12">
        <f t="shared" si="0"/>
        <v>0</v>
      </c>
      <c r="H3227" s="227" t="s">
        <v>10</v>
      </c>
    </row>
    <row r="3228" spans="1:8" x14ac:dyDescent="0.25">
      <c r="A3228" s="217">
        <v>44865</v>
      </c>
      <c r="B3228" s="218" t="s">
        <v>34875</v>
      </c>
      <c r="C3228" s="219" t="s">
        <v>17556</v>
      </c>
      <c r="D3228" s="220">
        <v>4335.1000000000004</v>
      </c>
      <c r="E3228" s="234">
        <v>44865</v>
      </c>
      <c r="F3228" s="220">
        <v>4335.1000000000004</v>
      </c>
      <c r="G3228" s="221">
        <f t="shared" si="0"/>
        <v>0</v>
      </c>
      <c r="H3228" s="222" t="s">
        <v>10</v>
      </c>
    </row>
    <row r="3229" spans="1:8" x14ac:dyDescent="0.25">
      <c r="A3229" s="223">
        <v>44865</v>
      </c>
      <c r="B3229" s="224" t="s">
        <v>34876</v>
      </c>
      <c r="C3229" s="225" t="s">
        <v>31</v>
      </c>
      <c r="D3229" s="226">
        <v>4580.3999999999996</v>
      </c>
      <c r="E3229" s="235">
        <v>44865</v>
      </c>
      <c r="F3229" s="226">
        <v>4580.3999999999996</v>
      </c>
      <c r="G3229" s="12">
        <f t="shared" si="0"/>
        <v>0</v>
      </c>
      <c r="H3229" s="227" t="s">
        <v>10</v>
      </c>
    </row>
    <row r="3230" spans="1:8" x14ac:dyDescent="0.25">
      <c r="A3230" s="217">
        <v>44865</v>
      </c>
      <c r="B3230" s="218" t="s">
        <v>34877</v>
      </c>
      <c r="C3230" s="219" t="s">
        <v>97</v>
      </c>
      <c r="D3230" s="220">
        <v>13886.3</v>
      </c>
      <c r="E3230" s="234" t="s">
        <v>35001</v>
      </c>
      <c r="F3230" s="220">
        <f>8000+5886.3</f>
        <v>13886.3</v>
      </c>
      <c r="G3230" s="221">
        <f t="shared" si="0"/>
        <v>0</v>
      </c>
      <c r="H3230" s="222" t="s">
        <v>10</v>
      </c>
    </row>
    <row r="3231" spans="1:8" x14ac:dyDescent="0.25">
      <c r="A3231" s="223">
        <v>44865</v>
      </c>
      <c r="B3231" s="224" t="s">
        <v>34878</v>
      </c>
      <c r="C3231" s="225" t="s">
        <v>2563</v>
      </c>
      <c r="D3231" s="226">
        <v>5929.5</v>
      </c>
      <c r="E3231" s="235">
        <v>44868</v>
      </c>
      <c r="F3231" s="226">
        <v>5929.5</v>
      </c>
      <c r="G3231" s="12">
        <f t="shared" si="0"/>
        <v>0</v>
      </c>
      <c r="H3231" s="227" t="s">
        <v>10</v>
      </c>
    </row>
    <row r="3232" spans="1:8" x14ac:dyDescent="0.25">
      <c r="A3232" s="217">
        <v>44865</v>
      </c>
      <c r="B3232" s="218" t="s">
        <v>34879</v>
      </c>
      <c r="C3232" s="219" t="s">
        <v>31</v>
      </c>
      <c r="D3232" s="220">
        <v>7035.6</v>
      </c>
      <c r="E3232" s="234">
        <v>44865</v>
      </c>
      <c r="F3232" s="220">
        <v>7035.6</v>
      </c>
      <c r="G3232" s="221">
        <f t="shared" si="0"/>
        <v>0</v>
      </c>
      <c r="H3232" s="222" t="s">
        <v>10</v>
      </c>
    </row>
    <row r="3233" spans="1:8" x14ac:dyDescent="0.25">
      <c r="A3233" s="223">
        <v>44865</v>
      </c>
      <c r="B3233" s="224" t="s">
        <v>34880</v>
      </c>
      <c r="C3233" s="225" t="s">
        <v>111</v>
      </c>
      <c r="D3233" s="226">
        <v>6188</v>
      </c>
      <c r="E3233" s="235">
        <v>44866</v>
      </c>
      <c r="F3233" s="226">
        <v>6188</v>
      </c>
      <c r="G3233" s="12">
        <f t="shared" si="0"/>
        <v>0</v>
      </c>
      <c r="H3233" s="227" t="s">
        <v>10</v>
      </c>
    </row>
    <row r="3234" spans="1:8" x14ac:dyDescent="0.25">
      <c r="A3234" s="217">
        <v>44865</v>
      </c>
      <c r="B3234" s="218" t="s">
        <v>34881</v>
      </c>
      <c r="C3234" s="219" t="s">
        <v>10586</v>
      </c>
      <c r="D3234" s="220">
        <v>6292</v>
      </c>
      <c r="E3234" s="239" t="s">
        <v>34999</v>
      </c>
      <c r="F3234" s="220">
        <f>4500+1792</f>
        <v>6292</v>
      </c>
      <c r="G3234" s="221">
        <f t="shared" si="0"/>
        <v>0</v>
      </c>
      <c r="H3234" s="222" t="s">
        <v>10</v>
      </c>
    </row>
    <row r="3235" spans="1:8" x14ac:dyDescent="0.25">
      <c r="A3235" s="223">
        <v>44865</v>
      </c>
      <c r="B3235" s="224" t="s">
        <v>34882</v>
      </c>
      <c r="C3235" s="225" t="s">
        <v>326</v>
      </c>
      <c r="D3235" s="226">
        <v>5306.4</v>
      </c>
      <c r="E3235" s="235">
        <v>44868</v>
      </c>
      <c r="F3235" s="226">
        <v>5306.4</v>
      </c>
      <c r="G3235" s="12">
        <f t="shared" si="0"/>
        <v>0</v>
      </c>
      <c r="H3235" s="227" t="s">
        <v>10</v>
      </c>
    </row>
    <row r="3236" spans="1:8" x14ac:dyDescent="0.25">
      <c r="A3236" s="217">
        <v>44865</v>
      </c>
      <c r="B3236" s="218" t="s">
        <v>34883</v>
      </c>
      <c r="C3236" s="219" t="s">
        <v>114</v>
      </c>
      <c r="D3236" s="220">
        <v>5850</v>
      </c>
      <c r="E3236" s="234">
        <v>44866</v>
      </c>
      <c r="F3236" s="220">
        <v>5850</v>
      </c>
      <c r="G3236" s="221">
        <f t="shared" si="0"/>
        <v>0</v>
      </c>
      <c r="H3236" s="222" t="s">
        <v>10</v>
      </c>
    </row>
    <row r="3237" spans="1:8" x14ac:dyDescent="0.25">
      <c r="A3237" s="223">
        <v>44865</v>
      </c>
      <c r="B3237" s="224" t="s">
        <v>34884</v>
      </c>
      <c r="C3237" s="225" t="s">
        <v>450</v>
      </c>
      <c r="D3237" s="226">
        <v>7619</v>
      </c>
      <c r="E3237" s="235">
        <v>44865</v>
      </c>
      <c r="F3237" s="226">
        <v>7619</v>
      </c>
      <c r="G3237" s="12">
        <f t="shared" si="0"/>
        <v>0</v>
      </c>
      <c r="H3237" s="227" t="s">
        <v>10</v>
      </c>
    </row>
    <row r="3238" spans="1:8" x14ac:dyDescent="0.25">
      <c r="A3238" s="217">
        <v>44865</v>
      </c>
      <c r="B3238" s="218" t="s">
        <v>34885</v>
      </c>
      <c r="C3238" s="219" t="s">
        <v>9</v>
      </c>
      <c r="D3238" s="220">
        <v>4418.7</v>
      </c>
      <c r="E3238" s="234">
        <v>44865</v>
      </c>
      <c r="F3238" s="220">
        <v>4418.7</v>
      </c>
      <c r="G3238" s="221">
        <f t="shared" si="0"/>
        <v>0</v>
      </c>
      <c r="H3238" s="222" t="s">
        <v>10</v>
      </c>
    </row>
    <row r="3239" spans="1:8" x14ac:dyDescent="0.25">
      <c r="A3239" s="223">
        <v>44865</v>
      </c>
      <c r="B3239" s="224" t="s">
        <v>34886</v>
      </c>
      <c r="C3239" s="225" t="s">
        <v>348</v>
      </c>
      <c r="D3239" s="226">
        <v>6519.2</v>
      </c>
      <c r="E3239" s="235">
        <v>44865</v>
      </c>
      <c r="F3239" s="226">
        <v>6519.2</v>
      </c>
      <c r="G3239" s="12">
        <f t="shared" si="0"/>
        <v>0</v>
      </c>
      <c r="H3239" s="227" t="s">
        <v>10</v>
      </c>
    </row>
    <row r="3240" spans="1:8" x14ac:dyDescent="0.25">
      <c r="A3240" s="217">
        <v>44865</v>
      </c>
      <c r="B3240" s="218" t="s">
        <v>34887</v>
      </c>
      <c r="C3240" s="219" t="s">
        <v>2780</v>
      </c>
      <c r="D3240" s="220">
        <v>14736.6</v>
      </c>
      <c r="E3240" s="234">
        <v>44865</v>
      </c>
      <c r="F3240" s="220">
        <v>14736.6</v>
      </c>
      <c r="G3240" s="221">
        <f t="shared" si="0"/>
        <v>0</v>
      </c>
      <c r="H3240" s="222" t="s">
        <v>10</v>
      </c>
    </row>
    <row r="3241" spans="1:8" x14ac:dyDescent="0.25">
      <c r="A3241" s="223">
        <v>44865</v>
      </c>
      <c r="B3241" s="224" t="s">
        <v>34888</v>
      </c>
      <c r="C3241" s="225" t="s">
        <v>348</v>
      </c>
      <c r="D3241" s="226">
        <v>446.4</v>
      </c>
      <c r="E3241" s="235">
        <v>44865</v>
      </c>
      <c r="F3241" s="226">
        <v>446.4</v>
      </c>
      <c r="G3241" s="12">
        <f t="shared" si="0"/>
        <v>0</v>
      </c>
      <c r="H3241" s="227" t="s">
        <v>10</v>
      </c>
    </row>
    <row r="3242" spans="1:8" x14ac:dyDescent="0.25">
      <c r="A3242" s="217">
        <v>44865</v>
      </c>
      <c r="B3242" s="218" t="s">
        <v>34889</v>
      </c>
      <c r="C3242" s="219" t="s">
        <v>64</v>
      </c>
      <c r="D3242" s="220">
        <v>5310.5</v>
      </c>
      <c r="E3242" s="234">
        <v>44866</v>
      </c>
      <c r="F3242" s="220">
        <v>5310.5</v>
      </c>
      <c r="G3242" s="221">
        <f t="shared" si="0"/>
        <v>0</v>
      </c>
      <c r="H3242" s="222" t="s">
        <v>10</v>
      </c>
    </row>
    <row r="3243" spans="1:8" x14ac:dyDescent="0.25">
      <c r="A3243" s="223">
        <v>44865</v>
      </c>
      <c r="B3243" s="224" t="s">
        <v>34890</v>
      </c>
      <c r="C3243" s="225" t="s">
        <v>105</v>
      </c>
      <c r="D3243" s="226">
        <v>11050</v>
      </c>
      <c r="E3243" s="240" t="s">
        <v>35002</v>
      </c>
      <c r="F3243" s="226">
        <f>5000+6050</f>
        <v>11050</v>
      </c>
      <c r="G3243" s="12">
        <f t="shared" si="0"/>
        <v>0</v>
      </c>
      <c r="H3243" s="227" t="s">
        <v>10</v>
      </c>
    </row>
    <row r="3244" spans="1:8" x14ac:dyDescent="0.25">
      <c r="A3244" s="217">
        <v>44865</v>
      </c>
      <c r="B3244" s="218" t="s">
        <v>34891</v>
      </c>
      <c r="C3244" s="219" t="s">
        <v>22</v>
      </c>
      <c r="D3244" s="220">
        <v>74405.8</v>
      </c>
      <c r="E3244" s="234">
        <v>44866</v>
      </c>
      <c r="F3244" s="220">
        <f>60000+14405.8</f>
        <v>74405.8</v>
      </c>
      <c r="G3244" s="221">
        <f t="shared" si="0"/>
        <v>0</v>
      </c>
      <c r="H3244" s="222" t="s">
        <v>10</v>
      </c>
    </row>
    <row r="3245" spans="1:8" x14ac:dyDescent="0.25">
      <c r="A3245" s="223">
        <v>44865</v>
      </c>
      <c r="B3245" s="224" t="s">
        <v>34892</v>
      </c>
      <c r="C3245" s="225" t="s">
        <v>2151</v>
      </c>
      <c r="D3245" s="226">
        <v>17873.599999999999</v>
      </c>
      <c r="E3245" s="235">
        <v>44865</v>
      </c>
      <c r="F3245" s="226">
        <v>17873.599999999999</v>
      </c>
      <c r="G3245" s="12">
        <f t="shared" si="0"/>
        <v>0</v>
      </c>
      <c r="H3245" s="227" t="s">
        <v>10</v>
      </c>
    </row>
    <row r="3246" spans="1:8" x14ac:dyDescent="0.25">
      <c r="A3246" s="217">
        <v>44865</v>
      </c>
      <c r="B3246" s="218" t="s">
        <v>34893</v>
      </c>
      <c r="C3246" s="219" t="s">
        <v>296</v>
      </c>
      <c r="D3246" s="220">
        <v>1725.2</v>
      </c>
      <c r="E3246" s="234">
        <v>44865</v>
      </c>
      <c r="F3246" s="220">
        <v>1725.2</v>
      </c>
      <c r="G3246" s="221">
        <f t="shared" si="0"/>
        <v>0</v>
      </c>
      <c r="H3246" s="222" t="s">
        <v>10</v>
      </c>
    </row>
    <row r="3247" spans="1:8" x14ac:dyDescent="0.25">
      <c r="A3247" s="223">
        <v>44865</v>
      </c>
      <c r="B3247" s="224" t="s">
        <v>34894</v>
      </c>
      <c r="C3247" s="225" t="s">
        <v>89</v>
      </c>
      <c r="D3247" s="226">
        <v>13171.8</v>
      </c>
      <c r="E3247" s="235">
        <v>44868</v>
      </c>
      <c r="F3247" s="226">
        <v>13171.8</v>
      </c>
      <c r="G3247" s="12">
        <f t="shared" si="0"/>
        <v>0</v>
      </c>
      <c r="H3247" s="227" t="s">
        <v>10</v>
      </c>
    </row>
    <row r="3248" spans="1:8" x14ac:dyDescent="0.25">
      <c r="A3248" s="217">
        <v>44865</v>
      </c>
      <c r="B3248" s="218" t="s">
        <v>34895</v>
      </c>
      <c r="C3248" s="219" t="s">
        <v>34896</v>
      </c>
      <c r="D3248" s="220">
        <v>0</v>
      </c>
      <c r="E3248" s="236" t="s">
        <v>189</v>
      </c>
      <c r="F3248" s="220">
        <v>0</v>
      </c>
      <c r="G3248" s="221">
        <f t="shared" si="0"/>
        <v>0</v>
      </c>
      <c r="H3248" s="222" t="s">
        <v>189</v>
      </c>
    </row>
    <row r="3249" spans="1:8" ht="31.5" customHeight="1" x14ac:dyDescent="0.25">
      <c r="A3249" s="223">
        <v>44865</v>
      </c>
      <c r="B3249" s="224" t="s">
        <v>34897</v>
      </c>
      <c r="C3249" s="225" t="s">
        <v>93</v>
      </c>
      <c r="D3249" s="226">
        <v>8675</v>
      </c>
      <c r="E3249" s="235" t="s">
        <v>34999</v>
      </c>
      <c r="F3249" s="226">
        <f>4000+4675</f>
        <v>8675</v>
      </c>
      <c r="G3249" s="12">
        <f t="shared" si="0"/>
        <v>0</v>
      </c>
      <c r="H3249" s="227" t="s">
        <v>10</v>
      </c>
    </row>
    <row r="3250" spans="1:8" x14ac:dyDescent="0.25">
      <c r="A3250" s="217">
        <v>44865</v>
      </c>
      <c r="B3250" s="218" t="s">
        <v>34898</v>
      </c>
      <c r="C3250" s="219" t="s">
        <v>345</v>
      </c>
      <c r="D3250" s="220">
        <v>820.8</v>
      </c>
      <c r="E3250" s="234">
        <v>44865</v>
      </c>
      <c r="F3250" s="220">
        <v>820.8</v>
      </c>
      <c r="G3250" s="221">
        <f t="shared" si="0"/>
        <v>0</v>
      </c>
      <c r="H3250" s="222" t="s">
        <v>10</v>
      </c>
    </row>
    <row r="3251" spans="1:8" x14ac:dyDescent="0.25">
      <c r="A3251" s="223">
        <v>44865</v>
      </c>
      <c r="B3251" s="224" t="s">
        <v>34899</v>
      </c>
      <c r="C3251" s="225" t="s">
        <v>137</v>
      </c>
      <c r="D3251" s="226">
        <v>6750.4</v>
      </c>
      <c r="E3251" s="235">
        <v>44865</v>
      </c>
      <c r="F3251" s="226">
        <v>6750.4</v>
      </c>
      <c r="G3251" s="12">
        <f t="shared" si="0"/>
        <v>0</v>
      </c>
      <c r="H3251" s="227" t="s">
        <v>10</v>
      </c>
    </row>
    <row r="3252" spans="1:8" x14ac:dyDescent="0.25">
      <c r="A3252" s="217">
        <v>44865</v>
      </c>
      <c r="B3252" s="218" t="s">
        <v>34900</v>
      </c>
      <c r="C3252" s="219" t="s">
        <v>30030</v>
      </c>
      <c r="D3252" s="220">
        <v>1972.5</v>
      </c>
      <c r="E3252" s="234">
        <v>44865</v>
      </c>
      <c r="F3252" s="220">
        <v>1972.5</v>
      </c>
      <c r="G3252" s="221">
        <f t="shared" si="0"/>
        <v>0</v>
      </c>
      <c r="H3252" s="222" t="s">
        <v>10</v>
      </c>
    </row>
    <row r="3253" spans="1:8" x14ac:dyDescent="0.25">
      <c r="A3253" s="223">
        <v>44865</v>
      </c>
      <c r="B3253" s="224" t="s">
        <v>34901</v>
      </c>
      <c r="C3253" s="225" t="s">
        <v>87</v>
      </c>
      <c r="D3253" s="226">
        <v>3125</v>
      </c>
      <c r="E3253" s="235">
        <v>44865</v>
      </c>
      <c r="F3253" s="226">
        <v>3125</v>
      </c>
      <c r="G3253" s="12">
        <f t="shared" si="0"/>
        <v>0</v>
      </c>
      <c r="H3253" s="227" t="s">
        <v>10</v>
      </c>
    </row>
    <row r="3254" spans="1:8" x14ac:dyDescent="0.25">
      <c r="A3254" s="217">
        <v>44865</v>
      </c>
      <c r="B3254" s="218" t="s">
        <v>34902</v>
      </c>
      <c r="C3254" s="219" t="s">
        <v>804</v>
      </c>
      <c r="D3254" s="220">
        <v>23290.2</v>
      </c>
      <c r="E3254" s="234">
        <v>44865</v>
      </c>
      <c r="F3254" s="220">
        <v>23290.2</v>
      </c>
      <c r="G3254" s="221">
        <f t="shared" si="0"/>
        <v>0</v>
      </c>
      <c r="H3254" s="222" t="s">
        <v>10</v>
      </c>
    </row>
    <row r="3255" spans="1:8" x14ac:dyDescent="0.25">
      <c r="A3255" s="223">
        <v>44865</v>
      </c>
      <c r="B3255" s="224" t="s">
        <v>34903</v>
      </c>
      <c r="C3255" s="225" t="s">
        <v>79</v>
      </c>
      <c r="D3255" s="226">
        <v>18991.8</v>
      </c>
      <c r="E3255" s="235">
        <v>44865</v>
      </c>
      <c r="F3255" s="226">
        <v>18991.8</v>
      </c>
      <c r="G3255" s="12">
        <f t="shared" si="0"/>
        <v>0</v>
      </c>
      <c r="H3255" s="227" t="s">
        <v>10</v>
      </c>
    </row>
    <row r="3256" spans="1:8" x14ac:dyDescent="0.25">
      <c r="A3256" s="217">
        <v>44865</v>
      </c>
      <c r="B3256" s="218" t="s">
        <v>34904</v>
      </c>
      <c r="C3256" s="219" t="s">
        <v>142</v>
      </c>
      <c r="D3256" s="220">
        <v>123171.5</v>
      </c>
      <c r="E3256" s="234" t="s">
        <v>4813</v>
      </c>
      <c r="F3256" s="220">
        <v>0</v>
      </c>
      <c r="G3256" s="221">
        <f t="shared" si="0"/>
        <v>123171.5</v>
      </c>
      <c r="H3256" s="222" t="s">
        <v>4814</v>
      </c>
    </row>
    <row r="3257" spans="1:8" x14ac:dyDescent="0.25">
      <c r="A3257" s="223">
        <v>44865</v>
      </c>
      <c r="B3257" s="224" t="s">
        <v>34905</v>
      </c>
      <c r="C3257" s="225" t="s">
        <v>49</v>
      </c>
      <c r="D3257" s="226">
        <v>9900.2000000000007</v>
      </c>
      <c r="E3257" s="235">
        <v>44865</v>
      </c>
      <c r="F3257" s="226">
        <v>9900.2000000000007</v>
      </c>
      <c r="G3257" s="12">
        <f t="shared" si="0"/>
        <v>0</v>
      </c>
      <c r="H3257" s="227" t="s">
        <v>10</v>
      </c>
    </row>
    <row r="3258" spans="1:8" x14ac:dyDescent="0.25">
      <c r="A3258" s="217">
        <v>44865</v>
      </c>
      <c r="B3258" s="218" t="s">
        <v>34906</v>
      </c>
      <c r="C3258" s="219" t="s">
        <v>314</v>
      </c>
      <c r="D3258" s="220">
        <v>3381.8</v>
      </c>
      <c r="E3258" s="234">
        <v>44865</v>
      </c>
      <c r="F3258" s="220">
        <v>3381.8</v>
      </c>
      <c r="G3258" s="221">
        <f t="shared" si="0"/>
        <v>0</v>
      </c>
      <c r="H3258" s="222" t="s">
        <v>10</v>
      </c>
    </row>
    <row r="3259" spans="1:8" x14ac:dyDescent="0.25">
      <c r="A3259" s="223">
        <v>44865</v>
      </c>
      <c r="B3259" s="224" t="s">
        <v>34907</v>
      </c>
      <c r="C3259" s="225" t="s">
        <v>79</v>
      </c>
      <c r="D3259" s="226">
        <v>8603.2999999999993</v>
      </c>
      <c r="E3259" s="235">
        <v>44865</v>
      </c>
      <c r="F3259" s="226">
        <v>8603.2999999999993</v>
      </c>
      <c r="G3259" s="12">
        <f t="shared" si="0"/>
        <v>0</v>
      </c>
      <c r="H3259" s="227" t="s">
        <v>10</v>
      </c>
    </row>
    <row r="3260" spans="1:8" x14ac:dyDescent="0.25">
      <c r="A3260" s="217">
        <v>44865</v>
      </c>
      <c r="B3260" s="218" t="s">
        <v>34908</v>
      </c>
      <c r="C3260" s="219" t="s">
        <v>357</v>
      </c>
      <c r="D3260" s="220">
        <v>1101</v>
      </c>
      <c r="E3260" s="234">
        <v>44865</v>
      </c>
      <c r="F3260" s="220">
        <v>1101</v>
      </c>
      <c r="G3260" s="221">
        <f t="shared" si="0"/>
        <v>0</v>
      </c>
      <c r="H3260" s="222" t="s">
        <v>10</v>
      </c>
    </row>
    <row r="3261" spans="1:8" x14ac:dyDescent="0.25">
      <c r="A3261" s="223">
        <v>44865</v>
      </c>
      <c r="B3261" s="224" t="s">
        <v>34909</v>
      </c>
      <c r="C3261" s="225" t="s">
        <v>16</v>
      </c>
      <c r="D3261" s="226">
        <v>8676.7000000000007</v>
      </c>
      <c r="E3261" s="235">
        <v>44865</v>
      </c>
      <c r="F3261" s="226">
        <v>8676.7000000000007</v>
      </c>
      <c r="G3261" s="12">
        <f t="shared" si="0"/>
        <v>0</v>
      </c>
      <c r="H3261" s="227" t="s">
        <v>10</v>
      </c>
    </row>
    <row r="3262" spans="1:8" x14ac:dyDescent="0.25">
      <c r="A3262" s="217">
        <v>44865</v>
      </c>
      <c r="B3262" s="218" t="s">
        <v>34910</v>
      </c>
      <c r="C3262" s="219" t="s">
        <v>95</v>
      </c>
      <c r="D3262" s="220">
        <v>22172.9</v>
      </c>
      <c r="E3262" s="234">
        <v>44865</v>
      </c>
      <c r="F3262" s="220">
        <v>22172.9</v>
      </c>
      <c r="G3262" s="221">
        <f t="shared" si="0"/>
        <v>0</v>
      </c>
      <c r="H3262" s="222" t="s">
        <v>10</v>
      </c>
    </row>
    <row r="3263" spans="1:8" x14ac:dyDescent="0.25">
      <c r="A3263" s="223">
        <v>44865</v>
      </c>
      <c r="B3263" s="224" t="s">
        <v>34911</v>
      </c>
      <c r="C3263" s="225" t="s">
        <v>53</v>
      </c>
      <c r="D3263" s="226">
        <v>1748</v>
      </c>
      <c r="E3263" s="235">
        <v>44865</v>
      </c>
      <c r="F3263" s="226">
        <v>1748</v>
      </c>
      <c r="G3263" s="12">
        <f t="shared" si="0"/>
        <v>0</v>
      </c>
      <c r="H3263" s="227" t="s">
        <v>10</v>
      </c>
    </row>
    <row r="3264" spans="1:8" x14ac:dyDescent="0.25">
      <c r="A3264" s="217">
        <v>44865</v>
      </c>
      <c r="B3264" s="218" t="s">
        <v>34912</v>
      </c>
      <c r="C3264" s="219" t="s">
        <v>140</v>
      </c>
      <c r="D3264" s="220">
        <v>5912.8</v>
      </c>
      <c r="E3264" s="234">
        <v>44865</v>
      </c>
      <c r="F3264" s="220">
        <v>5912.8</v>
      </c>
      <c r="G3264" s="221">
        <f t="shared" si="0"/>
        <v>0</v>
      </c>
      <c r="H3264" s="222" t="s">
        <v>10</v>
      </c>
    </row>
    <row r="3265" spans="1:8" x14ac:dyDescent="0.25">
      <c r="A3265" s="223">
        <v>44865</v>
      </c>
      <c r="B3265" s="224" t="s">
        <v>34913</v>
      </c>
      <c r="C3265" s="225" t="s">
        <v>129</v>
      </c>
      <c r="D3265" s="226">
        <v>1744.4</v>
      </c>
      <c r="E3265" s="235">
        <v>44865</v>
      </c>
      <c r="F3265" s="226">
        <v>1744.4</v>
      </c>
      <c r="G3265" s="12">
        <f t="shared" si="0"/>
        <v>0</v>
      </c>
      <c r="H3265" s="227" t="s">
        <v>10</v>
      </c>
    </row>
    <row r="3266" spans="1:8" x14ac:dyDescent="0.25">
      <c r="A3266" s="217">
        <v>44865</v>
      </c>
      <c r="B3266" s="218" t="s">
        <v>34914</v>
      </c>
      <c r="C3266" s="219" t="s">
        <v>127</v>
      </c>
      <c r="D3266" s="220">
        <v>912.4</v>
      </c>
      <c r="E3266" s="234">
        <v>44865</v>
      </c>
      <c r="F3266" s="220">
        <v>912.4</v>
      </c>
      <c r="G3266" s="221">
        <f t="shared" si="0"/>
        <v>0</v>
      </c>
      <c r="H3266" s="222" t="s">
        <v>10</v>
      </c>
    </row>
    <row r="3267" spans="1:8" x14ac:dyDescent="0.25">
      <c r="A3267" s="223">
        <v>44865</v>
      </c>
      <c r="B3267" s="224" t="s">
        <v>34915</v>
      </c>
      <c r="C3267" s="225" t="s">
        <v>45</v>
      </c>
      <c r="D3267" s="226">
        <v>15436.8</v>
      </c>
      <c r="E3267" s="235">
        <v>44865</v>
      </c>
      <c r="F3267" s="226">
        <v>15436.8</v>
      </c>
      <c r="G3267" s="12">
        <f t="shared" si="0"/>
        <v>0</v>
      </c>
      <c r="H3267" s="227" t="s">
        <v>10</v>
      </c>
    </row>
    <row r="3268" spans="1:8" x14ac:dyDescent="0.25">
      <c r="A3268" s="217">
        <v>44865</v>
      </c>
      <c r="B3268" s="218" t="s">
        <v>34916</v>
      </c>
      <c r="C3268" s="219" t="s">
        <v>31</v>
      </c>
      <c r="D3268" s="220">
        <v>325</v>
      </c>
      <c r="E3268" s="234">
        <v>44865</v>
      </c>
      <c r="F3268" s="220">
        <v>325</v>
      </c>
      <c r="G3268" s="221">
        <f t="shared" si="0"/>
        <v>0</v>
      </c>
      <c r="H3268" s="222" t="s">
        <v>10</v>
      </c>
    </row>
    <row r="3269" spans="1:8" x14ac:dyDescent="0.25">
      <c r="A3269" s="223">
        <v>44865</v>
      </c>
      <c r="B3269" s="224" t="s">
        <v>34917</v>
      </c>
      <c r="C3269" s="225" t="s">
        <v>348</v>
      </c>
      <c r="D3269" s="226">
        <v>4170.2</v>
      </c>
      <c r="E3269" s="235">
        <v>44865</v>
      </c>
      <c r="F3269" s="226">
        <v>4170.2</v>
      </c>
      <c r="G3269" s="12">
        <f t="shared" si="0"/>
        <v>0</v>
      </c>
      <c r="H3269" s="227" t="s">
        <v>10</v>
      </c>
    </row>
    <row r="3270" spans="1:8" x14ac:dyDescent="0.25">
      <c r="A3270" s="217">
        <v>44865</v>
      </c>
      <c r="B3270" s="218" t="s">
        <v>34918</v>
      </c>
      <c r="C3270" s="219" t="s">
        <v>670</v>
      </c>
      <c r="D3270" s="220">
        <v>5205</v>
      </c>
      <c r="E3270" s="234">
        <v>44865</v>
      </c>
      <c r="F3270" s="220">
        <v>5205</v>
      </c>
      <c r="G3270" s="221">
        <f t="shared" si="0"/>
        <v>0</v>
      </c>
      <c r="H3270" s="222" t="s">
        <v>10</v>
      </c>
    </row>
    <row r="3271" spans="1:8" x14ac:dyDescent="0.25">
      <c r="A3271" s="223">
        <v>44865</v>
      </c>
      <c r="B3271" s="224" t="s">
        <v>34919</v>
      </c>
      <c r="C3271" s="225" t="s">
        <v>24</v>
      </c>
      <c r="D3271" s="226">
        <v>2550</v>
      </c>
      <c r="E3271" s="235">
        <v>44865</v>
      </c>
      <c r="F3271" s="226">
        <v>2550</v>
      </c>
      <c r="G3271" s="12">
        <f t="shared" si="0"/>
        <v>0</v>
      </c>
      <c r="H3271" s="227" t="s">
        <v>10</v>
      </c>
    </row>
    <row r="3272" spans="1:8" x14ac:dyDescent="0.25">
      <c r="A3272" s="217">
        <v>44865</v>
      </c>
      <c r="B3272" s="218" t="s">
        <v>34920</v>
      </c>
      <c r="C3272" s="219" t="s">
        <v>12</v>
      </c>
      <c r="D3272" s="220">
        <v>7030</v>
      </c>
      <c r="E3272" s="234">
        <v>44866</v>
      </c>
      <c r="F3272" s="220">
        <v>7030</v>
      </c>
      <c r="G3272" s="221">
        <f t="shared" si="0"/>
        <v>0</v>
      </c>
      <c r="H3272" s="222" t="s">
        <v>10</v>
      </c>
    </row>
    <row r="3273" spans="1:8" x14ac:dyDescent="0.25">
      <c r="A3273" s="223">
        <v>44865</v>
      </c>
      <c r="B3273" s="224" t="s">
        <v>34921</v>
      </c>
      <c r="C3273" s="225" t="s">
        <v>191</v>
      </c>
      <c r="D3273" s="226">
        <v>4405.3</v>
      </c>
      <c r="E3273" s="235">
        <v>44865</v>
      </c>
      <c r="F3273" s="226">
        <v>4405.3</v>
      </c>
      <c r="G3273" s="12">
        <f t="shared" si="0"/>
        <v>0</v>
      </c>
      <c r="H3273" s="227" t="s">
        <v>10</v>
      </c>
    </row>
    <row r="3274" spans="1:8" x14ac:dyDescent="0.25">
      <c r="A3274" s="217">
        <v>44865</v>
      </c>
      <c r="B3274" s="218" t="s">
        <v>34922</v>
      </c>
      <c r="C3274" s="219" t="s">
        <v>11383</v>
      </c>
      <c r="D3274" s="220">
        <v>36783.699999999997</v>
      </c>
      <c r="E3274" s="234">
        <v>44865</v>
      </c>
      <c r="F3274" s="220">
        <v>36783.699999999997</v>
      </c>
      <c r="G3274" s="221">
        <f t="shared" si="0"/>
        <v>0</v>
      </c>
      <c r="H3274" s="222" t="s">
        <v>10</v>
      </c>
    </row>
    <row r="3275" spans="1:8" x14ac:dyDescent="0.25">
      <c r="A3275" s="223">
        <v>44865</v>
      </c>
      <c r="B3275" s="224" t="s">
        <v>34923</v>
      </c>
      <c r="C3275" s="225" t="s">
        <v>56</v>
      </c>
      <c r="D3275" s="226">
        <v>10547.8</v>
      </c>
      <c r="E3275" s="235">
        <v>44865</v>
      </c>
      <c r="F3275" s="226">
        <v>10547.8</v>
      </c>
      <c r="G3275" s="12">
        <f t="shared" si="0"/>
        <v>0</v>
      </c>
      <c r="H3275" s="227" t="s">
        <v>10</v>
      </c>
    </row>
    <row r="3276" spans="1:8" x14ac:dyDescent="0.25">
      <c r="A3276" s="217">
        <v>44865</v>
      </c>
      <c r="B3276" s="218" t="s">
        <v>34924</v>
      </c>
      <c r="C3276" s="219" t="s">
        <v>222</v>
      </c>
      <c r="D3276" s="220">
        <v>10530.9</v>
      </c>
      <c r="E3276" s="234">
        <v>44865</v>
      </c>
      <c r="F3276" s="220">
        <v>10530.9</v>
      </c>
      <c r="G3276" s="221">
        <f t="shared" si="0"/>
        <v>0</v>
      </c>
      <c r="H3276" s="222" t="s">
        <v>10</v>
      </c>
    </row>
    <row r="3277" spans="1:8" x14ac:dyDescent="0.25">
      <c r="A3277" s="223">
        <v>44865</v>
      </c>
      <c r="B3277" s="224" t="s">
        <v>34925</v>
      </c>
      <c r="C3277" s="225" t="s">
        <v>51</v>
      </c>
      <c r="D3277" s="226">
        <v>1946</v>
      </c>
      <c r="E3277" s="235">
        <v>44865</v>
      </c>
      <c r="F3277" s="226">
        <v>1946</v>
      </c>
      <c r="G3277" s="12">
        <f t="shared" si="0"/>
        <v>0</v>
      </c>
      <c r="H3277" s="227" t="s">
        <v>10</v>
      </c>
    </row>
    <row r="3278" spans="1:8" x14ac:dyDescent="0.25">
      <c r="A3278" s="217">
        <v>44865</v>
      </c>
      <c r="B3278" s="218" t="s">
        <v>34926</v>
      </c>
      <c r="C3278" s="219" t="s">
        <v>414</v>
      </c>
      <c r="D3278" s="220">
        <v>32441.599999999999</v>
      </c>
      <c r="E3278" s="234">
        <v>44870</v>
      </c>
      <c r="F3278" s="220">
        <v>32441.599999999999</v>
      </c>
      <c r="G3278" s="221">
        <f t="shared" si="0"/>
        <v>0</v>
      </c>
      <c r="H3278" s="222" t="s">
        <v>10</v>
      </c>
    </row>
    <row r="3279" spans="1:8" x14ac:dyDescent="0.25">
      <c r="A3279" s="223">
        <v>44865</v>
      </c>
      <c r="B3279" s="224" t="s">
        <v>34927</v>
      </c>
      <c r="C3279" s="225" t="s">
        <v>175</v>
      </c>
      <c r="D3279" s="226">
        <v>24768.7</v>
      </c>
      <c r="E3279" s="235">
        <v>44865</v>
      </c>
      <c r="F3279" s="226">
        <v>24768.7</v>
      </c>
      <c r="G3279" s="12">
        <f t="shared" si="0"/>
        <v>0</v>
      </c>
      <c r="H3279" s="227" t="s">
        <v>10</v>
      </c>
    </row>
    <row r="3280" spans="1:8" x14ac:dyDescent="0.25">
      <c r="A3280" s="217">
        <v>44865</v>
      </c>
      <c r="B3280" s="218" t="s">
        <v>34928</v>
      </c>
      <c r="C3280" s="219" t="s">
        <v>35</v>
      </c>
      <c r="D3280" s="220">
        <v>1940.1</v>
      </c>
      <c r="E3280" s="234">
        <v>44865</v>
      </c>
      <c r="F3280" s="220">
        <v>1940.1</v>
      </c>
      <c r="G3280" s="221">
        <f t="shared" si="0"/>
        <v>0</v>
      </c>
      <c r="H3280" s="222" t="s">
        <v>10</v>
      </c>
    </row>
    <row r="3281" spans="1:8" x14ac:dyDescent="0.25">
      <c r="A3281" s="223">
        <v>44865</v>
      </c>
      <c r="B3281" s="224" t="s">
        <v>34929</v>
      </c>
      <c r="C3281" s="225" t="s">
        <v>31</v>
      </c>
      <c r="D3281" s="226">
        <v>592</v>
      </c>
      <c r="E3281" s="235">
        <v>44865</v>
      </c>
      <c r="F3281" s="226">
        <v>592</v>
      </c>
      <c r="G3281" s="12">
        <f t="shared" si="0"/>
        <v>0</v>
      </c>
      <c r="H3281" s="227" t="s">
        <v>10</v>
      </c>
    </row>
    <row r="3282" spans="1:8" x14ac:dyDescent="0.25">
      <c r="A3282" s="217">
        <v>44865</v>
      </c>
      <c r="B3282" s="218" t="s">
        <v>34930</v>
      </c>
      <c r="C3282" s="219" t="s">
        <v>181</v>
      </c>
      <c r="D3282" s="220">
        <v>16183.4</v>
      </c>
      <c r="E3282" s="234">
        <v>44865</v>
      </c>
      <c r="F3282" s="220">
        <v>16183.4</v>
      </c>
      <c r="G3282" s="221">
        <f t="shared" si="0"/>
        <v>0</v>
      </c>
      <c r="H3282" s="222" t="s">
        <v>10</v>
      </c>
    </row>
    <row r="3283" spans="1:8" x14ac:dyDescent="0.25">
      <c r="A3283" s="223">
        <v>44865</v>
      </c>
      <c r="B3283" s="224" t="s">
        <v>34931</v>
      </c>
      <c r="C3283" s="225" t="s">
        <v>216</v>
      </c>
      <c r="D3283" s="226">
        <v>2079.4</v>
      </c>
      <c r="E3283" s="235">
        <v>44865</v>
      </c>
      <c r="F3283" s="226">
        <v>2079.4</v>
      </c>
      <c r="G3283" s="12">
        <f t="shared" ref="G3283:G3343" si="1">D3283-F3283</f>
        <v>0</v>
      </c>
      <c r="H3283" s="227" t="s">
        <v>10</v>
      </c>
    </row>
    <row r="3284" spans="1:8" x14ac:dyDescent="0.25">
      <c r="A3284" s="217">
        <v>44865</v>
      </c>
      <c r="B3284" s="218" t="s">
        <v>34932</v>
      </c>
      <c r="C3284" s="219" t="s">
        <v>359</v>
      </c>
      <c r="D3284" s="220">
        <v>2513.4</v>
      </c>
      <c r="E3284" s="234">
        <v>44865</v>
      </c>
      <c r="F3284" s="220">
        <v>2513.4</v>
      </c>
      <c r="G3284" s="221">
        <f t="shared" si="1"/>
        <v>0</v>
      </c>
      <c r="H3284" s="222" t="s">
        <v>10</v>
      </c>
    </row>
    <row r="3285" spans="1:8" x14ac:dyDescent="0.25">
      <c r="A3285" s="223">
        <v>44865</v>
      </c>
      <c r="B3285" s="224" t="s">
        <v>34933</v>
      </c>
      <c r="C3285" s="225" t="s">
        <v>426</v>
      </c>
      <c r="D3285" s="226">
        <v>4652.8</v>
      </c>
      <c r="E3285" s="235">
        <v>44865</v>
      </c>
      <c r="F3285" s="226">
        <v>4652.8</v>
      </c>
      <c r="G3285" s="12">
        <f t="shared" si="1"/>
        <v>0</v>
      </c>
      <c r="H3285" s="227" t="s">
        <v>10</v>
      </c>
    </row>
    <row r="3286" spans="1:8" x14ac:dyDescent="0.25">
      <c r="A3286" s="217">
        <v>44865</v>
      </c>
      <c r="B3286" s="218" t="s">
        <v>34934</v>
      </c>
      <c r="C3286" s="219" t="s">
        <v>1265</v>
      </c>
      <c r="D3286" s="220">
        <v>630</v>
      </c>
      <c r="E3286" s="234">
        <v>44865</v>
      </c>
      <c r="F3286" s="220">
        <v>630</v>
      </c>
      <c r="G3286" s="221">
        <f t="shared" si="1"/>
        <v>0</v>
      </c>
      <c r="H3286" s="222" t="s">
        <v>10</v>
      </c>
    </row>
    <row r="3287" spans="1:8" x14ac:dyDescent="0.25">
      <c r="A3287" s="223">
        <v>44865</v>
      </c>
      <c r="B3287" s="224" t="s">
        <v>34935</v>
      </c>
      <c r="C3287" s="225" t="s">
        <v>218</v>
      </c>
      <c r="D3287" s="226">
        <v>23760</v>
      </c>
      <c r="E3287" s="235">
        <v>44866</v>
      </c>
      <c r="F3287" s="226">
        <v>23760</v>
      </c>
      <c r="G3287" s="12">
        <f t="shared" si="1"/>
        <v>0</v>
      </c>
      <c r="H3287" s="227" t="s">
        <v>10</v>
      </c>
    </row>
    <row r="3288" spans="1:8" x14ac:dyDescent="0.25">
      <c r="A3288" s="217">
        <v>44865</v>
      </c>
      <c r="B3288" s="218" t="s">
        <v>34936</v>
      </c>
      <c r="C3288" s="219" t="s">
        <v>296</v>
      </c>
      <c r="D3288" s="220">
        <v>3996.3</v>
      </c>
      <c r="E3288" s="234">
        <v>44865</v>
      </c>
      <c r="F3288" s="220">
        <v>3996.3</v>
      </c>
      <c r="G3288" s="221">
        <f t="shared" si="1"/>
        <v>0</v>
      </c>
      <c r="H3288" s="222" t="s">
        <v>10</v>
      </c>
    </row>
    <row r="3289" spans="1:8" x14ac:dyDescent="0.25">
      <c r="A3289" s="223">
        <v>44865</v>
      </c>
      <c r="B3289" s="224" t="s">
        <v>34937</v>
      </c>
      <c r="C3289" s="225" t="s">
        <v>154</v>
      </c>
      <c r="D3289" s="226">
        <v>30579.5</v>
      </c>
      <c r="E3289" s="235">
        <v>44870</v>
      </c>
      <c r="F3289" s="226">
        <v>30579.5</v>
      </c>
      <c r="G3289" s="12">
        <f t="shared" si="1"/>
        <v>0</v>
      </c>
      <c r="H3289" s="227" t="s">
        <v>10</v>
      </c>
    </row>
    <row r="3290" spans="1:8" x14ac:dyDescent="0.25">
      <c r="A3290" s="217">
        <v>44865</v>
      </c>
      <c r="B3290" s="218" t="s">
        <v>34938</v>
      </c>
      <c r="C3290" s="219" t="s">
        <v>208</v>
      </c>
      <c r="D3290" s="220">
        <v>11872.5</v>
      </c>
      <c r="E3290" s="234">
        <v>44865</v>
      </c>
      <c r="F3290" s="220">
        <v>11872.5</v>
      </c>
      <c r="G3290" s="221">
        <f t="shared" si="1"/>
        <v>0</v>
      </c>
      <c r="H3290" s="222" t="s">
        <v>10</v>
      </c>
    </row>
    <row r="3291" spans="1:8" x14ac:dyDescent="0.25">
      <c r="A3291" s="223">
        <v>44865</v>
      </c>
      <c r="B3291" s="224" t="s">
        <v>34939</v>
      </c>
      <c r="C3291" s="225" t="s">
        <v>240</v>
      </c>
      <c r="D3291" s="226">
        <v>14939.4</v>
      </c>
      <c r="E3291" s="235">
        <v>44865</v>
      </c>
      <c r="F3291" s="226">
        <v>14939.4</v>
      </c>
      <c r="G3291" s="12">
        <f t="shared" si="1"/>
        <v>0</v>
      </c>
      <c r="H3291" s="227" t="s">
        <v>10</v>
      </c>
    </row>
    <row r="3292" spans="1:8" x14ac:dyDescent="0.25">
      <c r="A3292" s="217">
        <v>44865</v>
      </c>
      <c r="B3292" s="218" t="s">
        <v>34940</v>
      </c>
      <c r="C3292" s="219" t="s">
        <v>212</v>
      </c>
      <c r="D3292" s="220">
        <v>19953.240000000002</v>
      </c>
      <c r="E3292" s="234">
        <v>44870</v>
      </c>
      <c r="F3292" s="220">
        <v>19953.240000000002</v>
      </c>
      <c r="G3292" s="221">
        <f t="shared" si="1"/>
        <v>0</v>
      </c>
      <c r="H3292" s="222" t="s">
        <v>10</v>
      </c>
    </row>
    <row r="3293" spans="1:8" x14ac:dyDescent="0.25">
      <c r="A3293" s="223">
        <v>44865</v>
      </c>
      <c r="B3293" s="224" t="s">
        <v>34941</v>
      </c>
      <c r="C3293" s="225" t="s">
        <v>206</v>
      </c>
      <c r="D3293" s="226">
        <v>19401</v>
      </c>
      <c r="E3293" s="235">
        <v>44869</v>
      </c>
      <c r="F3293" s="226">
        <v>19401</v>
      </c>
      <c r="G3293" s="12">
        <f t="shared" si="1"/>
        <v>0</v>
      </c>
      <c r="H3293" s="227" t="s">
        <v>10</v>
      </c>
    </row>
    <row r="3294" spans="1:8" x14ac:dyDescent="0.25">
      <c r="A3294" s="217">
        <v>44865</v>
      </c>
      <c r="B3294" s="218" t="s">
        <v>34942</v>
      </c>
      <c r="C3294" s="219" t="s">
        <v>34943</v>
      </c>
      <c r="D3294" s="220">
        <v>0</v>
      </c>
      <c r="E3294" s="236" t="s">
        <v>189</v>
      </c>
      <c r="F3294" s="220">
        <v>0</v>
      </c>
      <c r="G3294" s="221">
        <f t="shared" si="1"/>
        <v>0</v>
      </c>
      <c r="H3294" s="222" t="s">
        <v>189</v>
      </c>
    </row>
    <row r="3295" spans="1:8" x14ac:dyDescent="0.25">
      <c r="A3295" s="223">
        <v>44865</v>
      </c>
      <c r="B3295" s="224" t="s">
        <v>34944</v>
      </c>
      <c r="C3295" s="225" t="s">
        <v>419</v>
      </c>
      <c r="D3295" s="226">
        <v>6782.4</v>
      </c>
      <c r="E3295" s="235">
        <v>44865</v>
      </c>
      <c r="F3295" s="226">
        <v>6782.4</v>
      </c>
      <c r="G3295" s="12">
        <f t="shared" si="1"/>
        <v>0</v>
      </c>
      <c r="H3295" s="227" t="s">
        <v>10</v>
      </c>
    </row>
    <row r="3296" spans="1:8" x14ac:dyDescent="0.25">
      <c r="A3296" s="217">
        <v>44865</v>
      </c>
      <c r="B3296" s="218" t="s">
        <v>34945</v>
      </c>
      <c r="C3296" s="219" t="s">
        <v>224</v>
      </c>
      <c r="D3296" s="220">
        <v>17067</v>
      </c>
      <c r="E3296" s="234" t="s">
        <v>34946</v>
      </c>
      <c r="F3296" s="220">
        <v>17067</v>
      </c>
      <c r="G3296" s="221">
        <f t="shared" si="1"/>
        <v>0</v>
      </c>
      <c r="H3296" s="222" t="s">
        <v>10</v>
      </c>
    </row>
    <row r="3297" spans="1:8" x14ac:dyDescent="0.25">
      <c r="A3297" s="223">
        <v>44865</v>
      </c>
      <c r="B3297" s="224" t="s">
        <v>34947</v>
      </c>
      <c r="C3297" s="225" t="s">
        <v>31</v>
      </c>
      <c r="D3297" s="226">
        <v>72000</v>
      </c>
      <c r="E3297" s="235">
        <v>44865</v>
      </c>
      <c r="F3297" s="226">
        <v>72000</v>
      </c>
      <c r="G3297" s="12">
        <f t="shared" si="1"/>
        <v>0</v>
      </c>
      <c r="H3297" s="227" t="s">
        <v>10</v>
      </c>
    </row>
    <row r="3298" spans="1:8" x14ac:dyDescent="0.25">
      <c r="A3298" s="217">
        <v>44865</v>
      </c>
      <c r="B3298" s="218" t="s">
        <v>34948</v>
      </c>
      <c r="C3298" s="219" t="s">
        <v>133</v>
      </c>
      <c r="D3298" s="220">
        <v>15135</v>
      </c>
      <c r="E3298" s="234">
        <v>44866</v>
      </c>
      <c r="F3298" s="220">
        <v>15135</v>
      </c>
      <c r="G3298" s="221">
        <f t="shared" si="1"/>
        <v>0</v>
      </c>
      <c r="H3298" s="222" t="s">
        <v>10</v>
      </c>
    </row>
    <row r="3299" spans="1:8" x14ac:dyDescent="0.25">
      <c r="A3299" s="223">
        <v>44865</v>
      </c>
      <c r="B3299" s="224" t="s">
        <v>34949</v>
      </c>
      <c r="C3299" s="225" t="s">
        <v>24</v>
      </c>
      <c r="D3299" s="226">
        <v>2177.8000000000002</v>
      </c>
      <c r="E3299" s="235">
        <v>44865</v>
      </c>
      <c r="F3299" s="226">
        <v>2177.8000000000002</v>
      </c>
      <c r="G3299" s="12">
        <f t="shared" si="1"/>
        <v>0</v>
      </c>
      <c r="H3299" s="227" t="s">
        <v>10</v>
      </c>
    </row>
    <row r="3300" spans="1:8" x14ac:dyDescent="0.25">
      <c r="A3300" s="217">
        <v>44865</v>
      </c>
      <c r="B3300" s="218" t="s">
        <v>34950</v>
      </c>
      <c r="C3300" s="219" t="s">
        <v>67</v>
      </c>
      <c r="D3300" s="220">
        <v>3265.4</v>
      </c>
      <c r="E3300" s="234">
        <v>44865</v>
      </c>
      <c r="F3300" s="220">
        <v>3265.4</v>
      </c>
      <c r="G3300" s="221">
        <f t="shared" si="1"/>
        <v>0</v>
      </c>
      <c r="H3300" s="222" t="s">
        <v>10</v>
      </c>
    </row>
    <row r="3301" spans="1:8" x14ac:dyDescent="0.25">
      <c r="A3301" s="223">
        <v>44865</v>
      </c>
      <c r="B3301" s="224" t="s">
        <v>34951</v>
      </c>
      <c r="C3301" s="225" t="s">
        <v>16</v>
      </c>
      <c r="D3301" s="226">
        <v>8205.4</v>
      </c>
      <c r="E3301" s="235">
        <v>44865</v>
      </c>
      <c r="F3301" s="226">
        <v>8205.4</v>
      </c>
      <c r="G3301" s="12">
        <f t="shared" si="1"/>
        <v>0</v>
      </c>
      <c r="H3301" s="227" t="s">
        <v>10</v>
      </c>
    </row>
    <row r="3302" spans="1:8" x14ac:dyDescent="0.25">
      <c r="A3302" s="217">
        <v>44865</v>
      </c>
      <c r="B3302" s="218" t="s">
        <v>34952</v>
      </c>
      <c r="C3302" s="219" t="s">
        <v>1644</v>
      </c>
      <c r="D3302" s="220">
        <v>19935.900000000001</v>
      </c>
      <c r="E3302" s="234">
        <v>44866</v>
      </c>
      <c r="F3302" s="220">
        <v>19935.900000000001</v>
      </c>
      <c r="G3302" s="221">
        <f t="shared" si="1"/>
        <v>0</v>
      </c>
      <c r="H3302" s="222" t="s">
        <v>10</v>
      </c>
    </row>
    <row r="3303" spans="1:8" x14ac:dyDescent="0.25">
      <c r="A3303" s="223">
        <v>44865</v>
      </c>
      <c r="B3303" s="224" t="s">
        <v>34953</v>
      </c>
      <c r="C3303" s="225" t="s">
        <v>58</v>
      </c>
      <c r="D3303" s="226">
        <v>1374.6</v>
      </c>
      <c r="E3303" s="235">
        <v>44865</v>
      </c>
      <c r="F3303" s="226">
        <v>1374.6</v>
      </c>
      <c r="G3303" s="12">
        <f t="shared" si="1"/>
        <v>0</v>
      </c>
      <c r="H3303" s="227" t="s">
        <v>10</v>
      </c>
    </row>
    <row r="3304" spans="1:8" x14ac:dyDescent="0.25">
      <c r="A3304" s="217">
        <v>44865</v>
      </c>
      <c r="B3304" s="218" t="s">
        <v>34954</v>
      </c>
      <c r="C3304" s="219" t="s">
        <v>135</v>
      </c>
      <c r="D3304" s="220">
        <v>1536.6</v>
      </c>
      <c r="E3304" s="234">
        <v>44865</v>
      </c>
      <c r="F3304" s="220">
        <v>1536.6</v>
      </c>
      <c r="G3304" s="221">
        <f t="shared" si="1"/>
        <v>0</v>
      </c>
      <c r="H3304" s="222" t="s">
        <v>10</v>
      </c>
    </row>
    <row r="3305" spans="1:8" x14ac:dyDescent="0.25">
      <c r="A3305" s="223">
        <v>44865</v>
      </c>
      <c r="B3305" s="224" t="s">
        <v>34955</v>
      </c>
      <c r="C3305" s="225" t="s">
        <v>214</v>
      </c>
      <c r="D3305" s="226">
        <v>7785</v>
      </c>
      <c r="E3305" s="235">
        <v>44865</v>
      </c>
      <c r="F3305" s="226">
        <v>7785</v>
      </c>
      <c r="G3305" s="12">
        <f t="shared" si="1"/>
        <v>0</v>
      </c>
      <c r="H3305" s="227" t="s">
        <v>10</v>
      </c>
    </row>
    <row r="3306" spans="1:8" x14ac:dyDescent="0.25">
      <c r="A3306" s="217">
        <v>44865</v>
      </c>
      <c r="B3306" s="218" t="s">
        <v>34956</v>
      </c>
      <c r="C3306" s="219" t="s">
        <v>146</v>
      </c>
      <c r="D3306" s="220">
        <v>5510.4</v>
      </c>
      <c r="E3306" s="234">
        <v>44865</v>
      </c>
      <c r="F3306" s="220">
        <v>5510.4</v>
      </c>
      <c r="G3306" s="221">
        <f t="shared" si="1"/>
        <v>0</v>
      </c>
      <c r="H3306" s="222" t="s">
        <v>10</v>
      </c>
    </row>
    <row r="3307" spans="1:8" x14ac:dyDescent="0.25">
      <c r="A3307" s="223">
        <v>44865</v>
      </c>
      <c r="B3307" s="224" t="s">
        <v>34957</v>
      </c>
      <c r="C3307" s="225" t="s">
        <v>698</v>
      </c>
      <c r="D3307" s="226">
        <v>7984.4</v>
      </c>
      <c r="E3307" s="235">
        <v>44865</v>
      </c>
      <c r="F3307" s="226">
        <v>7984.4</v>
      </c>
      <c r="G3307" s="12">
        <f t="shared" si="1"/>
        <v>0</v>
      </c>
      <c r="H3307" s="227" t="s">
        <v>10</v>
      </c>
    </row>
    <row r="3308" spans="1:8" x14ac:dyDescent="0.25">
      <c r="A3308" s="217">
        <v>44865</v>
      </c>
      <c r="B3308" s="218" t="s">
        <v>34958</v>
      </c>
      <c r="C3308" s="219" t="s">
        <v>107</v>
      </c>
      <c r="D3308" s="220">
        <v>22761.5</v>
      </c>
      <c r="E3308" s="234">
        <v>44865</v>
      </c>
      <c r="F3308" s="220">
        <v>22761.5</v>
      </c>
      <c r="G3308" s="221">
        <f t="shared" si="1"/>
        <v>0</v>
      </c>
      <c r="H3308" s="222" t="s">
        <v>10</v>
      </c>
    </row>
    <row r="3309" spans="1:8" x14ac:dyDescent="0.25">
      <c r="A3309" s="223">
        <v>44865</v>
      </c>
      <c r="B3309" s="224" t="s">
        <v>34959</v>
      </c>
      <c r="C3309" s="225" t="s">
        <v>10157</v>
      </c>
      <c r="D3309" s="226">
        <v>16096.7</v>
      </c>
      <c r="E3309" s="235">
        <v>44869</v>
      </c>
      <c r="F3309" s="226">
        <v>16096.7</v>
      </c>
      <c r="G3309" s="12">
        <f t="shared" si="1"/>
        <v>0</v>
      </c>
      <c r="H3309" s="227" t="s">
        <v>10</v>
      </c>
    </row>
    <row r="3310" spans="1:8" x14ac:dyDescent="0.25">
      <c r="A3310" s="217">
        <v>44865</v>
      </c>
      <c r="B3310" s="218" t="s">
        <v>34960</v>
      </c>
      <c r="C3310" s="219" t="s">
        <v>664</v>
      </c>
      <c r="D3310" s="220">
        <v>3617.6</v>
      </c>
      <c r="E3310" s="234">
        <v>44865</v>
      </c>
      <c r="F3310" s="220">
        <v>3617.6</v>
      </c>
      <c r="G3310" s="221">
        <f t="shared" si="1"/>
        <v>0</v>
      </c>
      <c r="H3310" s="222" t="s">
        <v>10</v>
      </c>
    </row>
    <row r="3311" spans="1:8" x14ac:dyDescent="0.25">
      <c r="A3311" s="223">
        <v>44865</v>
      </c>
      <c r="B3311" s="224" t="s">
        <v>34961</v>
      </c>
      <c r="C3311" s="225" t="s">
        <v>1421</v>
      </c>
      <c r="D3311" s="226">
        <v>68034</v>
      </c>
      <c r="E3311" s="235">
        <v>44865</v>
      </c>
      <c r="F3311" s="226">
        <v>68034</v>
      </c>
      <c r="G3311" s="12">
        <f t="shared" si="1"/>
        <v>0</v>
      </c>
      <c r="H3311" s="227" t="s">
        <v>10</v>
      </c>
    </row>
    <row r="3312" spans="1:8" x14ac:dyDescent="0.25">
      <c r="A3312" s="217">
        <v>44865</v>
      </c>
      <c r="B3312" s="218" t="s">
        <v>34962</v>
      </c>
      <c r="C3312" s="219" t="s">
        <v>875</v>
      </c>
      <c r="D3312" s="220">
        <v>51448.2</v>
      </c>
      <c r="E3312" s="234">
        <v>44865</v>
      </c>
      <c r="F3312" s="220">
        <v>51448.2</v>
      </c>
      <c r="G3312" s="221">
        <f t="shared" si="1"/>
        <v>0</v>
      </c>
      <c r="H3312" s="222" t="s">
        <v>10</v>
      </c>
    </row>
    <row r="3313" spans="1:8" x14ac:dyDescent="0.25">
      <c r="A3313" s="223">
        <v>44865</v>
      </c>
      <c r="B3313" s="224" t="s">
        <v>34963</v>
      </c>
      <c r="C3313" s="225" t="s">
        <v>214</v>
      </c>
      <c r="D3313" s="226">
        <v>1916.6</v>
      </c>
      <c r="E3313" s="235">
        <v>44865</v>
      </c>
      <c r="F3313" s="226">
        <v>1916.6</v>
      </c>
      <c r="G3313" s="12">
        <f t="shared" si="1"/>
        <v>0</v>
      </c>
      <c r="H3313" s="227" t="s">
        <v>10</v>
      </c>
    </row>
    <row r="3314" spans="1:8" x14ac:dyDescent="0.25">
      <c r="A3314" s="217">
        <v>44865</v>
      </c>
      <c r="B3314" s="218" t="s">
        <v>34964</v>
      </c>
      <c r="C3314" s="219" t="s">
        <v>31</v>
      </c>
      <c r="D3314" s="220">
        <v>606.79999999999995</v>
      </c>
      <c r="E3314" s="234">
        <v>44865</v>
      </c>
      <c r="F3314" s="220">
        <v>606.79999999999995</v>
      </c>
      <c r="G3314" s="221">
        <f t="shared" si="1"/>
        <v>0</v>
      </c>
      <c r="H3314" s="222" t="s">
        <v>10</v>
      </c>
    </row>
    <row r="3315" spans="1:8" x14ac:dyDescent="0.25">
      <c r="A3315" s="223">
        <v>44865</v>
      </c>
      <c r="B3315" s="224" t="s">
        <v>34965</v>
      </c>
      <c r="C3315" s="225" t="s">
        <v>296</v>
      </c>
      <c r="D3315" s="226">
        <v>342.3</v>
      </c>
      <c r="E3315" s="235">
        <v>44865</v>
      </c>
      <c r="F3315" s="226">
        <v>342.3</v>
      </c>
      <c r="G3315" s="12">
        <f t="shared" si="1"/>
        <v>0</v>
      </c>
      <c r="H3315" s="227" t="s">
        <v>10</v>
      </c>
    </row>
    <row r="3316" spans="1:8" x14ac:dyDescent="0.25">
      <c r="A3316" s="217">
        <v>44865</v>
      </c>
      <c r="B3316" s="218" t="s">
        <v>34966</v>
      </c>
      <c r="C3316" s="219" t="s">
        <v>28087</v>
      </c>
      <c r="D3316" s="220">
        <v>22128.81</v>
      </c>
      <c r="E3316" s="234">
        <v>44870</v>
      </c>
      <c r="F3316" s="220">
        <v>22128.81</v>
      </c>
      <c r="G3316" s="221">
        <f t="shared" si="1"/>
        <v>0</v>
      </c>
      <c r="H3316" s="222" t="s">
        <v>10</v>
      </c>
    </row>
    <row r="3317" spans="1:8" x14ac:dyDescent="0.25">
      <c r="A3317" s="223">
        <v>44865</v>
      </c>
      <c r="B3317" s="224" t="s">
        <v>34967</v>
      </c>
      <c r="C3317" s="225" t="s">
        <v>715</v>
      </c>
      <c r="D3317" s="226">
        <v>2488.1999999999998</v>
      </c>
      <c r="E3317" s="235">
        <v>44865</v>
      </c>
      <c r="F3317" s="226">
        <v>2488.1999999999998</v>
      </c>
      <c r="G3317" s="12">
        <f t="shared" si="1"/>
        <v>0</v>
      </c>
      <c r="H3317" s="227" t="s">
        <v>10</v>
      </c>
    </row>
    <row r="3318" spans="1:8" x14ac:dyDescent="0.25">
      <c r="A3318" s="217">
        <v>44865</v>
      </c>
      <c r="B3318" s="218" t="s">
        <v>34968</v>
      </c>
      <c r="C3318" s="219" t="s">
        <v>612</v>
      </c>
      <c r="D3318" s="220">
        <v>660</v>
      </c>
      <c r="E3318" s="234">
        <v>44865</v>
      </c>
      <c r="F3318" s="220">
        <v>660</v>
      </c>
      <c r="G3318" s="221">
        <f t="shared" si="1"/>
        <v>0</v>
      </c>
      <c r="H3318" s="222" t="s">
        <v>10</v>
      </c>
    </row>
    <row r="3319" spans="1:8" x14ac:dyDescent="0.25">
      <c r="A3319" s="223">
        <v>44865</v>
      </c>
      <c r="B3319" s="224" t="s">
        <v>34969</v>
      </c>
      <c r="C3319" s="225" t="s">
        <v>31</v>
      </c>
      <c r="D3319" s="226">
        <v>4573.2</v>
      </c>
      <c r="E3319" s="235">
        <v>44865</v>
      </c>
      <c r="F3319" s="226">
        <v>4573.2</v>
      </c>
      <c r="G3319" s="12">
        <f t="shared" si="1"/>
        <v>0</v>
      </c>
      <c r="H3319" s="227" t="s">
        <v>10</v>
      </c>
    </row>
    <row r="3320" spans="1:8" x14ac:dyDescent="0.25">
      <c r="A3320" s="217">
        <v>44865</v>
      </c>
      <c r="B3320" s="218" t="s">
        <v>34970</v>
      </c>
      <c r="C3320" s="219" t="s">
        <v>34971</v>
      </c>
      <c r="D3320" s="220">
        <v>0</v>
      </c>
      <c r="E3320" s="236" t="s">
        <v>189</v>
      </c>
      <c r="F3320" s="220">
        <v>0</v>
      </c>
      <c r="G3320" s="221">
        <f t="shared" si="1"/>
        <v>0</v>
      </c>
      <c r="H3320" s="222" t="s">
        <v>189</v>
      </c>
    </row>
    <row r="3321" spans="1:8" x14ac:dyDescent="0.25">
      <c r="A3321" s="223">
        <v>44865</v>
      </c>
      <c r="B3321" s="224" t="s">
        <v>34972</v>
      </c>
      <c r="C3321" s="225" t="s">
        <v>2139</v>
      </c>
      <c r="D3321" s="226">
        <v>1351.1</v>
      </c>
      <c r="E3321" s="235">
        <v>44865</v>
      </c>
      <c r="F3321" s="226">
        <v>1351.1</v>
      </c>
      <c r="G3321" s="12">
        <f t="shared" si="1"/>
        <v>0</v>
      </c>
      <c r="H3321" s="227" t="s">
        <v>10</v>
      </c>
    </row>
    <row r="3322" spans="1:8" x14ac:dyDescent="0.25">
      <c r="A3322" s="217">
        <v>44865</v>
      </c>
      <c r="B3322" s="218" t="s">
        <v>34973</v>
      </c>
      <c r="C3322" s="219" t="s">
        <v>173</v>
      </c>
      <c r="D3322" s="220">
        <v>38820.400000000001</v>
      </c>
      <c r="E3322" s="234">
        <v>44866</v>
      </c>
      <c r="F3322" s="220">
        <v>38820.400000000001</v>
      </c>
      <c r="G3322" s="221">
        <f t="shared" si="1"/>
        <v>0</v>
      </c>
      <c r="H3322" s="222" t="s">
        <v>10</v>
      </c>
    </row>
    <row r="3323" spans="1:8" x14ac:dyDescent="0.25">
      <c r="A3323" s="223">
        <v>44865</v>
      </c>
      <c r="B3323" s="224" t="s">
        <v>34974</v>
      </c>
      <c r="C3323" s="225" t="s">
        <v>440</v>
      </c>
      <c r="D3323" s="226">
        <v>19087.400000000001</v>
      </c>
      <c r="E3323" s="235">
        <v>44879</v>
      </c>
      <c r="F3323" s="226">
        <v>19087.400000000001</v>
      </c>
      <c r="G3323" s="12">
        <f t="shared" si="1"/>
        <v>0</v>
      </c>
      <c r="H3323" s="227" t="s">
        <v>10</v>
      </c>
    </row>
    <row r="3324" spans="1:8" x14ac:dyDescent="0.25">
      <c r="A3324" s="217">
        <v>44865</v>
      </c>
      <c r="B3324" s="218" t="s">
        <v>34975</v>
      </c>
      <c r="C3324" s="219" t="s">
        <v>142</v>
      </c>
      <c r="D3324" s="220">
        <v>7344</v>
      </c>
      <c r="E3324" s="234" t="s">
        <v>4813</v>
      </c>
      <c r="F3324" s="220">
        <v>0</v>
      </c>
      <c r="G3324" s="221">
        <f t="shared" si="1"/>
        <v>7344</v>
      </c>
      <c r="H3324" s="222" t="s">
        <v>4814</v>
      </c>
    </row>
    <row r="3325" spans="1:8" x14ac:dyDescent="0.25">
      <c r="A3325" s="223">
        <v>44865</v>
      </c>
      <c r="B3325" s="224" t="s">
        <v>34976</v>
      </c>
      <c r="C3325" s="225" t="s">
        <v>1064</v>
      </c>
      <c r="D3325" s="226">
        <v>3392.4</v>
      </c>
      <c r="E3325" s="235">
        <v>44865</v>
      </c>
      <c r="F3325" s="226">
        <v>3392.4</v>
      </c>
      <c r="G3325" s="12">
        <f t="shared" si="1"/>
        <v>0</v>
      </c>
      <c r="H3325" s="227" t="s">
        <v>10</v>
      </c>
    </row>
    <row r="3326" spans="1:8" x14ac:dyDescent="0.25">
      <c r="A3326" s="217">
        <v>44865</v>
      </c>
      <c r="B3326" s="218" t="s">
        <v>34977</v>
      </c>
      <c r="C3326" s="219" t="s">
        <v>31</v>
      </c>
      <c r="D3326" s="220">
        <v>2693.4</v>
      </c>
      <c r="E3326" s="234">
        <v>44865</v>
      </c>
      <c r="F3326" s="220">
        <v>2693.4</v>
      </c>
      <c r="G3326" s="221">
        <f t="shared" si="1"/>
        <v>0</v>
      </c>
      <c r="H3326" s="222" t="s">
        <v>10</v>
      </c>
    </row>
    <row r="3327" spans="1:8" x14ac:dyDescent="0.25">
      <c r="A3327" s="223">
        <v>44865</v>
      </c>
      <c r="B3327" s="224" t="s">
        <v>34978</v>
      </c>
      <c r="C3327" s="225" t="s">
        <v>10840</v>
      </c>
      <c r="D3327" s="226">
        <v>26624</v>
      </c>
      <c r="E3327" s="235">
        <v>44872</v>
      </c>
      <c r="F3327" s="226">
        <v>26624</v>
      </c>
      <c r="G3327" s="12">
        <f t="shared" si="1"/>
        <v>0</v>
      </c>
      <c r="H3327" s="227" t="s">
        <v>10</v>
      </c>
    </row>
    <row r="3328" spans="1:8" x14ac:dyDescent="0.25">
      <c r="A3328" s="217">
        <v>44865</v>
      </c>
      <c r="B3328" s="218" t="s">
        <v>34979</v>
      </c>
      <c r="C3328" s="219" t="s">
        <v>463</v>
      </c>
      <c r="D3328" s="220">
        <v>100.2</v>
      </c>
      <c r="E3328" s="234">
        <v>44865</v>
      </c>
      <c r="F3328" s="220">
        <v>100.2</v>
      </c>
      <c r="G3328" s="221">
        <f t="shared" si="1"/>
        <v>0</v>
      </c>
      <c r="H3328" s="222" t="s">
        <v>10</v>
      </c>
    </row>
    <row r="3329" spans="1:8" x14ac:dyDescent="0.25">
      <c r="A3329" s="223">
        <v>44865</v>
      </c>
      <c r="B3329" s="224" t="s">
        <v>34980</v>
      </c>
      <c r="C3329" s="225" t="s">
        <v>5694</v>
      </c>
      <c r="D3329" s="226">
        <v>4260</v>
      </c>
      <c r="E3329" s="235">
        <v>44865</v>
      </c>
      <c r="F3329" s="226">
        <v>4260</v>
      </c>
      <c r="G3329" s="12">
        <f t="shared" si="1"/>
        <v>0</v>
      </c>
      <c r="H3329" s="227" t="s">
        <v>10</v>
      </c>
    </row>
    <row r="3330" spans="1:8" x14ac:dyDescent="0.25">
      <c r="A3330" s="217">
        <v>44865</v>
      </c>
      <c r="B3330" s="218" t="s">
        <v>34981</v>
      </c>
      <c r="C3330" s="219" t="s">
        <v>142</v>
      </c>
      <c r="D3330" s="220">
        <v>7910.6</v>
      </c>
      <c r="E3330" s="234" t="s">
        <v>4813</v>
      </c>
      <c r="F3330" s="220">
        <v>0</v>
      </c>
      <c r="G3330" s="221">
        <f t="shared" si="1"/>
        <v>7910.6</v>
      </c>
      <c r="H3330" s="222" t="s">
        <v>4814</v>
      </c>
    </row>
    <row r="3331" spans="1:8" x14ac:dyDescent="0.25">
      <c r="A3331" s="223">
        <v>44865</v>
      </c>
      <c r="B3331" s="224" t="s">
        <v>34982</v>
      </c>
      <c r="C3331" s="225" t="s">
        <v>24</v>
      </c>
      <c r="D3331" s="226">
        <v>2441.4</v>
      </c>
      <c r="E3331" s="235">
        <v>44865</v>
      </c>
      <c r="F3331" s="226">
        <v>2441.4</v>
      </c>
      <c r="G3331" s="12">
        <f t="shared" si="1"/>
        <v>0</v>
      </c>
      <c r="H3331" s="227" t="s">
        <v>10</v>
      </c>
    </row>
    <row r="3332" spans="1:8" x14ac:dyDescent="0.25">
      <c r="A3332" s="217">
        <v>44865</v>
      </c>
      <c r="B3332" s="218" t="s">
        <v>34983</v>
      </c>
      <c r="C3332" s="219" t="s">
        <v>452</v>
      </c>
      <c r="D3332" s="220">
        <v>6820.8</v>
      </c>
      <c r="E3332" s="234">
        <v>44865</v>
      </c>
      <c r="F3332" s="220">
        <v>6820.8</v>
      </c>
      <c r="G3332" s="221">
        <f t="shared" si="1"/>
        <v>0</v>
      </c>
      <c r="H3332" s="222" t="s">
        <v>10</v>
      </c>
    </row>
    <row r="3333" spans="1:8" x14ac:dyDescent="0.25">
      <c r="A3333" s="223">
        <v>44865</v>
      </c>
      <c r="B3333" s="224" t="s">
        <v>34984</v>
      </c>
      <c r="C3333" s="225" t="s">
        <v>284</v>
      </c>
      <c r="D3333" s="226">
        <v>10833.6</v>
      </c>
      <c r="E3333" s="235">
        <v>44867</v>
      </c>
      <c r="F3333" s="226">
        <v>10833.6</v>
      </c>
      <c r="G3333" s="12">
        <f t="shared" si="1"/>
        <v>0</v>
      </c>
      <c r="H3333" s="227" t="s">
        <v>10</v>
      </c>
    </row>
    <row r="3334" spans="1:8" x14ac:dyDescent="0.25">
      <c r="A3334" s="217">
        <v>44865</v>
      </c>
      <c r="B3334" s="218" t="s">
        <v>34985</v>
      </c>
      <c r="C3334" s="219" t="s">
        <v>5345</v>
      </c>
      <c r="D3334" s="220">
        <v>3204.2</v>
      </c>
      <c r="E3334" s="234">
        <v>44867</v>
      </c>
      <c r="F3334" s="220">
        <v>3204.2</v>
      </c>
      <c r="G3334" s="221">
        <f t="shared" si="1"/>
        <v>0</v>
      </c>
      <c r="H3334" s="222" t="s">
        <v>10</v>
      </c>
    </row>
    <row r="3335" spans="1:8" x14ac:dyDescent="0.25">
      <c r="A3335" s="223">
        <v>44865</v>
      </c>
      <c r="B3335" s="224" t="s">
        <v>34986</v>
      </c>
      <c r="C3335" s="225" t="s">
        <v>282</v>
      </c>
      <c r="D3335" s="226">
        <v>2249.6</v>
      </c>
      <c r="E3335" s="235">
        <v>44867</v>
      </c>
      <c r="F3335" s="226">
        <v>2249.6</v>
      </c>
      <c r="G3335" s="12">
        <f t="shared" si="1"/>
        <v>0</v>
      </c>
      <c r="H3335" s="227" t="s">
        <v>10</v>
      </c>
    </row>
    <row r="3336" spans="1:8" x14ac:dyDescent="0.25">
      <c r="A3336" s="217">
        <v>44865</v>
      </c>
      <c r="B3336" s="218" t="s">
        <v>34987</v>
      </c>
      <c r="C3336" s="219" t="s">
        <v>10819</v>
      </c>
      <c r="D3336" s="220">
        <v>1894.4</v>
      </c>
      <c r="E3336" s="234">
        <v>44867</v>
      </c>
      <c r="F3336" s="220">
        <v>1894.4</v>
      </c>
      <c r="G3336" s="221">
        <f t="shared" si="1"/>
        <v>0</v>
      </c>
      <c r="H3336" s="222" t="s">
        <v>10</v>
      </c>
    </row>
    <row r="3337" spans="1:8" x14ac:dyDescent="0.25">
      <c r="A3337" s="223">
        <v>44865</v>
      </c>
      <c r="B3337" s="224" t="s">
        <v>34988</v>
      </c>
      <c r="C3337" s="225" t="s">
        <v>31</v>
      </c>
      <c r="D3337" s="226">
        <v>204</v>
      </c>
      <c r="E3337" s="235">
        <v>44865</v>
      </c>
      <c r="F3337" s="226">
        <v>204</v>
      </c>
      <c r="G3337" s="12">
        <f t="shared" si="1"/>
        <v>0</v>
      </c>
      <c r="H3337" s="227" t="s">
        <v>10</v>
      </c>
    </row>
    <row r="3338" spans="1:8" x14ac:dyDescent="0.25">
      <c r="A3338" s="217">
        <v>44865</v>
      </c>
      <c r="B3338" s="218" t="s">
        <v>34989</v>
      </c>
      <c r="C3338" s="219" t="s">
        <v>9415</v>
      </c>
      <c r="D3338" s="220">
        <v>29695.1</v>
      </c>
      <c r="E3338" s="234">
        <v>44869</v>
      </c>
      <c r="F3338" s="220">
        <v>29695.1</v>
      </c>
      <c r="G3338" s="221">
        <f t="shared" si="1"/>
        <v>0</v>
      </c>
      <c r="H3338" s="222" t="s">
        <v>10</v>
      </c>
    </row>
    <row r="3339" spans="1:8" x14ac:dyDescent="0.25">
      <c r="A3339" s="223">
        <v>44865</v>
      </c>
      <c r="B3339" s="224" t="s">
        <v>34990</v>
      </c>
      <c r="C3339" s="225" t="s">
        <v>31</v>
      </c>
      <c r="D3339" s="226">
        <v>8421.4</v>
      </c>
      <c r="E3339" s="235">
        <v>44865</v>
      </c>
      <c r="F3339" s="226">
        <v>8421.4</v>
      </c>
      <c r="G3339" s="12">
        <f t="shared" si="1"/>
        <v>0</v>
      </c>
      <c r="H3339" s="227" t="s">
        <v>10</v>
      </c>
    </row>
    <row r="3340" spans="1:8" x14ac:dyDescent="0.25">
      <c r="A3340" s="217">
        <v>44865</v>
      </c>
      <c r="B3340" s="218" t="s">
        <v>34991</v>
      </c>
      <c r="C3340" s="219" t="s">
        <v>654</v>
      </c>
      <c r="D3340" s="220">
        <v>3830.4</v>
      </c>
      <c r="E3340" s="234">
        <v>44865</v>
      </c>
      <c r="F3340" s="220">
        <v>3830.4</v>
      </c>
      <c r="G3340" s="221">
        <f t="shared" si="1"/>
        <v>0</v>
      </c>
      <c r="H3340" s="222" t="s">
        <v>10</v>
      </c>
    </row>
    <row r="3341" spans="1:8" x14ac:dyDescent="0.25">
      <c r="A3341" s="223">
        <v>44865</v>
      </c>
      <c r="B3341" s="224" t="s">
        <v>34992</v>
      </c>
      <c r="C3341" s="225" t="s">
        <v>69</v>
      </c>
      <c r="D3341" s="226">
        <v>1339.4</v>
      </c>
      <c r="E3341" s="235">
        <v>44865</v>
      </c>
      <c r="F3341" s="226">
        <v>1339.4</v>
      </c>
      <c r="G3341" s="12">
        <f t="shared" si="1"/>
        <v>0</v>
      </c>
      <c r="H3341" s="227" t="s">
        <v>10</v>
      </c>
    </row>
    <row r="3342" spans="1:8" x14ac:dyDescent="0.25">
      <c r="A3342" s="217">
        <v>44865</v>
      </c>
      <c r="B3342" s="218" t="s">
        <v>34993</v>
      </c>
      <c r="C3342" s="219" t="s">
        <v>56</v>
      </c>
      <c r="D3342" s="220">
        <v>7942</v>
      </c>
      <c r="E3342" s="234">
        <v>44865</v>
      </c>
      <c r="F3342" s="220">
        <v>7942</v>
      </c>
      <c r="G3342" s="221">
        <f t="shared" si="1"/>
        <v>0</v>
      </c>
      <c r="H3342" s="222" t="s">
        <v>10</v>
      </c>
    </row>
    <row r="3343" spans="1:8" ht="16.5" thickBot="1" x14ac:dyDescent="0.3">
      <c r="A3343" s="223">
        <v>44865</v>
      </c>
      <c r="B3343" s="224" t="s">
        <v>34994</v>
      </c>
      <c r="C3343" s="225" t="s">
        <v>56</v>
      </c>
      <c r="D3343" s="241">
        <v>1459.6</v>
      </c>
      <c r="E3343" s="242">
        <v>44865</v>
      </c>
      <c r="F3343" s="241">
        <v>1459.6</v>
      </c>
      <c r="G3343" s="243">
        <f t="shared" si="1"/>
        <v>0</v>
      </c>
      <c r="H3343" s="227" t="s">
        <v>10</v>
      </c>
    </row>
    <row r="3344" spans="1:8" ht="29.25" customHeight="1" x14ac:dyDescent="0.3">
      <c r="D3344" s="228">
        <f>SUM(D2:D3343)</f>
        <v>38894200.609999947</v>
      </c>
      <c r="E3344" s="237"/>
      <c r="F3344" s="228">
        <f>SUM(F2:F3343)</f>
        <v>37167709.229999982</v>
      </c>
      <c r="G3344" s="229">
        <f>SUM(G2:G3343)</f>
        <v>1726491.3800000001</v>
      </c>
    </row>
    <row r="3349" spans="4:6" ht="16.5" thickBot="1" x14ac:dyDescent="0.3"/>
    <row r="3350" spans="4:6" ht="16.5" thickTop="1" x14ac:dyDescent="0.25">
      <c r="D3350" s="299" t="s">
        <v>34995</v>
      </c>
      <c r="E3350" s="295">
        <f>D3344-F3344</f>
        <v>1726491.3799999654</v>
      </c>
      <c r="F3350" s="296"/>
    </row>
    <row r="3351" spans="4:6" ht="16.5" thickBot="1" x14ac:dyDescent="0.3">
      <c r="D3351" s="300"/>
      <c r="E3351" s="297"/>
      <c r="F3351" s="298"/>
    </row>
  </sheetData>
  <mergeCells count="2">
    <mergeCell ref="E3350:F3351"/>
    <mergeCell ref="D3350:D3351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  OCTUBRE   2 0 2 2        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2023-02-22T18:36:45Z</dcterms:modified>
</cp:coreProperties>
</file>