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32" l="1"/>
  <c r="M30" i="32"/>
  <c r="M29" i="32"/>
  <c r="M28" i="32" l="1"/>
  <c r="M27" i="32"/>
  <c r="M26" i="32"/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P45" i="32"/>
  <c r="Q45" i="32" s="1"/>
  <c r="P46" i="32"/>
  <c r="Q46" i="32" s="1"/>
  <c r="P47" i="32"/>
  <c r="Q47" i="32" s="1"/>
  <c r="Q44" i="32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81" i="32"/>
  <c r="L75" i="32"/>
  <c r="I75" i="32"/>
  <c r="F75" i="32"/>
  <c r="C75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7" i="33"/>
  <c r="K77" i="32"/>
  <c r="F78" i="32" s="1"/>
  <c r="F81" i="32" s="1"/>
  <c r="K79" i="32" s="1"/>
  <c r="K83" i="32" s="1"/>
  <c r="Q49" i="32"/>
  <c r="P6" i="32"/>
  <c r="P49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<sst xmlns="http://schemas.openxmlformats.org/spreadsheetml/2006/main" count="3047" uniqueCount="1645">
  <si>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</si>
  <si>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</si>
  <si>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</si>
  <si>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</si>
  <si>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</si>
  <si>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</si>
  <si>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</si>
  <si>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</si>
  <si>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</si>
  <si>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</si>
  <si>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</si>
  <si>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</si>
  <si>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</si>
  <si>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</si>
  <si>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</si>
  <si>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</si>
  <si>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</si>
  <si>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</si>
  <si>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</si>
  <si>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</si>
  <si>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</si>
  <si>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</si>
  <si>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</si>
  <si>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</si>
  <si>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</si>
  <si>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</si>
  <si>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</si>
  <si>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</si>
  <si>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</si>
  <si>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</si>
  <si>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</si>
  <si>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</si>
  <si>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</si>
  <si>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</si>
  <si>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</si>
  <si>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</si>
  <si>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</si>
  <si>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</si>
  <si>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</si>
  <si>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</si>
  <si>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</si>
  <si>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</si>
  <si>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</si>
  <si>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</si>
  <si>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</si>
  <si>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</si>
  <si>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</si>
  <si>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</si>
  <si>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</si>
  <si>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</si>
  <si>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</si>
  <si>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</si>
  <si>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</si>
  <si>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</si>
  <si>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</si>
  <si>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</si>
  <si>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</si>
  <si>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</si>
  <si>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</si>
  <si>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</si>
  <si>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</si>
  <si>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</si>
  <si>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</si>
  <si>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</si>
  <si>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</si>
  <si>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</si>
  <si>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</si>
  <si>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</si>
  <si>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</si>
  <si>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</si>
  <si>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</si>
  <si>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</si>
  <si>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</si>
  <si>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</si>
  <si>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</si>
  <si>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</si>
  <si>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</si>
  <si>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</si>
  <si>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</si>
  <si>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</si>
  <si>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</si>
  <si>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</si>
  <si>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</si>
  <si>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</si>
  <si>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</si>
  <si>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</si>
  <si>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</si>
  <si>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</si>
  <si>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</si>
  <si>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</si>
  <si>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</si>
  <si>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</si>
  <si>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</si>
  <si>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</si>
  <si>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</si>
  <si>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</si>
  <si>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</si>
  <si>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</si>
  <si>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</si>
  <si>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</si>
  <si>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</si>
  <si>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</si>
  <si>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</si>
  <si>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</si>
  <si>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</si>
  <si>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</si>
  <si>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</si>
  <si>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</si>
  <si>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</si>
  <si>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</si>
  <si>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</si>
  <si>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</si>
  <si>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</si>
  <si>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</si>
  <si>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</si>
  <si>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</si>
  <si>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</si>
  <si>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</si>
  <si>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</si>
  <si>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</si>
  <si>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</si>
  <si>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</si>
  <si>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</si>
  <si>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</si>
  <si>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</si>
  <si>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</si>
  <si>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</si>
  <si>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</si>
  <si>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</si>
  <si>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</si>
  <si>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</si>
  <si>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</si>
  <si>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</si>
  <si>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</si>
  <si>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</si>
  <si>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</si>
  <si>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</si>
  <si>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</si>
  <si>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</si>
  <si>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</si>
  <si>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</si>
  <si>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</si>
  <si>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</si>
  <si>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</si>
  <si>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</si>
  <si>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</si>
  <si>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</si>
  <si>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</si>
  <si>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</si>
  <si>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</si>
  <si>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</si>
  <si>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</si>
  <si>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</si>
  <si>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</si>
  <si>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</si>
  <si>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</si>
  <si>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</si>
  <si>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</si>
  <si>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</si>
  <si>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</si>
  <si>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</si>
  <si>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</si>
  <si>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</si>
  <si>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</si>
  <si>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</si>
  <si>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</si>
  <si>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</si>
  <si>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</si>
  <si>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</si>
  <si>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</si>
  <si>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</si>
  <si>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</si>
  <si>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</si>
  <si>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</si>
  <si>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</si>
  <si>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</si>
  <si>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</si>
  <si>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</si>
  <si>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</si>
  <si>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</si>
  <si>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</si>
  <si>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</si>
  <si>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</si>
  <si>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</si>
  <si>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</si>
  <si>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</si>
  <si>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</si>
  <si>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</si>
  <si>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</si>
  <si>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</si>
  <si>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</si>
  <si>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</si>
  <si>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</si>
  <si>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</si>
  <si>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</si>
  <si>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</si>
  <si>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</si>
  <si>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</si>
  <si>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</si>
  <si>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</si>
  <si>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</si>
  <si>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</si>
  <si>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</si>
  <si>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</si>
  <si>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</si>
  <si>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</si>
  <si>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</si>
  <si>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</si>
  <si>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</si>
  <si>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</si>
  <si>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</si>
  <si>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</si>
  <si>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</si>
  <si>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</si>
  <si>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</si>
  <si>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</si>
  <si>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</si>
  <si>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</si>
  <si>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</si>
  <si>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</si>
  <si>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</si>
  <si>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</si>
  <si>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</si>
  <si>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</si>
  <si>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</si>
  <si>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</si>
  <si>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</si>
  <si>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</si>
  <si>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</si>
  <si>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</si>
  <si>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</si>
  <si>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</si>
  <si>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</si>
  <si>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</si>
  <si>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</si>
  <si>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</si>
  <si>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</si>
  <si>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</si>
  <si>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</si>
  <si>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</si>
  <si>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</si>
  <si>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</si>
  <si>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</si>
  <si>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</si>
  <si>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</si>
  <si>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</si>
  <si>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</si>
  <si>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</si>
  <si>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</si>
  <si>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</si>
  <si>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</si>
  <si>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</si>
  <si>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</si>
  <si>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</si>
  <si>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</si>
  <si>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</si>
  <si>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</si>
  <si>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</si>
  <si>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</si>
  <si>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</si>
  <si>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</si>
  <si>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</si>
  <si>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</si>
  <si>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</si>
  <si>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</si>
  <si>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</si>
  <si>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</si>
  <si>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</si>
  <si>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</si>
  <si>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</si>
  <si>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</si>
  <si>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</si>
  <si>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</si>
  <si>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</si>
  <si>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</si>
  <si>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</si>
  <si>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</si>
  <si>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</si>
  <si>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</si>
  <si>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</si>
  <si>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</si>
  <si>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</si>
  <si>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</si>
  <si>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</si>
  <si>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</si>
  <si>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</si>
  <si>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</si>
  <si>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</si>
  <si>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</si>
  <si>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</si>
  <si>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</si>
  <si>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</si>
  <si>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</si>
  <si>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</si>
  <si>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</si>
  <si>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</si>
  <si>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</si>
  <si>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</si>
  <si>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</si>
  <si>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</si>
  <si>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</si>
  <si>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</si>
  <si>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</si>
  <si>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</si>
  <si>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</si>
  <si>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</si>
  <si>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</si>
  <si>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</si>
  <si>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</si>
  <si>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</si>
  <si>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</si>
  <si>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</si>
  <si>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</si>
  <si>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</si>
  <si>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</si>
  <si>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</si>
  <si>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</si>
  <si>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</si>
  <si>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</si>
  <si>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</si>
  <si>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</si>
  <si>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</si>
  <si>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</si>
  <si>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</si>
  <si>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</si>
  <si>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</si>
  <si>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</si>
  <si>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</si>
  <si>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</si>
  <si>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</si>
  <si>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</si>
  <si>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</si>
  <si>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</si>
  <si>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</si>
  <si>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</si>
  <si>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</si>
  <si>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</si>
  <si>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</si>
  <si>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</si>
  <si>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</si>
  <si>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</si>
  <si>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</si>
  <si>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</si>
  <si>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</si>
  <si>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</si>
  <si>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</si>
  <si>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</si>
  <si>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</si>
  <si>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</si>
  <si>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</si>
  <si>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</si>
  <si>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</si>
  <si>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</si>
  <si>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</si>
  <si>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</si>
  <si>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</si>
  <si>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</si>
  <si>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</si>
  <si>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</si>
  <si>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</si>
  <si>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</si>
  <si>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</si>
  <si>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</si>
  <si>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</si>
  <si>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</si>
  <si>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</si>
  <si>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</si>
  <si>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</si>
  <si>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</si>
  <si>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</si>
  <si>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</si>
  <si>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</si>
  <si>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</si>
  <si>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</si>
  <si>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</si>
  <si>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</si>
  <si>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</si>
  <si>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</si>
  <si>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</si>
  <si>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</si>
  <si>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</si>
  <si>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</si>
  <si>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</si>
  <si>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</si>
  <si>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</si>
  <si>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</si>
  <si>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</si>
  <si>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</si>
  <si>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</si>
  <si>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</si>
  <si>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</si>
  <si>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</si>
  <si>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</si>
  <si>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</si>
  <si>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</si>
  <si>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</si>
  <si>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</si>
  <si>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</si>
  <si>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</si>
  <si>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</si>
  <si>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</si>
  <si>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</si>
  <si>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</si>
  <si>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</si>
  <si>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</si>
  <si>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</si>
  <si>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</si>
  <si>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</si>
  <si>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</si>
  <si>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</si>
  <si>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</si>
  <si>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</si>
  <si>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</si>
  <si>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</si>
  <si>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</si>
  <si>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</si>
  <si>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</si>
  <si>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</si>
  <si>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</si>
  <si>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</si>
  <si>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</si>
  <si>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</si>
  <si>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</si>
  <si>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</si>
  <si>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</si>
  <si>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</si>
  <si>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</si>
  <si>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</si>
  <si>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</si>
  <si>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</si>
  <si>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</si>
  <si>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</si>
  <si>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</si>
  <si>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</si>
  <si>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</si>
  <si>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</si>
  <si>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</si>
  <si>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</si>
  <si>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</si>
  <si>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</si>
  <si>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</si>
  <si>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</si>
  <si>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</si>
  <si>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</si>
  <si>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</si>
  <si>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</si>
  <si>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</si>
  <si>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</si>
  <si>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</si>
  <si>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</si>
  <si>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</si>
  <si>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</si>
  <si>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</si>
  <si>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</si>
  <si>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</si>
  <si>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</si>
  <si>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</si>
  <si>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</si>
  <si>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</si>
  <si>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</si>
  <si>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</si>
  <si>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</si>
  <si>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</si>
  <si>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</si>
  <si>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</si>
  <si>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</si>
  <si>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</si>
  <si>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</si>
  <si>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</si>
  <si>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</si>
  <si>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</si>
  <si>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</si>
  <si>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</si>
  <si>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</si>
  <si>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</si>
  <si>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</si>
  <si>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</si>
  <si>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</si>
  <si>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</si>
  <si>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</si>
  <si>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</si>
  <si>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</si>
  <si>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</si>
  <si>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</si>
  <si>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</si>
  <si>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</si>
  <si>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</si>
  <si>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</si>
  <si>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</si>
  <si>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</si>
  <si>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</si>
  <si>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</si>
  <si>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</si>
  <si>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</si>
  <si>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</si>
  <si>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</si>
  <si>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</si>
  <si>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</si>
  <si>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</si>
  <si>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</si>
  <si>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</si>
  <si>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</si>
  <si>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</si>
  <si>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</si>
  <si>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</si>
  <si>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</si>
  <si>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</si>
  <si>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</si>
  <si>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</si>
  <si>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</si>
  <si>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</si>
  <si>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</si>
  <si>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</si>
  <si>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</si>
  <si>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</si>
  <si>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</si>
  <si>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</si>
  <si>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</si>
  <si>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</si>
  <si>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</si>
  <si>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</si>
  <si>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</si>
  <si>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</si>
  <si>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</si>
  <si>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</si>
  <si>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</si>
  <si>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</si>
  <si>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</si>
  <si>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</si>
  <si>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</si>
  <si>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</si>
  <si>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</si>
  <si>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</si>
  <si>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</si>
  <si>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</si>
  <si>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</si>
  <si>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</si>
  <si>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</si>
  <si>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</si>
  <si>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</si>
  <si>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</si>
  <si>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</si>
  <si>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</si>
  <si>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</si>
  <si>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</si>
  <si>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</si>
  <si>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</si>
  <si>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</si>
  <si>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</si>
  <si>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</si>
  <si>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</si>
  <si>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</si>
  <si>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</si>
  <si>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</si>
  <si>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</si>
  <si>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</si>
  <si>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</si>
  <si>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</si>
  <si>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</si>
  <si>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</si>
  <si>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</si>
  <si>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</si>
  <si>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</si>
  <si>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</si>
  <si>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</si>
  <si>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</si>
  <si>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</si>
  <si>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</si>
  <si>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</si>
  <si>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</si>
  <si>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</si>
  <si>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</si>
  <si>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</si>
  <si>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</si>
  <si>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</si>
  <si>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</si>
  <si>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</si>
  <si>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</si>
  <si>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</si>
  <si>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</si>
  <si>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</si>
  <si>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</si>
  <si>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</si>
  <si>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</si>
  <si>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</si>
  <si>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</si>
  <si>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</si>
  <si>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</si>
  <si>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</si>
  <si>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</si>
  <si>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</si>
  <si>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</si>
  <si>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</si>
  <si>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</si>
  <si>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</si>
  <si>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</si>
  <si>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</si>
  <si>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</si>
  <si>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</si>
  <si>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</si>
  <si>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</si>
  <si>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</si>
  <si>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</si>
  <si>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</si>
  <si>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</si>
  <si>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</si>
  <si>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</si>
  <si>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</si>
  <si>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</si>
  <si>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</si>
  <si>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</si>
  <si>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</si>
  <si>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</si>
  <si>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</si>
  <si>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</si>
  <si>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</si>
  <si>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</si>
  <si>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</si>
  <si>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</si>
  <si>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</si>
  <si>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</si>
  <si>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</si>
  <si>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</si>
  <si>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</si>
  <si>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</si>
  <si>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</si>
  <si>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</si>
  <si>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</si>
  <si>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</si>
  <si>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</si>
  <si>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</si>
  <si>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</si>
  <si>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</si>
  <si>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</si>
  <si>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</si>
  <si>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</si>
  <si>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</si>
  <si>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</si>
  <si>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</si>
  <si>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</si>
  <si>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</si>
  <si>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</si>
  <si>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</si>
  <si>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</si>
  <si>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</si>
  <si>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</si>
  <si>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</si>
  <si>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</si>
  <si>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</si>
  <si>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</si>
  <si>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</si>
  <si>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</si>
  <si>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</si>
  <si>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</si>
  <si>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</si>
  <si>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</si>
  <si>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</si>
  <si>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</si>
  <si>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</si>
  <si>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</si>
  <si>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</si>
  <si>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</si>
  <si>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</si>
  <si>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</si>
  <si>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</si>
  <si>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</si>
  <si>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</si>
  <si>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</si>
  <si>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</si>
  <si>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</si>
  <si>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</si>
  <si>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</si>
  <si>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</si>
  <si>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</si>
  <si>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</si>
  <si>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</si>
  <si>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</si>
  <si>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</si>
  <si>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</si>
  <si>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</si>
  <si>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</si>
  <si>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</si>
  <si>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</si>
  <si>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</si>
  <si>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</si>
  <si>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</si>
  <si>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</si>
  <si>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</si>
  <si>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</si>
  <si>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</si>
  <si>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</si>
  <si>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</si>
  <si>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</si>
  <si>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</si>
  <si>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</si>
  <si>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</si>
  <si>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</si>
  <si>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</si>
  <si>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</si>
  <si>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</si>
  <si>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</si>
  <si>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</si>
  <si>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</si>
  <si>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</si>
  <si>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</si>
  <si>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</si>
  <si>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</si>
  <si>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</si>
  <si>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</si>
  <si>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</si>
  <si>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</si>
  <si>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</si>
  <si>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</si>
  <si>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</si>
  <si>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</si>
  <si>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</si>
  <si>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</si>
  <si>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</si>
  <si>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</si>
  <si>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</si>
  <si>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</si>
  <si>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</si>
  <si>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</si>
  <si>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</si>
  <si>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</si>
  <si>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</si>
  <si>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</si>
  <si>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</si>
  <si>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</si>
  <si>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</si>
  <si>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</si>
  <si>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</si>
  <si>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</si>
  <si>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</si>
  <si>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</si>
  <si>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</si>
  <si>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</si>
  <si>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</si>
  <si>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</si>
  <si>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</si>
  <si>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</si>
  <si>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</si>
  <si>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</si>
  <si>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</si>
  <si>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</si>
  <si>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</si>
  <si>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</si>
  <si>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</si>
  <si>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</si>
  <si>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</si>
  <si>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</si>
  <si>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</si>
  <si>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</si>
  <si>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</si>
  <si>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</si>
  <si>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</si>
  <si>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</si>
  <si>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</si>
  <si>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</si>
  <si>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</si>
  <si>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</si>
  <si>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</si>
  <si>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</si>
  <si>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</si>
  <si>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</si>
  <si>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</si>
  <si>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</si>
  <si>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</si>
  <si>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</si>
  <si>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</si>
  <si>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</si>
  <si>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</si>
  <si>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</si>
  <si>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</si>
  <si>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</si>
  <si>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</si>
  <si>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</si>
  <si>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</si>
  <si>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</si>
  <si>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</si>
  <si>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</si>
  <si>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</si>
  <si>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</si>
  <si>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</si>
  <si>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</si>
  <si>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</si>
  <si>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</si>
  <si>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</si>
  <si>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</si>
  <si>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</si>
  <si>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</si>
  <si>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</si>
  <si>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</si>
  <si>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</si>
  <si>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</si>
  <si>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</si>
  <si>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</si>
  <si>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</si>
  <si>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</si>
  <si>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</si>
  <si>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</si>
  <si>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</si>
  <si>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</si>
  <si>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</si>
  <si>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</si>
  <si>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</si>
  <si>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</si>
  <si>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</si>
  <si>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</si>
  <si>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</si>
  <si>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</si>
  <si>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</si>
  <si>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</si>
  <si>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</si>
  <si>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</si>
  <si>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</si>
  <si>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</si>
  <si>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</si>
  <si>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</si>
  <si>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</si>
  <si>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</si>
  <si>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</si>
  <si>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</si>
  <si>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</si>
  <si>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</si>
  <si>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</si>
  <si>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</si>
  <si>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</si>
  <si>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</si>
  <si>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</si>
  <si>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</si>
  <si>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</si>
  <si>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</si>
  <si>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</si>
  <si>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</si>
  <si>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</si>
  <si>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</si>
  <si>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</si>
  <si>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</si>
  <si>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</si>
  <si>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</si>
  <si>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</si>
  <si>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</si>
  <si>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</si>
  <si>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</si>
  <si>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</si>
  <si>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</si>
  <si>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</si>
  <si>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</si>
  <si>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</si>
  <si>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</si>
  <si>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</si>
  <si>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</si>
  <si>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</si>
  <si>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</si>
  <si>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</si>
  <si>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</si>
  <si>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</si>
  <si>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</si>
  <si>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</si>
  <si>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</si>
  <si>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</si>
  <si>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</si>
  <si>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</si>
  <si>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</si>
  <si>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</si>
  <si>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</si>
  <si>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</si>
  <si>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</si>
  <si>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</si>
  <si>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</si>
  <si>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</si>
  <si>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</si>
  <si>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</si>
  <si>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</si>
  <si>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</si>
  <si>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</si>
  <si>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</si>
  <si>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</si>
  <si>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</si>
  <si>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</si>
  <si>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</si>
  <si>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</si>
  <si>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</si>
  <si>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</si>
  <si>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</si>
  <si>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</si>
  <si>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</si>
  <si>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</si>
  <si>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</si>
  <si>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</si>
  <si>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</si>
  <si>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</si>
  <si>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</si>
  <si>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</si>
  <si>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</si>
  <si>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</si>
  <si>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</si>
  <si>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</si>
  <si>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</si>
  <si>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</si>
  <si>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</si>
  <si>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</si>
  <si>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</si>
  <si>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</si>
  <si>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</si>
  <si>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</si>
  <si>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</si>
  <si>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</si>
  <si>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</si>
  <si>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</si>
  <si>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</si>
  <si>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</si>
  <si>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</si>
  <si>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</si>
  <si>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</si>
  <si>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</si>
  <si>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</si>
  <si>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</si>
  <si>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</si>
  <si>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</si>
  <si>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</si>
  <si>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</si>
  <si>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</si>
  <si>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</si>
  <si>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</si>
  <si>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</si>
  <si>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</si>
  <si>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</si>
  <si>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</si>
  <si>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</si>
  <si>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</si>
  <si>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</si>
  <si>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</si>
  <si>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</si>
  <si>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</si>
  <si>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</si>
  <si>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</si>
  <si>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</si>
  <si>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</si>
  <si>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</si>
  <si>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</si>
  <si>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</si>
  <si>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</si>
  <si>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</si>
  <si>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</si>
  <si>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</si>
  <si>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</si>
  <si>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</si>
  <si>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</si>
  <si>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</si>
  <si>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</si>
  <si>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</si>
  <si>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</si>
  <si>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</si>
  <si>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</si>
  <si>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</si>
  <si>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</si>
  <si>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</si>
  <si>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</si>
  <si>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</si>
  <si>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</si>
  <si>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</si>
  <si>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</si>
  <si>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</si>
  <si>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</si>
  <si>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</si>
  <si>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</si>
  <si>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</si>
  <si>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</si>
  <si>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</si>
  <si>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</si>
  <si>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</si>
  <si>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</si>
  <si>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</si>
  <si>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</si>
  <si>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</si>
  <si>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</si>
  <si>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</si>
  <si>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</si>
  <si>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</si>
  <si>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</si>
  <si>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</si>
  <si>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</si>
  <si>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</si>
  <si>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</si>
  <si>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</si>
  <si>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</si>
  <si>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</si>
  <si>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</si>
  <si>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</si>
  <si>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</si>
  <si>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</si>
  <si>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</si>
  <si>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</si>
  <si>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</si>
  <si>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</si>
  <si>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</si>
  <si>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</si>
  <si>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</si>
  <si>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</si>
  <si>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</si>
  <si>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</si>
  <si>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</si>
  <si>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</si>
  <si>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</si>
  <si>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</si>
  <si>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</si>
  <si>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</si>
  <si>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</si>
  <si>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</si>
  <si>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</si>
  <si>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</si>
  <si>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</si>
  <si>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</si>
  <si>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</si>
  <si>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</si>
  <si>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</si>
  <si>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</si>
  <si>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</si>
  <si>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</si>
  <si>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</si>
  <si>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</si>
  <si>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</si>
  <si>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</si>
  <si>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</si>
  <si>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</si>
  <si>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</si>
  <si>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</si>
  <si>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</si>
  <si>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</si>
  <si>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</si>
  <si>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</si>
  <si>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</si>
  <si>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</si>
  <si>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</si>
  <si>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</si>
  <si>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</si>
  <si>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</si>
  <si>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</si>
  <si>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</si>
  <si>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</si>
  <si>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</si>
  <si>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</si>
  <si>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</si>
  <si>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</si>
  <si>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</si>
  <si>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</si>
  <si>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</si>
  <si>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</si>
  <si>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</si>
  <si>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</si>
  <si>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</si>
  <si>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</si>
  <si>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</si>
  <si>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</si>
  <si>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</si>
  <si>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</si>
  <si>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</si>
  <si>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</si>
  <si>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</si>
  <si>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</si>
  <si>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</si>
  <si>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</si>
  <si>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</si>
  <si>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</si>
  <si>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</si>
  <si>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</si>
  <si>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</si>
  <si>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</si>
  <si>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</si>
  <si>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</si>
  <si>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</si>
  <si>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</si>
  <si>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</si>
  <si>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</si>
  <si>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</si>
  <si>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</si>
  <si>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</si>
  <si>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</si>
  <si>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</si>
  <si>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</si>
  <si>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</si>
  <si>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</si>
  <si>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</si>
  <si>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</si>
  <si>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</si>
  <si>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</si>
  <si>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</si>
  <si>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</si>
  <si>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</si>
  <si>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</si>
  <si>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</si>
  <si>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</si>
  <si>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</si>
  <si>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</si>
  <si>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</si>
  <si>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</si>
  <si>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</si>
  <si>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</si>
  <si>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</si>
  <si>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</si>
  <si>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</si>
  <si>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</si>
  <si>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</si>
  <si>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</si>
  <si>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</si>
  <si>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</si>
  <si>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</si>
  <si>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</si>
  <si>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</si>
  <si>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</si>
  <si>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</si>
  <si>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</si>
  <si>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</si>
  <si>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</si>
  <si>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</si>
  <si>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</si>
  <si>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</si>
  <si>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</si>
  <si>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</si>
  <si>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</si>
  <si>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</si>
  <si>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</si>
  <si>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</si>
  <si>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</si>
  <si>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</si>
  <si>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</si>
  <si>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</si>
  <si>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</si>
  <si>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</si>
  <si>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</si>
  <si>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</si>
  <si>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</si>
  <si>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</si>
  <si>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</si>
  <si>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</si>
  <si>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</si>
  <si>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</si>
  <si>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</si>
  <si>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</si>
  <si>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</si>
  <si>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</si>
  <si>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</si>
  <si>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</si>
  <si>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</si>
  <si>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</si>
  <si>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</si>
  <si>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</si>
  <si>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</si>
  <si>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</si>
  <si>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</si>
  <si>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</si>
  <si>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</si>
  <si>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</si>
  <si>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</si>
  <si>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</si>
  <si>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</si>
  <si>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</si>
  <si>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</si>
  <si>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</si>
  <si>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</si>
  <si>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</si>
  <si>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</si>
  <si>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</si>
  <si>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</si>
  <si>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</si>
  <si>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</si>
  <si>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</si>
  <si>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</si>
  <si>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</si>
  <si>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</si>
  <si>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</si>
  <si>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</si>
  <si>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</si>
  <si>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</si>
  <si>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</si>
  <si>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</si>
  <si>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</si>
  <si>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</si>
  <si>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</si>
  <si>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</si>
  <si>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</si>
  <si>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</si>
  <si>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</si>
  <si>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</si>
  <si>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</si>
  <si>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</si>
  <si>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</si>
  <si>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</si>
  <si>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</si>
  <si>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</si>
  <si>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</si>
  <si>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</si>
  <si>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</si>
  <si>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</si>
  <si>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</si>
  <si>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</si>
  <si>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</si>
  <si>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</si>
  <si>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</si>
  <si>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</si>
  <si>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</si>
  <si>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</si>
  <si>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</si>
  <si>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</si>
  <si>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</si>
  <si>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</si>
  <si>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</si>
  <si>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</si>
  <si>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</si>
  <si>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</si>
  <si>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</si>
  <si>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</si>
  <si>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</si>
  <si>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</si>
  <si>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</si>
  <si>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</si>
  <si>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</si>
  <si>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</si>
  <si>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</si>
  <si>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</si>
  <si>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</si>
  <si>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</si>
  <si>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</si>
  <si>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</si>
  <si>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</si>
  <si>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</si>
  <si>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</si>
  <si>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</si>
  <si>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</si>
  <si>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</si>
  <si>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</si>
  <si>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</si>
  <si>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</si>
  <si>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</si>
  <si>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</si>
  <si>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</si>
  <si>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</si>
  <si>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</si>
  <si>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</si>
  <si>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</si>
  <si>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</si>
  <si>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</si>
  <si>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</si>
  <si>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</si>
  <si>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</si>
  <si>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</si>
  <si>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</si>
  <si>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</si>
  <si>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</si>
  <si>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</si>
  <si>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</si>
  <si>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</si>
  <si>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</si>
  <si>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</si>
  <si>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</si>
  <si>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</si>
  <si>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</si>
  <si>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</si>
  <si>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</si>
  <si>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</si>
  <si>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</si>
  <si>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</si>
  <si>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</si>
  <si>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</si>
  <si>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</si>
  <si>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</si>
  <si>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</si>
  <si>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</si>
  <si>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</si>
  <si>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</si>
  <si>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</si>
  <si>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</si>
  <si>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</si>
  <si>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</si>
  <si>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</si>
  <si>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</si>
  <si>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</si>
  <si>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</si>
  <si>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</si>
  <si>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</si>
  <si>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</si>
  <si>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</si>
  <si>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</si>
  <si>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</si>
  <si>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</si>
  <si>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</si>
  <si>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</si>
  <si>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</si>
  <si>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</si>
  <si>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</si>
  <si>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</si>
  <si>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</si>
  <si>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</si>
  <si>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</si>
  <si>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</si>
  <si>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</si>
  <si>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</si>
  <si>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</si>
  <si>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</si>
  <si>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</si>
  <si>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</si>
  <si>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</si>
  <si>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</si>
  <si>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</si>
  <si>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</si>
  <si>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</si>
  <si>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</si>
  <si>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</si>
  <si>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</si>
  <si>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</si>
  <si>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</si>
  <si>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</si>
  <si>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</si>
  <si>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</si>
  <si>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</si>
  <si>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</si>
  <si>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</si>
  <si>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</si>
  <si>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</si>
  <si>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</si>
  <si>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</si>
  <si>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</si>
  <si>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</si>
  <si>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</si>
  <si>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</si>
  <si>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</si>
  <si>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</si>
  <si>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</si>
  <si>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</si>
  <si>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</si>
  <si>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</si>
  <si>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</si>
  <si>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</si>
  <si>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</si>
  <si>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</si>
  <si>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</si>
  <si>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</si>
  <si>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</si>
  <si>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</si>
  <si>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</si>
  <si>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</si>
  <si>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</si>
  <si>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</si>
  <si>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</si>
  <si>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</si>
  <si>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</si>
  <si>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</si>
  <si>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</si>
  <si>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</si>
  <si>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</si>
  <si>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</si>
  <si>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</si>
  <si>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</si>
  <si>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</si>
  <si>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</si>
  <si>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</si>
  <si>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</si>
  <si>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</si>
  <si>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</si>
  <si>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</si>
  <si>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</si>
  <si>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</si>
  <si>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</si>
  <si>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</si>
  <si>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</si>
  <si>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</si>
  <si>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</si>
  <si>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</si>
  <si>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</si>
  <si>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</si>
  <si>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</si>
  <si>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</si>
  <si>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</si>
  <si>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</si>
  <si>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</si>
  <si>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</si>
  <si>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</si>
  <si>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</si>
  <si>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</si>
  <si>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</si>
  <si>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</si>
  <si>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</si>
  <si>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</si>
  <si>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</si>
  <si>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</si>
  <si>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</si>
  <si>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</si>
  <si>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</si>
  <si>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</si>
  <si>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</si>
  <si>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</si>
  <si>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</si>
  <si>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</si>
  <si>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</si>
  <si>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</si>
  <si>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</si>
  <si>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</si>
  <si>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</si>
  <si>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</si>
  <si>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</si>
  <si>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</si>
  <si>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</si>
  <si>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</si>
  <si>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</si>
  <si>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</si>
  <si>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</si>
  <si>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</si>
  <si>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</si>
  <si>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</si>
  <si>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</si>
  <si>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</si>
  <si>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</si>
  <si>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</si>
  <si>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</si>
  <si>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</si>
  <si>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</si>
  <si>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</si>
  <si>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</si>
  <si>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</si>
  <si>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</si>
  <si>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</si>
  <si>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</si>
  <si>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</si>
  <si>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</si>
  <si>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</si>
  <si>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</si>
  <si>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</si>
  <si>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</si>
  <si>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</si>
  <si>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</si>
  <si>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</si>
  <si>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</si>
  <si>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</si>
  <si>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</si>
  <si>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</si>
  <si>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</si>
  <si>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</si>
  <si>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</si>
  <si>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</si>
  <si>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</si>
  <si>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</si>
  <si>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</si>
  <si>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</si>
  <si>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</si>
  <si>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</si>
  <si>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</si>
  <si>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</si>
  <si>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</si>
  <si>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</si>
  <si>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</si>
  <si>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</si>
  <si>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</si>
  <si>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</si>
  <si>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</si>
  <si>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</si>
  <si>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</si>
  <si>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</si>
  <si>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</si>
  <si>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</si>
  <si>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</si>
  <si>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</si>
  <si>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</si>
  <si>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</si>
  <si>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</si>
  <si>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</si>
  <si>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</si>
  <si>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</si>
  <si>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</si>
  <si>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</si>
  <si>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</si>
  <si>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</si>
  <si>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</si>
  <si>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</si>
  <si>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</si>
  <si>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</si>
  <si>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</si>
  <si>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</si>
  <si>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</si>
  <si>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</si>
  <si>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</si>
  <si>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</si>
  <si>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</si>
  <si>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</si>
  <si>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</si>
  <si>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</si>
  <si>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</si>
  <si>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</si>
  <si>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</si>
  <si>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</si>
  <si>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</si>
  <si>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</si>
  <si>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</si>
  <si>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</si>
  <si>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</si>
  <si>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</si>
  <si>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</si>
  <si>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</si>
  <si>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</si>
  <si>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</si>
  <si>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</si>
  <si>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</si>
  <si>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</si>
  <si>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</si>
  <si>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</si>
  <si>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</si>
  <si>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</si>
  <si>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</si>
  <si>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</si>
  <si>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</si>
  <si>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</si>
  <si>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</si>
  <si>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</si>
  <si>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</si>
  <si>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</si>
  <si>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</si>
  <si>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</si>
  <si>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</si>
  <si>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</si>
  <si>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</si>
  <si>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</si>
  <si>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</si>
  <si>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</si>
  <si>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</si>
  <si>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</si>
  <si>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</si>
  <si>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</si>
  <si>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</si>
  <si>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</si>
  <si>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</si>
  <si>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</si>
  <si>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</si>
  <si>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</si>
  <si>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</si>
  <si>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</si>
  <si>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</si>
  <si>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</si>
  <si>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</si>
  <si>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</si>
  <si>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</si>
  <si>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</si>
  <si>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</si>
  <si>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</si>
  <si>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</si>
  <si>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</si>
  <si>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</si>
  <si>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</si>
  <si>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</si>
  <si>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</si>
  <si>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</si>
  <si>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</si>
  <si>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</si>
  <si>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</si>
  <si>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</si>
  <si>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</si>
  <si>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</si>
  <si>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</si>
  <si>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</si>
  <si>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</si>
  <si>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</si>
  <si>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</si>
  <si>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</si>
  <si>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</si>
  <si>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</si>
  <si>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</si>
  <si>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</si>
  <si>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</si>
  <si>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</si>
  <si>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</si>
  <si>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</si>
  <si>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</si>
  <si>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</si>
  <si>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</si>
  <si>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</si>
  <si>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</si>
  <si>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</si>
  <si>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</si>
  <si>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</si>
  <si>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</si>
  <si>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</si>
  <si>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</si>
  <si>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</si>
  <si>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</si>
  <si>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</si>
  <si>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</si>
  <si>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</si>
  <si>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</si>
  <si>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</si>
  <si>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</si>
  <si>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</si>
  <si>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</si>
  <si>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</si>
  <si>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</si>
  <si>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</si>
  <si>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</si>
  <si>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</si>
  <si>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</si>
  <si>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</si>
  <si>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</si>
  <si>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</si>
  <si>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</si>
  <si>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</si>
  <si>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</si>
  <si>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</si>
  <si>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</si>
  <si>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</si>
  <si>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</si>
  <si>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</si>
  <si>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</si>
  <si>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</si>
  <si>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</si>
  <si>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</si>
  <si>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</si>
  <si>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</si>
  <si>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</si>
  <si>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</si>
  <si>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</si>
  <si>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</si>
  <si>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</si>
  <si>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</si>
  <si>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</si>
  <si>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</si>
  <si>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</si>
  <si>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</si>
  <si>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</si>
  <si>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</si>
  <si>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</si>
  <si>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</si>
  <si>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</si>
  <si>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</si>
  <si>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</si>
  <si>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</si>
  <si>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</si>
  <si>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</si>
  <si>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</si>
  <si>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</si>
  <si>
    <t>CHISTORRA--QUESOS-SALCHICHA-PASTOR-CHISTORRA</t>
  </si>
  <si>
    <t>QUESOS-POLLO-SALCHICHAS-JAMONES-</t>
  </si>
  <si>
    <t>AGUINALDOS</t>
  </si>
  <si>
    <t>CHISTORRA-QUESOS-POLLO-QUESOS</t>
  </si>
  <si>
    <t>QUESOS-POLLO-NATA-LONGANIZA</t>
  </si>
  <si>
    <t>QUESOS-MIXIOTES-PASTOR-CEREAL</t>
  </si>
  <si>
    <t>NOMINA # 52</t>
  </si>
  <si>
    <t>NOMINA  #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</si>
</sst>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44" fontId="2" fillId="8" borderId="75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FFCCFF"/>
      <color rgb="FF00FF99"/>
      <color rgb="FFFF00FF"/>
      <color rgb="FF99CCFF"/>
      <color rgb="FFCCFF66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02"/>
      <c r="C1" s="904" t="s">
        <v>25</v>
      </c>
      <c r="D1" s="905"/>
      <c r="E1" s="905"/>
      <c r="F1" s="905"/>
      <c r="G1" s="905"/>
      <c r="H1" s="905"/>
      <c r="I1" s="905"/>
      <c r="J1" s="905"/>
      <c r="K1" s="905"/>
      <c r="L1" s="905"/>
      <c r="M1" s="905"/>
    </row>
    <row r="2" spans="1:19" ht="16.5" thickBot="1" x14ac:dyDescent="0.3">
      <c r="B2" s="903"/>
      <c r="C2" s="3"/>
      <c r="H2" s="5"/>
      <c r="I2" s="6"/>
      <c r="J2" s="7"/>
      <c r="L2" s="8"/>
      <c r="M2" s="6"/>
      <c r="N2" s="9"/>
    </row>
    <row r="3" spans="1:19" ht="21.75" thickBot="1" x14ac:dyDescent="0.35">
      <c r="B3" s="906" t="s">
        <v>0</v>
      </c>
      <c r="C3" s="907"/>
      <c r="D3" s="10"/>
      <c r="E3" s="11"/>
      <c r="F3" s="11"/>
      <c r="H3" s="908" t="s">
        <v>26</v>
      </c>
      <c r="I3" s="90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09" t="s">
        <v>2</v>
      </c>
      <c r="F4" s="910"/>
      <c r="H4" s="911" t="s">
        <v>3</v>
      </c>
      <c r="I4" s="912"/>
      <c r="J4" s="19"/>
      <c r="K4" s="166"/>
      <c r="L4" s="20"/>
      <c r="M4" s="21" t="s">
        <v>4</v>
      </c>
      <c r="N4" s="22" t="s">
        <v>5</v>
      </c>
      <c r="P4" s="918" t="s">
        <v>6</v>
      </c>
      <c r="Q4" s="919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20">
        <f>SUM(M5:M38)</f>
        <v>247061</v>
      </c>
      <c r="N39" s="922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21"/>
      <c r="N40" s="923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24" t="s">
        <v>11</v>
      </c>
      <c r="I52" s="925"/>
      <c r="J52" s="100"/>
      <c r="K52" s="926">
        <f>I50+L50</f>
        <v>53873.49</v>
      </c>
      <c r="L52" s="927"/>
      <c r="M52" s="928">
        <f>N39+M39</f>
        <v>419924</v>
      </c>
      <c r="N52" s="929"/>
      <c r="P52" s="34"/>
      <c r="Q52" s="9"/>
    </row>
    <row r="53" spans="1:17" ht="15.75" x14ac:dyDescent="0.25">
      <c r="D53" s="930" t="s">
        <v>12</v>
      </c>
      <c r="E53" s="930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30" t="s">
        <v>95</v>
      </c>
      <c r="E54" s="930"/>
      <c r="F54" s="96">
        <v>-549976.4</v>
      </c>
      <c r="I54" s="931" t="s">
        <v>13</v>
      </c>
      <c r="J54" s="932"/>
      <c r="K54" s="933">
        <f>F56+F57+F58</f>
        <v>-24577.400000000023</v>
      </c>
      <c r="L54" s="934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35">
        <f>-C4</f>
        <v>0</v>
      </c>
      <c r="L56" s="936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913" t="s">
        <v>18</v>
      </c>
      <c r="E58" s="914"/>
      <c r="F58" s="113">
        <v>567389.35</v>
      </c>
      <c r="I58" s="915" t="s">
        <v>97</v>
      </c>
      <c r="J58" s="916"/>
      <c r="K58" s="917">
        <f>K54+K56</f>
        <v>-24577.400000000023</v>
      </c>
      <c r="L58" s="917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98" t="s">
        <v>597</v>
      </c>
      <c r="J76" s="999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1000"/>
      <c r="J77" s="1001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64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65"/>
      <c r="K81" s="1"/>
      <c r="L81" s="97"/>
      <c r="M81" s="3"/>
      <c r="N81" s="1"/>
    </row>
    <row r="82" spans="1:14" ht="18.75" x14ac:dyDescent="0.3">
      <c r="A82" s="435"/>
      <c r="B82" s="997" t="s">
        <v>595</v>
      </c>
      <c r="C82" s="99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2"/>
      <c r="C1" s="968" t="s">
        <v>451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25" ht="16.5" thickBot="1" x14ac:dyDescent="0.3">
      <c r="B2" s="9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6" t="s">
        <v>0</v>
      </c>
      <c r="C3" s="907"/>
      <c r="D3" s="10"/>
      <c r="E3" s="11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09" t="s">
        <v>2</v>
      </c>
      <c r="F4" s="910"/>
      <c r="H4" s="911" t="s">
        <v>3</v>
      </c>
      <c r="I4" s="912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67"/>
      <c r="W4" s="955" t="s">
        <v>124</v>
      </c>
      <c r="X4" s="95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55"/>
      <c r="X5" s="95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5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6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61"/>
      <c r="X21" s="961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62"/>
      <c r="X23" s="962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62"/>
      <c r="X24" s="962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63"/>
      <c r="X25" s="963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63"/>
      <c r="X26" s="963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56"/>
      <c r="X27" s="957"/>
      <c r="Y27" s="958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57"/>
      <c r="X28" s="957"/>
      <c r="Y28" s="958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47">
        <f>SUM(M5:M35)</f>
        <v>2220612.02</v>
      </c>
      <c r="N36" s="949">
        <f>SUM(N5:N35)</f>
        <v>833865</v>
      </c>
      <c r="O36" s="276"/>
      <c r="P36" s="277">
        <v>0</v>
      </c>
      <c r="Q36" s="993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48"/>
      <c r="N37" s="950"/>
      <c r="O37" s="276"/>
      <c r="P37" s="277">
        <v>0</v>
      </c>
      <c r="Q37" s="994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95">
        <f>M36+N36</f>
        <v>3054477.02</v>
      </c>
      <c r="N39" s="996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24" t="s">
        <v>11</v>
      </c>
      <c r="I68" s="925"/>
      <c r="J68" s="100"/>
      <c r="K68" s="926">
        <f>I66+L66</f>
        <v>314868.39999999997</v>
      </c>
      <c r="L68" s="953"/>
      <c r="M68" s="272"/>
      <c r="N68" s="272"/>
      <c r="P68" s="34"/>
      <c r="Q68" s="13"/>
    </row>
    <row r="69" spans="1:17" x14ac:dyDescent="0.25">
      <c r="D69" s="930" t="s">
        <v>12</v>
      </c>
      <c r="E69" s="930"/>
      <c r="F69" s="312">
        <f>F66-K68-C66</f>
        <v>1594593.8500000003</v>
      </c>
      <c r="I69" s="102"/>
      <c r="J69" s="103"/>
    </row>
    <row r="70" spans="1:17" ht="18.75" x14ac:dyDescent="0.3">
      <c r="D70" s="954" t="s">
        <v>95</v>
      </c>
      <c r="E70" s="954"/>
      <c r="F70" s="111">
        <v>-1360260.32</v>
      </c>
      <c r="I70" s="931" t="s">
        <v>13</v>
      </c>
      <c r="J70" s="932"/>
      <c r="K70" s="933">
        <f>F72+F73+F74</f>
        <v>1938640.11</v>
      </c>
      <c r="L70" s="933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35">
        <f>-C4</f>
        <v>-1266568.45</v>
      </c>
      <c r="L72" s="936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913" t="s">
        <v>18</v>
      </c>
      <c r="E74" s="914"/>
      <c r="F74" s="113">
        <v>1792817.68</v>
      </c>
      <c r="I74" s="915" t="s">
        <v>198</v>
      </c>
      <c r="J74" s="916"/>
      <c r="K74" s="917">
        <f>K70+K72</f>
        <v>672071.66000000015</v>
      </c>
      <c r="L74" s="917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06" t="s">
        <v>594</v>
      </c>
      <c r="J44" s="1007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08"/>
      <c r="J45" s="1009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10"/>
      <c r="J46" s="1011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6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65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1002" t="s">
        <v>594</v>
      </c>
      <c r="J83" s="1003"/>
    </row>
    <row r="84" spans="1:14" ht="19.5" thickBot="1" x14ac:dyDescent="0.35">
      <c r="A84" s="513" t="s">
        <v>598</v>
      </c>
      <c r="B84" s="514"/>
      <c r="C84" s="515"/>
      <c r="D84" s="491"/>
      <c r="I84" s="1004"/>
      <c r="J84" s="100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2"/>
      <c r="C1" s="968" t="s">
        <v>620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25" ht="16.5" thickBot="1" x14ac:dyDescent="0.3">
      <c r="B2" s="9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6" t="s">
        <v>0</v>
      </c>
      <c r="C3" s="907"/>
      <c r="D3" s="10"/>
      <c r="E3" s="11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09" t="s">
        <v>2</v>
      </c>
      <c r="F4" s="910"/>
      <c r="H4" s="911" t="s">
        <v>3</v>
      </c>
      <c r="I4" s="912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67"/>
      <c r="W4" s="955" t="s">
        <v>124</v>
      </c>
      <c r="X4" s="955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55"/>
      <c r="X5" s="955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59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60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61"/>
      <c r="X21" s="961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62"/>
      <c r="X23" s="962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62"/>
      <c r="X24" s="962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63"/>
      <c r="X25" s="963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63"/>
      <c r="X26" s="963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56"/>
      <c r="X27" s="957"/>
      <c r="Y27" s="958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57"/>
      <c r="X28" s="957"/>
      <c r="Y28" s="958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47">
        <f>SUM(M5:M40)</f>
        <v>2479367.6100000003</v>
      </c>
      <c r="N41" s="947">
        <f>SUM(N5:N40)</f>
        <v>1195667</v>
      </c>
      <c r="P41" s="505">
        <f>SUM(P5:P40)</f>
        <v>4355326.74</v>
      </c>
      <c r="Q41" s="1012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48"/>
      <c r="N42" s="948"/>
      <c r="P42" s="34"/>
      <c r="Q42" s="1013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14">
        <f>M41+N41</f>
        <v>3675034.6100000003</v>
      </c>
      <c r="N45" s="1015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24" t="s">
        <v>11</v>
      </c>
      <c r="I70" s="925"/>
      <c r="J70" s="100"/>
      <c r="K70" s="926">
        <f>I68+L68</f>
        <v>428155.54000000004</v>
      </c>
      <c r="L70" s="953"/>
      <c r="M70" s="272"/>
      <c r="N70" s="272"/>
      <c r="P70" s="34"/>
      <c r="Q70" s="13"/>
    </row>
    <row r="71" spans="1:17" x14ac:dyDescent="0.25">
      <c r="D71" s="930" t="s">
        <v>12</v>
      </c>
      <c r="E71" s="930"/>
      <c r="F71" s="312">
        <f>F68-K70-C68</f>
        <v>1631087.67</v>
      </c>
      <c r="I71" s="102"/>
      <c r="J71" s="103"/>
      <c r="P71" s="34"/>
    </row>
    <row r="72" spans="1:17" ht="18.75" x14ac:dyDescent="0.3">
      <c r="D72" s="954" t="s">
        <v>95</v>
      </c>
      <c r="E72" s="954"/>
      <c r="F72" s="111">
        <v>-1884975.46</v>
      </c>
      <c r="I72" s="931" t="s">
        <v>13</v>
      </c>
      <c r="J72" s="932"/>
      <c r="K72" s="933">
        <f>F74+F75+F76</f>
        <v>1777829.89</v>
      </c>
      <c r="L72" s="933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35">
        <f>-C4</f>
        <v>-1792817.68</v>
      </c>
      <c r="L74" s="936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913" t="s">
        <v>18</v>
      </c>
      <c r="E76" s="914"/>
      <c r="F76" s="113">
        <v>2112071.92</v>
      </c>
      <c r="I76" s="915" t="s">
        <v>852</v>
      </c>
      <c r="J76" s="916"/>
      <c r="K76" s="917">
        <f>K72+K74</f>
        <v>-14987.790000000037</v>
      </c>
      <c r="L76" s="917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06" t="s">
        <v>594</v>
      </c>
      <c r="J54" s="1007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08"/>
      <c r="J55" s="1009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10"/>
      <c r="J56" s="1011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64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65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1002" t="s">
        <v>594</v>
      </c>
      <c r="J93" s="1003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1004"/>
      <c r="J94" s="100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16">
        <f>SUM(D106:D129)</f>
        <v>759581.99999999988</v>
      </c>
      <c r="D130" s="1017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31" t="s">
        <v>1242</v>
      </c>
      <c r="C2" s="1032"/>
      <c r="D2" s="1033"/>
      <c r="F2" s="1019" t="s">
        <v>1241</v>
      </c>
      <c r="G2" s="1020"/>
      <c r="H2" s="1021"/>
    </row>
    <row r="3" spans="2:8" ht="27.75" customHeight="1" thickBot="1" x14ac:dyDescent="0.3">
      <c r="B3" s="1034"/>
      <c r="C3" s="1035"/>
      <c r="D3" s="1036"/>
      <c r="F3" s="1022"/>
      <c r="G3" s="1023"/>
      <c r="H3" s="1024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25">
        <f>SUM(H5:H10)</f>
        <v>334337</v>
      </c>
      <c r="H11" s="1026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29" t="s">
        <v>749</v>
      </c>
      <c r="D15" s="1027">
        <f>D11-D13</f>
        <v>-69877</v>
      </c>
      <c r="E15" s="1037" t="s">
        <v>1243</v>
      </c>
      <c r="F15" s="1038"/>
      <c r="G15" s="1038"/>
      <c r="H15" s="1039"/>
    </row>
    <row r="16" spans="2:8" ht="18.75" customHeight="1" thickBot="1" x14ac:dyDescent="0.3">
      <c r="C16" s="1030"/>
      <c r="D16" s="1028"/>
      <c r="E16" s="1040"/>
      <c r="F16" s="1041"/>
      <c r="G16" s="1041"/>
      <c r="H16" s="1042"/>
    </row>
    <row r="17" spans="3:4" ht="18.75" x14ac:dyDescent="0.3">
      <c r="C17" s="1018" t="s">
        <v>751</v>
      </c>
      <c r="D17" s="1018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2"/>
      <c r="C1" s="968" t="s">
        <v>752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25" ht="16.5" thickBot="1" x14ac:dyDescent="0.3">
      <c r="B2" s="9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6" t="s">
        <v>0</v>
      </c>
      <c r="C3" s="907"/>
      <c r="D3" s="10"/>
      <c r="E3" s="553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09" t="s">
        <v>2</v>
      </c>
      <c r="F4" s="910"/>
      <c r="H4" s="911" t="s">
        <v>3</v>
      </c>
      <c r="I4" s="912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67"/>
      <c r="U4" s="34"/>
      <c r="V4" s="128"/>
      <c r="W4" s="1043"/>
      <c r="X4" s="104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43"/>
      <c r="X5" s="104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44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4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61"/>
      <c r="X21" s="961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62"/>
      <c r="X23" s="962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62"/>
      <c r="X24" s="962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63"/>
      <c r="X25" s="963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63"/>
      <c r="X26" s="963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56"/>
      <c r="X27" s="957"/>
      <c r="Y27" s="958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57"/>
      <c r="X28" s="957"/>
      <c r="Y28" s="958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47">
        <f>SUM(M5:M40)</f>
        <v>1509924.1</v>
      </c>
      <c r="N41" s="947">
        <f>SUM(N5:N40)</f>
        <v>1012291</v>
      </c>
      <c r="P41" s="505">
        <f>SUM(P5:P40)</f>
        <v>3152648.1</v>
      </c>
      <c r="Q41" s="1012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48"/>
      <c r="N42" s="948"/>
      <c r="P42" s="34"/>
      <c r="Q42" s="1013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14">
        <f>M41+N41</f>
        <v>2522215.1</v>
      </c>
      <c r="N45" s="1015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24" t="s">
        <v>11</v>
      </c>
      <c r="I63" s="925"/>
      <c r="J63" s="559"/>
      <c r="K63" s="1049">
        <f>I61+L61</f>
        <v>340912.75</v>
      </c>
      <c r="L63" s="1050"/>
      <c r="M63" s="272"/>
      <c r="N63" s="272"/>
      <c r="P63" s="34"/>
      <c r="Q63" s="13"/>
    </row>
    <row r="64" spans="1:17" x14ac:dyDescent="0.25">
      <c r="D64" s="930" t="s">
        <v>12</v>
      </c>
      <c r="E64" s="930"/>
      <c r="F64" s="312">
        <f>F61-K63-C61</f>
        <v>1458827.53</v>
      </c>
      <c r="I64" s="102"/>
      <c r="J64" s="560"/>
    </row>
    <row r="65" spans="2:17" ht="18.75" x14ac:dyDescent="0.3">
      <c r="D65" s="954" t="s">
        <v>95</v>
      </c>
      <c r="E65" s="954"/>
      <c r="F65" s="111">
        <v>-1572197.3</v>
      </c>
      <c r="I65" s="931" t="s">
        <v>13</v>
      </c>
      <c r="J65" s="932"/>
      <c r="K65" s="933">
        <f>F67+F68+F69</f>
        <v>2392765.5300000003</v>
      </c>
      <c r="L65" s="933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45">
        <f>-C4</f>
        <v>-2112071.92</v>
      </c>
      <c r="L67" s="933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913" t="s">
        <v>18</v>
      </c>
      <c r="E69" s="914"/>
      <c r="F69" s="113">
        <v>2546982.16</v>
      </c>
      <c r="I69" s="1046" t="s">
        <v>198</v>
      </c>
      <c r="J69" s="1047"/>
      <c r="K69" s="1048">
        <f>K65+K67</f>
        <v>280693.61000000034</v>
      </c>
      <c r="L69" s="104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06" t="s">
        <v>594</v>
      </c>
      <c r="J38" s="1007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08"/>
      <c r="J39" s="1009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10"/>
      <c r="J40" s="1011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64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65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1002" t="s">
        <v>594</v>
      </c>
      <c r="J74" s="1003"/>
    </row>
    <row r="75" spans="1:14" ht="19.5" thickBot="1" x14ac:dyDescent="0.35">
      <c r="A75" s="456"/>
      <c r="B75" s="649"/>
      <c r="C75" s="233"/>
      <c r="D75" s="650"/>
      <c r="E75" s="519"/>
      <c r="F75" s="111"/>
      <c r="I75" s="1004"/>
      <c r="J75" s="1005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53" t="s">
        <v>804</v>
      </c>
      <c r="B89" s="1054"/>
      <c r="C89" s="1054"/>
      <c r="E89"/>
      <c r="F89" s="111"/>
      <c r="I89"/>
      <c r="J89" s="194"/>
      <c r="M89"/>
      <c r="N89"/>
    </row>
    <row r="90" spans="1:14" ht="18.75" x14ac:dyDescent="0.3">
      <c r="A90" s="454"/>
      <c r="B90" s="1055" t="s">
        <v>805</v>
      </c>
      <c r="C90" s="1056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51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52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2"/>
      <c r="C1" s="968" t="s">
        <v>882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18" ht="16.5" thickBot="1" x14ac:dyDescent="0.3">
      <c r="B2" s="903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6" t="s">
        <v>0</v>
      </c>
      <c r="C3" s="907"/>
      <c r="D3" s="10"/>
      <c r="E3" s="553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09" t="s">
        <v>2</v>
      </c>
      <c r="F4" s="910"/>
      <c r="H4" s="911" t="s">
        <v>3</v>
      </c>
      <c r="I4" s="912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67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47">
        <f>SUM(M5:M40)</f>
        <v>1737024</v>
      </c>
      <c r="N41" s="947">
        <f>SUM(N5:N40)</f>
        <v>1314313</v>
      </c>
      <c r="P41" s="505">
        <f>SUM(P5:P40)</f>
        <v>3810957.55</v>
      </c>
      <c r="Q41" s="1012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48"/>
      <c r="N42" s="948"/>
      <c r="P42" s="34"/>
      <c r="Q42" s="1013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14">
        <f>M41+N41</f>
        <v>3051337</v>
      </c>
      <c r="N45" s="1015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4" t="s">
        <v>11</v>
      </c>
      <c r="I69" s="925"/>
      <c r="J69" s="559"/>
      <c r="K69" s="1049">
        <f>I67+L67</f>
        <v>534683.29</v>
      </c>
      <c r="L69" s="1050"/>
      <c r="M69" s="272"/>
      <c r="N69" s="272"/>
      <c r="P69" s="34"/>
      <c r="Q69" s="13"/>
    </row>
    <row r="70" spans="1:17" x14ac:dyDescent="0.25">
      <c r="D70" s="930" t="s">
        <v>12</v>
      </c>
      <c r="E70" s="930"/>
      <c r="F70" s="312">
        <f>F67-K69-C67</f>
        <v>1883028.8699999999</v>
      </c>
      <c r="I70" s="102"/>
      <c r="J70" s="560"/>
    </row>
    <row r="71" spans="1:17" ht="18.75" x14ac:dyDescent="0.3">
      <c r="D71" s="954" t="s">
        <v>95</v>
      </c>
      <c r="E71" s="954"/>
      <c r="F71" s="111">
        <v>-2122394.9</v>
      </c>
      <c r="I71" s="931" t="s">
        <v>13</v>
      </c>
      <c r="J71" s="932"/>
      <c r="K71" s="933">
        <f>F73+F74+F75</f>
        <v>2367293.46</v>
      </c>
      <c r="L71" s="93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45">
        <f>-C4</f>
        <v>-2546982.16</v>
      </c>
      <c r="L73" s="933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913" t="s">
        <v>18</v>
      </c>
      <c r="E75" s="914"/>
      <c r="F75" s="113">
        <v>2355426.54</v>
      </c>
      <c r="I75" s="915" t="s">
        <v>97</v>
      </c>
      <c r="J75" s="916"/>
      <c r="K75" s="917">
        <f>K71+K73</f>
        <v>-179688.70000000019</v>
      </c>
      <c r="L75" s="91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06" t="s">
        <v>594</v>
      </c>
      <c r="I43" s="1007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08"/>
      <c r="I44" s="100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10"/>
      <c r="I45" s="1011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1002" t="s">
        <v>594</v>
      </c>
      <c r="I67" s="1003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64" t="s">
        <v>207</v>
      </c>
      <c r="H68" s="1004"/>
      <c r="I68" s="100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6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3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3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2"/>
      <c r="C1" s="968" t="s">
        <v>1025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18" ht="16.5" thickBot="1" x14ac:dyDescent="0.3">
      <c r="B2" s="903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6" t="s">
        <v>0</v>
      </c>
      <c r="C3" s="907"/>
      <c r="D3" s="10"/>
      <c r="E3" s="553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09" t="s">
        <v>2</v>
      </c>
      <c r="F4" s="910"/>
      <c r="H4" s="911" t="s">
        <v>3</v>
      </c>
      <c r="I4" s="912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67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47">
        <f>SUM(M5:M40)</f>
        <v>2180659.5</v>
      </c>
      <c r="N41" s="947">
        <f>SUM(N5:N40)</f>
        <v>1072718</v>
      </c>
      <c r="P41" s="505">
        <f>SUM(P5:P40)</f>
        <v>4807723.83</v>
      </c>
      <c r="Q41" s="1012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48"/>
      <c r="N42" s="948"/>
      <c r="P42" s="34"/>
      <c r="Q42" s="1013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14">
        <f>M41+N41</f>
        <v>3253377.5</v>
      </c>
      <c r="N45" s="101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4" t="s">
        <v>11</v>
      </c>
      <c r="I69" s="925"/>
      <c r="J69" s="559"/>
      <c r="K69" s="1049">
        <f>I67+L67</f>
        <v>515778.65000000026</v>
      </c>
      <c r="L69" s="1050"/>
      <c r="M69" s="272"/>
      <c r="N69" s="272"/>
      <c r="P69" s="34"/>
      <c r="Q69" s="13"/>
    </row>
    <row r="70" spans="1:17" x14ac:dyDescent="0.25">
      <c r="D70" s="930" t="s">
        <v>12</v>
      </c>
      <c r="E70" s="930"/>
      <c r="F70" s="312">
        <f>F67-K69-C67</f>
        <v>1573910.5599999998</v>
      </c>
      <c r="I70" s="102"/>
      <c r="J70" s="560"/>
    </row>
    <row r="71" spans="1:17" ht="18.75" x14ac:dyDescent="0.3">
      <c r="D71" s="954" t="s">
        <v>95</v>
      </c>
      <c r="E71" s="954"/>
      <c r="F71" s="111">
        <v>-1727771.26</v>
      </c>
      <c r="I71" s="931" t="s">
        <v>13</v>
      </c>
      <c r="J71" s="932"/>
      <c r="K71" s="933">
        <f>F73+F74+F75</f>
        <v>2141254.8899999997</v>
      </c>
      <c r="L71" s="93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45">
        <f>-C4</f>
        <v>-2355426.54</v>
      </c>
      <c r="L73" s="933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913" t="s">
        <v>18</v>
      </c>
      <c r="E75" s="914"/>
      <c r="F75" s="113">
        <v>2274653.09</v>
      </c>
      <c r="I75" s="1046" t="s">
        <v>97</v>
      </c>
      <c r="J75" s="1047"/>
      <c r="K75" s="1048">
        <f>K71+K73</f>
        <v>-214171.65000000037</v>
      </c>
      <c r="L75" s="104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57" t="s">
        <v>1450</v>
      </c>
      <c r="I33" s="1058"/>
      <c r="J33" s="1058"/>
      <c r="K33" s="1059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57"/>
      <c r="I34" s="1058"/>
      <c r="J34" s="1058"/>
      <c r="K34" s="1059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06" t="s">
        <v>594</v>
      </c>
      <c r="I40" s="1007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08"/>
      <c r="I41" s="1009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10"/>
      <c r="I42" s="1011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1002" t="s">
        <v>594</v>
      </c>
      <c r="I67" s="1003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64" t="s">
        <v>207</v>
      </c>
      <c r="H68" s="1004"/>
      <c r="I68" s="100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6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02"/>
      <c r="C1" s="968" t="s">
        <v>1142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19" ht="16.5" thickBot="1" x14ac:dyDescent="0.3">
      <c r="B2" s="903"/>
      <c r="C2" s="3"/>
      <c r="H2" s="5"/>
      <c r="I2" s="6"/>
      <c r="J2" s="7"/>
      <c r="L2" s="8"/>
      <c r="M2" s="6"/>
      <c r="N2" s="9"/>
    </row>
    <row r="3" spans="1:19" ht="21.75" thickBot="1" x14ac:dyDescent="0.35">
      <c r="B3" s="906" t="s">
        <v>0</v>
      </c>
      <c r="C3" s="907"/>
      <c r="D3" s="10"/>
      <c r="E3" s="553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09" t="s">
        <v>2</v>
      </c>
      <c r="F4" s="910"/>
      <c r="H4" s="911" t="s">
        <v>3</v>
      </c>
      <c r="I4" s="912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67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47">
        <f>SUM(M5:M40)</f>
        <v>1553743.1800000002</v>
      </c>
      <c r="N41" s="947">
        <f>SUM(N5:N40)</f>
        <v>1198132</v>
      </c>
      <c r="P41" s="505">
        <f>SUM(P5:P40)</f>
        <v>3384938.6799999997</v>
      </c>
      <c r="Q41" s="1012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48"/>
      <c r="N42" s="948"/>
      <c r="P42" s="34"/>
      <c r="Q42" s="1013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14">
        <f>M41+N41</f>
        <v>2751875.18</v>
      </c>
      <c r="N45" s="101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4" t="s">
        <v>11</v>
      </c>
      <c r="I69" s="925"/>
      <c r="J69" s="559"/>
      <c r="K69" s="1049">
        <f>I67+L67</f>
        <v>573073.52</v>
      </c>
      <c r="L69" s="1050"/>
      <c r="M69" s="272"/>
      <c r="N69" s="272"/>
      <c r="P69" s="34"/>
      <c r="Q69" s="13"/>
    </row>
    <row r="70" spans="1:17" x14ac:dyDescent="0.25">
      <c r="D70" s="930" t="s">
        <v>12</v>
      </c>
      <c r="E70" s="930"/>
      <c r="F70" s="312">
        <f>F67-K69-C67</f>
        <v>1262114.75</v>
      </c>
      <c r="I70" s="102"/>
      <c r="J70" s="560"/>
    </row>
    <row r="71" spans="1:17" ht="18.75" x14ac:dyDescent="0.3">
      <c r="D71" s="954" t="s">
        <v>95</v>
      </c>
      <c r="E71" s="954"/>
      <c r="F71" s="111">
        <v>-1715125.23</v>
      </c>
      <c r="I71" s="931" t="s">
        <v>13</v>
      </c>
      <c r="J71" s="932"/>
      <c r="K71" s="933">
        <f>F73+F74+F75</f>
        <v>2249865.5500000003</v>
      </c>
      <c r="L71" s="93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45">
        <f>-C4</f>
        <v>-2274653.09</v>
      </c>
      <c r="L73" s="933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913" t="s">
        <v>18</v>
      </c>
      <c r="E75" s="914"/>
      <c r="F75" s="113">
        <v>2672555.9900000002</v>
      </c>
      <c r="I75" s="915" t="s">
        <v>97</v>
      </c>
      <c r="J75" s="916"/>
      <c r="K75" s="917">
        <f>K71+K73</f>
        <v>-24787.539999999572</v>
      </c>
      <c r="L75" s="91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57" t="s">
        <v>1450</v>
      </c>
      <c r="I37" s="1058"/>
      <c r="J37" s="1058"/>
      <c r="K37" s="1059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57"/>
      <c r="I38" s="1058"/>
      <c r="J38" s="1058"/>
      <c r="K38" s="1059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06" t="s">
        <v>594</v>
      </c>
      <c r="I40" s="1007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08"/>
      <c r="I41" s="1009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10"/>
      <c r="I42" s="1011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1002" t="s">
        <v>594</v>
      </c>
      <c r="I67" s="1003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64" t="s">
        <v>207</v>
      </c>
      <c r="H68" s="1004"/>
      <c r="I68" s="100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6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66" t="s">
        <v>1376</v>
      </c>
      <c r="I73" s="1067"/>
      <c r="J73" s="1068"/>
      <c r="L73"/>
      <c r="M73"/>
    </row>
    <row r="74" spans="1:13" ht="18.75" customHeight="1" thickBot="1" x14ac:dyDescent="0.3">
      <c r="A74" s="98"/>
      <c r="B74" s="799"/>
      <c r="C74" s="129"/>
      <c r="D74" s="800"/>
      <c r="E74" s="1072" t="s">
        <v>1375</v>
      </c>
      <c r="F74" s="1073"/>
      <c r="H74" s="1069"/>
      <c r="I74" s="1070"/>
      <c r="J74" s="1071"/>
      <c r="L74"/>
      <c r="M74"/>
    </row>
    <row r="75" spans="1:13" ht="17.25" thickTop="1" thickBot="1" x14ac:dyDescent="0.3">
      <c r="A75" s="98"/>
      <c r="B75" s="799"/>
      <c r="C75" s="233"/>
      <c r="D75" s="800"/>
      <c r="E75" s="1074"/>
      <c r="F75" s="1075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61">
        <v>642271.04</v>
      </c>
      <c r="F77" s="1062"/>
      <c r="H77" s="1063">
        <v>584997.29</v>
      </c>
      <c r="I77" s="1064"/>
      <c r="J77" s="1065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60" t="s">
        <v>1377</v>
      </c>
      <c r="G80" s="1060"/>
      <c r="H80" s="1060"/>
      <c r="I80" s="1060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60"/>
      <c r="G81" s="1060"/>
      <c r="H81" s="1060"/>
      <c r="I81" s="1060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02"/>
      <c r="C1" s="968" t="s">
        <v>1244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22" ht="16.5" thickBot="1" x14ac:dyDescent="0.3">
      <c r="B2" s="903"/>
      <c r="C2" s="3"/>
      <c r="H2" s="5"/>
      <c r="I2" s="6"/>
      <c r="J2" s="7"/>
      <c r="L2" s="8"/>
      <c r="M2" s="6"/>
      <c r="N2" s="9"/>
    </row>
    <row r="3" spans="1:22" ht="21.75" thickBot="1" x14ac:dyDescent="0.35">
      <c r="B3" s="906" t="s">
        <v>0</v>
      </c>
      <c r="C3" s="907"/>
      <c r="D3" s="10"/>
      <c r="E3" s="553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09" t="s">
        <v>2</v>
      </c>
      <c r="F4" s="910"/>
      <c r="H4" s="911" t="s">
        <v>3</v>
      </c>
      <c r="I4" s="912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67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47">
        <f>SUM(M5:M40)</f>
        <v>2172487.6799999997</v>
      </c>
      <c r="N41" s="947">
        <f>SUM(N5:N40)</f>
        <v>1625219</v>
      </c>
      <c r="P41" s="505">
        <f>SUM(P5:P40)</f>
        <v>4566318.68</v>
      </c>
      <c r="Q41" s="1012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48"/>
      <c r="N42" s="948"/>
      <c r="P42" s="34"/>
      <c r="Q42" s="1013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14">
        <f>M41+N41</f>
        <v>3797706.6799999997</v>
      </c>
      <c r="N45" s="1015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4" t="s">
        <v>11</v>
      </c>
      <c r="I69" s="925"/>
      <c r="J69" s="559"/>
      <c r="K69" s="1049">
        <f>I67+L67</f>
        <v>401450.39</v>
      </c>
      <c r="L69" s="1050"/>
      <c r="M69" s="272"/>
      <c r="N69" s="272"/>
      <c r="P69" s="34"/>
      <c r="Q69" s="13"/>
    </row>
    <row r="70" spans="1:17" x14ac:dyDescent="0.25">
      <c r="D70" s="930" t="s">
        <v>12</v>
      </c>
      <c r="E70" s="930"/>
      <c r="F70" s="312">
        <f>F67-K69-C67</f>
        <v>1484547.7999999998</v>
      </c>
      <c r="I70" s="102"/>
      <c r="J70" s="560"/>
    </row>
    <row r="71" spans="1:17" ht="18.75" x14ac:dyDescent="0.3">
      <c r="D71" s="954" t="s">
        <v>95</v>
      </c>
      <c r="E71" s="954"/>
      <c r="F71" s="111">
        <v>-2600214.79</v>
      </c>
      <c r="I71" s="931" t="s">
        <v>13</v>
      </c>
      <c r="J71" s="932"/>
      <c r="K71" s="933">
        <f>F73+F74+F75</f>
        <v>2724761.13</v>
      </c>
      <c r="L71" s="933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45">
        <f>-C4</f>
        <v>-2672555.9900000002</v>
      </c>
      <c r="L73" s="933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913" t="s">
        <v>18</v>
      </c>
      <c r="E75" s="914"/>
      <c r="F75" s="113">
        <v>3773503.4</v>
      </c>
      <c r="I75" s="1076" t="s">
        <v>198</v>
      </c>
      <c r="J75" s="1077"/>
      <c r="K75" s="1078">
        <f>K71+K73</f>
        <v>52205.139999999665</v>
      </c>
      <c r="L75" s="107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06" t="s">
        <v>594</v>
      </c>
      <c r="J40" s="1007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08"/>
      <c r="J41" s="1009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10"/>
      <c r="J42" s="1011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57" t="s">
        <v>1450</v>
      </c>
      <c r="J45" s="1058"/>
      <c r="K45" s="1058"/>
      <c r="L45" s="1059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57"/>
      <c r="J46" s="1058"/>
      <c r="K46" s="1058"/>
      <c r="L46" s="1059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1002" t="s">
        <v>594</v>
      </c>
      <c r="J67" s="1003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4" t="s">
        <v>207</v>
      </c>
      <c r="I68" s="1004"/>
      <c r="J68" s="100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2"/>
      <c r="C1" s="968" t="s">
        <v>1378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18" ht="16.5" thickBot="1" x14ac:dyDescent="0.3">
      <c r="B2" s="903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6" t="s">
        <v>0</v>
      </c>
      <c r="C3" s="907"/>
      <c r="D3" s="10"/>
      <c r="E3" s="553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09" t="s">
        <v>2</v>
      </c>
      <c r="F4" s="910"/>
      <c r="H4" s="911" t="s">
        <v>3</v>
      </c>
      <c r="I4" s="912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67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47">
        <f>SUM(M5:M40)</f>
        <v>2247959.2000000002</v>
      </c>
      <c r="N41" s="947">
        <f>SUM(N5:N40)</f>
        <v>1207891</v>
      </c>
      <c r="P41" s="505">
        <f>SUM(P5:P40)</f>
        <v>4224165.1999999993</v>
      </c>
      <c r="Q41" s="1079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48"/>
      <c r="N42" s="948"/>
      <c r="P42" s="34"/>
      <c r="Q42" s="1080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14">
        <f>M41+N41</f>
        <v>3455850.2</v>
      </c>
      <c r="N45" s="101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4" t="s">
        <v>11</v>
      </c>
      <c r="I69" s="925"/>
      <c r="J69" s="559"/>
      <c r="K69" s="1049">
        <f>I67+L67</f>
        <v>436784.42000000004</v>
      </c>
      <c r="L69" s="1050"/>
      <c r="M69" s="272"/>
      <c r="N69" s="272"/>
      <c r="P69" s="34"/>
      <c r="Q69" s="13"/>
    </row>
    <row r="70" spans="1:17" x14ac:dyDescent="0.25">
      <c r="D70" s="930" t="s">
        <v>12</v>
      </c>
      <c r="E70" s="930"/>
      <c r="F70" s="312">
        <f>F67-K69-C67</f>
        <v>3197994.58</v>
      </c>
      <c r="I70" s="102"/>
      <c r="J70" s="560"/>
    </row>
    <row r="71" spans="1:17" ht="18.75" x14ac:dyDescent="0.3">
      <c r="D71" s="954" t="s">
        <v>95</v>
      </c>
      <c r="E71" s="954"/>
      <c r="F71" s="111">
        <v>-2010648.49</v>
      </c>
      <c r="I71" s="931" t="s">
        <v>13</v>
      </c>
      <c r="J71" s="932"/>
      <c r="K71" s="933">
        <f>F73+F74+F75</f>
        <v>4262125.54</v>
      </c>
      <c r="L71" s="933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45">
        <f>-C4</f>
        <v>-3773503.4</v>
      </c>
      <c r="L73" s="933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913" t="s">
        <v>18</v>
      </c>
      <c r="E75" s="914"/>
      <c r="F75" s="113">
        <v>3176585.65</v>
      </c>
      <c r="I75" s="1076" t="s">
        <v>198</v>
      </c>
      <c r="J75" s="1077"/>
      <c r="K75" s="1078">
        <f>K71+K73</f>
        <v>488622.14000000013</v>
      </c>
      <c r="L75" s="107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25" workbookViewId="0">
      <selection activeCell="G77" sqref="G7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57" t="s">
        <v>1474</v>
      </c>
      <c r="J36" s="1058"/>
      <c r="K36" s="1058"/>
      <c r="L36" s="1059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57"/>
      <c r="J37" s="1058"/>
      <c r="K37" s="1058"/>
      <c r="L37" s="1059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06" t="s">
        <v>594</v>
      </c>
      <c r="J40" s="1007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8"/>
      <c r="J41" s="1009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0"/>
      <c r="J42" s="1011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1002" t="s">
        <v>594</v>
      </c>
      <c r="J67" s="1003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4" t="s">
        <v>207</v>
      </c>
      <c r="I68" s="1004"/>
      <c r="J68" s="100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D49" sqref="D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2"/>
      <c r="C1" s="968" t="s">
        <v>1475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18" ht="16.5" thickBot="1" x14ac:dyDescent="0.3">
      <c r="B2" s="903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6" t="s">
        <v>0</v>
      </c>
      <c r="C3" s="907"/>
      <c r="D3" s="10"/>
      <c r="E3" s="553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09" t="s">
        <v>2</v>
      </c>
      <c r="F4" s="910"/>
      <c r="H4" s="911" t="s">
        <v>3</v>
      </c>
      <c r="I4" s="912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67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47">
        <f>SUM(M5:M40)</f>
        <v>1976342.9200000002</v>
      </c>
      <c r="N41" s="947">
        <f>SUM(N5:N40)</f>
        <v>1174373</v>
      </c>
      <c r="P41" s="505">
        <f>SUM(P5:P40)</f>
        <v>3702973.3</v>
      </c>
      <c r="Q41" s="1079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48"/>
      <c r="N42" s="948"/>
      <c r="P42" s="34"/>
      <c r="Q42" s="1080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14">
        <f>M41+N41</f>
        <v>3150715.92</v>
      </c>
      <c r="N45" s="101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24" t="s">
        <v>11</v>
      </c>
      <c r="I69" s="925"/>
      <c r="J69" s="559"/>
      <c r="K69" s="1049">
        <f>I67+L67</f>
        <v>279093.21999999997</v>
      </c>
      <c r="L69" s="1050"/>
      <c r="M69" s="272"/>
      <c r="N69" s="272"/>
      <c r="P69" s="34"/>
      <c r="Q69" s="13"/>
    </row>
    <row r="70" spans="1:17" x14ac:dyDescent="0.25">
      <c r="D70" s="930" t="s">
        <v>12</v>
      </c>
      <c r="E70" s="930"/>
      <c r="F70" s="312">
        <f>F67-K69-C67</f>
        <v>2410905.75</v>
      </c>
      <c r="I70" s="102"/>
      <c r="J70" s="560"/>
    </row>
    <row r="71" spans="1:17" ht="18.75" x14ac:dyDescent="0.3">
      <c r="D71" s="954" t="s">
        <v>95</v>
      </c>
      <c r="E71" s="954"/>
      <c r="F71" s="111">
        <v>-1884182.28</v>
      </c>
      <c r="I71" s="931" t="s">
        <v>13</v>
      </c>
      <c r="J71" s="932"/>
      <c r="K71" s="933">
        <f>F73+F74+F75</f>
        <v>4251710.88</v>
      </c>
      <c r="L71" s="933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45">
        <f>-C4</f>
        <v>-3176585.65</v>
      </c>
      <c r="L73" s="933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913" t="s">
        <v>18</v>
      </c>
      <c r="E75" s="914"/>
      <c r="F75" s="113">
        <v>3445405.07</v>
      </c>
      <c r="I75" s="1076" t="s">
        <v>198</v>
      </c>
      <c r="J75" s="1077"/>
      <c r="K75" s="1078">
        <f>K71+K73</f>
        <v>1075125.23</v>
      </c>
      <c r="L75" s="107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19" workbookViewId="0">
      <selection activeCell="C34" sqref="C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81"/>
      <c r="J36" s="1082"/>
      <c r="K36" s="1082"/>
      <c r="L36" s="1083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81"/>
      <c r="J37" s="1082"/>
      <c r="K37" s="1082"/>
      <c r="L37" s="1083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06" t="s">
        <v>594</v>
      </c>
      <c r="J40" s="1007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8"/>
      <c r="J41" s="1009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0"/>
      <c r="J42" s="1011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1002" t="s">
        <v>594</v>
      </c>
      <c r="J67" s="1003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4" t="s">
        <v>207</v>
      </c>
      <c r="I68" s="1004"/>
      <c r="J68" s="100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02"/>
      <c r="C1" s="904" t="s">
        <v>208</v>
      </c>
      <c r="D1" s="905"/>
      <c r="E1" s="905"/>
      <c r="F1" s="905"/>
      <c r="G1" s="905"/>
      <c r="H1" s="905"/>
      <c r="I1" s="905"/>
      <c r="J1" s="905"/>
      <c r="K1" s="905"/>
      <c r="L1" s="905"/>
      <c r="M1" s="905"/>
    </row>
    <row r="2" spans="1:25" ht="16.5" thickBot="1" x14ac:dyDescent="0.3">
      <c r="B2" s="9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6" t="s">
        <v>0</v>
      </c>
      <c r="C3" s="907"/>
      <c r="D3" s="10"/>
      <c r="E3" s="11"/>
      <c r="F3" s="11"/>
      <c r="H3" s="908" t="s">
        <v>26</v>
      </c>
      <c r="I3" s="908"/>
      <c r="K3" s="165"/>
      <c r="L3" s="13"/>
      <c r="M3" s="14"/>
      <c r="P3" s="94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09" t="s">
        <v>2</v>
      </c>
      <c r="F4" s="910"/>
      <c r="H4" s="911" t="s">
        <v>3</v>
      </c>
      <c r="I4" s="912"/>
      <c r="J4" s="19"/>
      <c r="K4" s="166"/>
      <c r="L4" s="20"/>
      <c r="M4" s="21" t="s">
        <v>4</v>
      </c>
      <c r="N4" s="22" t="s">
        <v>5</v>
      </c>
      <c r="P4" s="946"/>
      <c r="Q4" s="286" t="s">
        <v>209</v>
      </c>
      <c r="W4" s="955" t="s">
        <v>124</v>
      </c>
      <c r="X4" s="95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55"/>
      <c r="X5" s="95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5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6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61"/>
      <c r="X21" s="96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62"/>
      <c r="X23" s="96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62"/>
      <c r="X24" s="96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63"/>
      <c r="X25" s="96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63"/>
      <c r="X26" s="96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56"/>
      <c r="X27" s="957"/>
      <c r="Y27" s="95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57"/>
      <c r="X28" s="957"/>
      <c r="Y28" s="95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47">
        <f>SUM(M5:M35)</f>
        <v>321168.83</v>
      </c>
      <c r="N36" s="949">
        <f>SUM(N5:N35)</f>
        <v>467016</v>
      </c>
      <c r="O36" s="276"/>
      <c r="P36" s="277">
        <v>0</v>
      </c>
      <c r="Q36" s="95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48"/>
      <c r="N37" s="950"/>
      <c r="O37" s="276"/>
      <c r="P37" s="277">
        <v>0</v>
      </c>
      <c r="Q37" s="95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4" t="s">
        <v>11</v>
      </c>
      <c r="I52" s="925"/>
      <c r="J52" s="100"/>
      <c r="K52" s="926">
        <f>I50+L50</f>
        <v>71911.59</v>
      </c>
      <c r="L52" s="953"/>
      <c r="M52" s="272"/>
      <c r="N52" s="272"/>
      <c r="P52" s="34"/>
      <c r="Q52" s="13"/>
    </row>
    <row r="53" spans="1:17" ht="16.5" thickBot="1" x14ac:dyDescent="0.3">
      <c r="D53" s="930" t="s">
        <v>12</v>
      </c>
      <c r="E53" s="930"/>
      <c r="F53" s="312">
        <f>F50-K52-C50</f>
        <v>-25952.549999999814</v>
      </c>
      <c r="I53" s="102"/>
      <c r="J53" s="103"/>
    </row>
    <row r="54" spans="1:17" ht="18.75" x14ac:dyDescent="0.3">
      <c r="D54" s="954" t="s">
        <v>95</v>
      </c>
      <c r="E54" s="954"/>
      <c r="F54" s="111">
        <v>-706888.38</v>
      </c>
      <c r="I54" s="931" t="s">
        <v>13</v>
      </c>
      <c r="J54" s="932"/>
      <c r="K54" s="933">
        <f>F56+F57+F58</f>
        <v>1308778.3500000003</v>
      </c>
      <c r="L54" s="933"/>
      <c r="M54" s="939" t="s">
        <v>211</v>
      </c>
      <c r="N54" s="940"/>
      <c r="O54" s="940"/>
      <c r="P54" s="940"/>
      <c r="Q54" s="94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42"/>
      <c r="N55" s="943"/>
      <c r="O55" s="943"/>
      <c r="P55" s="943"/>
      <c r="Q55" s="94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35">
        <f>-C4</f>
        <v>-567389.35</v>
      </c>
      <c r="L56" s="936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913" t="s">
        <v>18</v>
      </c>
      <c r="E58" s="914"/>
      <c r="F58" s="113">
        <v>2142307.62</v>
      </c>
      <c r="I58" s="915" t="s">
        <v>198</v>
      </c>
      <c r="J58" s="916"/>
      <c r="K58" s="917">
        <f>K54+K56</f>
        <v>741389.00000000035</v>
      </c>
      <c r="L58" s="91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105"/>
  <sheetViews>
    <sheetView tabSelected="1" topLeftCell="E1" workbookViewId="0">
      <pane ySplit="4" topLeftCell="A26" activePane="bottomLeft" state="frozen"/>
      <selection pane="bottomLeft" activeCell="I33" sqref="I33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02"/>
      <c r="C1" s="968" t="s">
        <v>1570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18" ht="16.5" thickBot="1" x14ac:dyDescent="0.3">
      <c r="B2" s="903"/>
      <c r="C2" s="3"/>
      <c r="H2" s="5"/>
      <c r="I2" s="6"/>
      <c r="J2" s="7"/>
      <c r="L2" s="8"/>
      <c r="M2" s="6"/>
      <c r="N2" s="9"/>
    </row>
    <row r="3" spans="1:18" ht="21.75" thickBot="1" x14ac:dyDescent="0.35">
      <c r="B3" s="906" t="s">
        <v>0</v>
      </c>
      <c r="C3" s="907"/>
      <c r="D3" s="10"/>
      <c r="E3" s="553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09" t="s">
        <v>2</v>
      </c>
      <c r="F4" s="910"/>
      <c r="H4" s="911" t="s">
        <v>3</v>
      </c>
      <c r="I4" s="912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67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1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1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3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2" t="s">
        <v>1620</v>
      </c>
      <c r="L13" s="181">
        <v>12500</v>
      </c>
      <c r="M13" s="32">
        <f>9078+49829.5</f>
        <v>58907.5</v>
      </c>
      <c r="N13" s="33">
        <v>39097</v>
      </c>
      <c r="O13" s="893" t="s">
        <v>1621</v>
      </c>
      <c r="P13" s="39">
        <f>N13+M13+L13+I13+C13</f>
        <v>134000</v>
      </c>
      <c r="Q13" s="325">
        <v>0</v>
      </c>
      <c r="R13" s="891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5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4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9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9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9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9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9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9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896">
        <f t="shared" si="1"/>
        <v>-253</v>
      </c>
      <c r="R22" s="379">
        <v>0</v>
      </c>
    </row>
    <row r="23" spans="1:19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1" t="s">
        <v>7</v>
      </c>
    </row>
    <row r="24" spans="1:19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9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9" ht="18" thickBot="1" x14ac:dyDescent="0.35">
      <c r="A26" s="23"/>
      <c r="B26" s="24">
        <v>44914</v>
      </c>
      <c r="C26" s="25">
        <v>7116.5</v>
      </c>
      <c r="D26" s="35" t="s">
        <v>1637</v>
      </c>
      <c r="E26" s="27">
        <v>44914</v>
      </c>
      <c r="F26" s="28">
        <v>222912</v>
      </c>
      <c r="G26" s="572"/>
      <c r="H26" s="29">
        <v>44914</v>
      </c>
      <c r="I26" s="30">
        <v>3608.5</v>
      </c>
      <c r="J26" s="37"/>
      <c r="K26" s="728"/>
      <c r="L26" s="729"/>
      <c r="M26" s="32">
        <f>30000+94838+10292+3589</f>
        <v>138719</v>
      </c>
      <c r="N26" s="33">
        <v>73468</v>
      </c>
      <c r="O26" s="176" t="s">
        <v>764</v>
      </c>
      <c r="P26" s="283">
        <f t="shared" si="2"/>
        <v>222912</v>
      </c>
      <c r="Q26" s="325">
        <f t="shared" si="1"/>
        <v>0</v>
      </c>
      <c r="R26" s="379">
        <v>0</v>
      </c>
      <c r="S26" t="s">
        <v>1062</v>
      </c>
    </row>
    <row r="27" spans="1:19" ht="18" customHeight="1" thickBot="1" x14ac:dyDescent="0.35">
      <c r="A27" s="23"/>
      <c r="B27" s="24">
        <v>44915</v>
      </c>
      <c r="C27" s="25">
        <v>14094</v>
      </c>
      <c r="D27" s="42" t="s">
        <v>1638</v>
      </c>
      <c r="E27" s="27">
        <v>44915</v>
      </c>
      <c r="F27" s="28">
        <v>184349</v>
      </c>
      <c r="G27" s="572"/>
      <c r="H27" s="29">
        <v>44915</v>
      </c>
      <c r="I27" s="30">
        <v>1964</v>
      </c>
      <c r="J27" s="55">
        <v>44915</v>
      </c>
      <c r="K27" s="174" t="s">
        <v>1639</v>
      </c>
      <c r="L27" s="54">
        <v>40394</v>
      </c>
      <c r="M27" s="32">
        <f>24000+3744+12411+16693</f>
        <v>56848</v>
      </c>
      <c r="N27" s="33">
        <v>71049</v>
      </c>
      <c r="O27" s="176" t="s">
        <v>764</v>
      </c>
      <c r="P27" s="283">
        <f t="shared" si="2"/>
        <v>184349</v>
      </c>
      <c r="Q27" s="325">
        <f t="shared" si="1"/>
        <v>0</v>
      </c>
      <c r="R27" s="379">
        <v>0</v>
      </c>
    </row>
    <row r="28" spans="1:19" ht="18" customHeight="1" thickBot="1" x14ac:dyDescent="0.35">
      <c r="A28" s="23"/>
      <c r="B28" s="24">
        <v>44916</v>
      </c>
      <c r="C28" s="25">
        <v>10084</v>
      </c>
      <c r="D28" s="42" t="s">
        <v>1640</v>
      </c>
      <c r="E28" s="27">
        <v>44916</v>
      </c>
      <c r="F28" s="28">
        <v>233357</v>
      </c>
      <c r="G28" s="572"/>
      <c r="H28" s="29">
        <v>44916</v>
      </c>
      <c r="I28" s="30">
        <v>390</v>
      </c>
      <c r="J28" s="56"/>
      <c r="K28" s="57"/>
      <c r="L28" s="54"/>
      <c r="M28" s="32">
        <f>40000+52200+1012+7940+6146</f>
        <v>107298</v>
      </c>
      <c r="N28" s="33">
        <v>115585</v>
      </c>
      <c r="O28" s="176" t="s">
        <v>764</v>
      </c>
      <c r="P28" s="283">
        <f t="shared" si="2"/>
        <v>233357</v>
      </c>
      <c r="Q28" s="325">
        <f t="shared" si="1"/>
        <v>0</v>
      </c>
      <c r="R28" s="379">
        <v>0</v>
      </c>
    </row>
    <row r="29" spans="1:19" ht="18" thickBot="1" x14ac:dyDescent="0.35">
      <c r="A29" s="23"/>
      <c r="B29" s="24">
        <v>44917</v>
      </c>
      <c r="C29" s="25">
        <v>17677</v>
      </c>
      <c r="D29" s="58" t="s">
        <v>1641</v>
      </c>
      <c r="E29" s="27">
        <v>44917</v>
      </c>
      <c r="F29" s="28">
        <v>255528</v>
      </c>
      <c r="G29" s="572"/>
      <c r="H29" s="29">
        <v>44917</v>
      </c>
      <c r="I29" s="30">
        <v>5380</v>
      </c>
      <c r="J29" s="59"/>
      <c r="K29" s="175"/>
      <c r="L29" s="54"/>
      <c r="M29" s="32">
        <f>35000+95221</f>
        <v>130221</v>
      </c>
      <c r="N29" s="33">
        <v>102250</v>
      </c>
      <c r="O29" s="176" t="s">
        <v>764</v>
      </c>
      <c r="P29" s="283">
        <f t="shared" si="2"/>
        <v>255528</v>
      </c>
      <c r="Q29" s="325">
        <f t="shared" si="1"/>
        <v>0</v>
      </c>
      <c r="R29" s="379">
        <v>0</v>
      </c>
    </row>
    <row r="30" spans="1:19" ht="18" thickBot="1" x14ac:dyDescent="0.35">
      <c r="A30" s="23"/>
      <c r="B30" s="24">
        <v>44918</v>
      </c>
      <c r="C30" s="25">
        <v>13383</v>
      </c>
      <c r="D30" s="58" t="s">
        <v>1642</v>
      </c>
      <c r="E30" s="27">
        <v>44918</v>
      </c>
      <c r="F30" s="28">
        <v>291731</v>
      </c>
      <c r="G30" s="572"/>
      <c r="H30" s="29">
        <v>44918</v>
      </c>
      <c r="I30" s="30">
        <v>1550</v>
      </c>
      <c r="J30" s="56"/>
      <c r="K30" s="38"/>
      <c r="L30" s="39"/>
      <c r="M30" s="32">
        <f>147467+35000</f>
        <v>182467</v>
      </c>
      <c r="N30" s="33">
        <v>94331</v>
      </c>
      <c r="O30" s="176" t="s">
        <v>764</v>
      </c>
      <c r="P30" s="283">
        <f t="shared" si="2"/>
        <v>291731</v>
      </c>
      <c r="Q30" s="325">
        <f t="shared" si="1"/>
        <v>0</v>
      </c>
      <c r="R30" s="379">
        <v>0</v>
      </c>
    </row>
    <row r="31" spans="1:19" ht="18" thickBot="1" x14ac:dyDescent="0.35">
      <c r="A31" s="23"/>
      <c r="B31" s="24">
        <v>44919</v>
      </c>
      <c r="C31" s="25">
        <v>0</v>
      </c>
      <c r="D31" s="67"/>
      <c r="E31" s="27">
        <v>44919</v>
      </c>
      <c r="F31" s="28">
        <v>148907</v>
      </c>
      <c r="G31" s="572"/>
      <c r="H31" s="29">
        <v>44919</v>
      </c>
      <c r="I31" s="30">
        <v>6978</v>
      </c>
      <c r="J31" s="56">
        <v>44919</v>
      </c>
      <c r="K31" s="821" t="s">
        <v>1643</v>
      </c>
      <c r="L31" s="54">
        <v>21177</v>
      </c>
      <c r="M31" s="32">
        <f>41342+30000</f>
        <v>71342</v>
      </c>
      <c r="N31" s="33">
        <v>49410</v>
      </c>
      <c r="O31" s="176" t="s">
        <v>764</v>
      </c>
      <c r="P31" s="283">
        <f t="shared" si="2"/>
        <v>148907</v>
      </c>
      <c r="Q31" s="325">
        <f t="shared" si="1"/>
        <v>0</v>
      </c>
      <c r="R31" s="379">
        <v>0</v>
      </c>
    </row>
    <row r="32" spans="1:19" ht="18" thickBot="1" x14ac:dyDescent="0.35">
      <c r="A32" s="23"/>
      <c r="B32" s="24">
        <v>44920</v>
      </c>
      <c r="C32" s="161">
        <v>0</v>
      </c>
      <c r="D32" s="64" t="s">
        <v>236</v>
      </c>
      <c r="E32" s="27">
        <v>44920</v>
      </c>
      <c r="F32" s="159">
        <v>0</v>
      </c>
      <c r="G32" s="572"/>
      <c r="H32" s="29">
        <v>44920</v>
      </c>
      <c r="I32" s="160">
        <v>0</v>
      </c>
      <c r="J32" s="56" t="s">
        <v>236</v>
      </c>
      <c r="K32" s="38"/>
      <c r="L32" s="39"/>
      <c r="M32" s="334">
        <v>0</v>
      </c>
      <c r="N32" s="335">
        <v>0</v>
      </c>
      <c r="P32" s="1084">
        <f t="shared" si="2"/>
        <v>0</v>
      </c>
      <c r="Q32" s="325">
        <f t="shared" si="1"/>
        <v>0</v>
      </c>
      <c r="R32" s="379">
        <v>0</v>
      </c>
    </row>
    <row r="33" spans="1:18" ht="18" thickBot="1" x14ac:dyDescent="0.35">
      <c r="A33" s="23"/>
      <c r="B33" s="24">
        <v>44921</v>
      </c>
      <c r="C33" s="25"/>
      <c r="D33" s="64"/>
      <c r="E33" s="27">
        <v>44921</v>
      </c>
      <c r="F33" s="28"/>
      <c r="G33" s="572"/>
      <c r="H33" s="29">
        <v>44921</v>
      </c>
      <c r="I33" s="30"/>
      <c r="J33" s="56"/>
      <c r="K33" s="223"/>
      <c r="L33" s="69"/>
      <c r="M33" s="32">
        <v>0</v>
      </c>
      <c r="N33" s="33">
        <v>0</v>
      </c>
      <c r="P33" s="283">
        <f t="shared" si="2"/>
        <v>0</v>
      </c>
      <c r="Q33" s="325">
        <f t="shared" si="1"/>
        <v>0</v>
      </c>
      <c r="R33" s="379">
        <v>0</v>
      </c>
    </row>
    <row r="34" spans="1:18" ht="18" thickBot="1" x14ac:dyDescent="0.35">
      <c r="A34" s="23"/>
      <c r="B34" s="24">
        <v>44922</v>
      </c>
      <c r="C34" s="25"/>
      <c r="D34" s="64"/>
      <c r="E34" s="27">
        <v>44922</v>
      </c>
      <c r="F34" s="28"/>
      <c r="G34" s="572"/>
      <c r="H34" s="29">
        <v>44922</v>
      </c>
      <c r="I34" s="30"/>
      <c r="J34" s="56"/>
      <c r="K34" s="751"/>
      <c r="L34" s="39"/>
      <c r="M34" s="32">
        <v>0</v>
      </c>
      <c r="N34" s="33">
        <v>0</v>
      </c>
      <c r="P34" s="283">
        <f t="shared" si="2"/>
        <v>0</v>
      </c>
      <c r="Q34" s="325">
        <f t="shared" si="1"/>
        <v>0</v>
      </c>
      <c r="R34" s="379">
        <v>0</v>
      </c>
    </row>
    <row r="35" spans="1:18" ht="18" thickBot="1" x14ac:dyDescent="0.35">
      <c r="A35" s="23"/>
      <c r="B35" s="24">
        <v>44923</v>
      </c>
      <c r="C35" s="690"/>
      <c r="D35" s="67"/>
      <c r="E35" s="27">
        <v>44923</v>
      </c>
      <c r="F35" s="28"/>
      <c r="G35" s="572"/>
      <c r="H35" s="29">
        <v>44923</v>
      </c>
      <c r="I35" s="30"/>
      <c r="J35" s="698"/>
      <c r="K35" s="752"/>
      <c r="L35" s="702"/>
      <c r="M35" s="32">
        <v>0</v>
      </c>
      <c r="N35" s="33">
        <v>0</v>
      </c>
      <c r="P35" s="283">
        <f t="shared" si="2"/>
        <v>0</v>
      </c>
      <c r="Q35" s="325">
        <f t="shared" si="1"/>
        <v>0</v>
      </c>
      <c r="R35" s="379">
        <v>0</v>
      </c>
    </row>
    <row r="36" spans="1:18" ht="18" customHeight="1" thickTop="1" thickBot="1" x14ac:dyDescent="0.35">
      <c r="A36" s="23"/>
      <c r="B36" s="24">
        <v>44924</v>
      </c>
      <c r="C36" s="693"/>
      <c r="D36" s="786"/>
      <c r="E36" s="27">
        <v>44924</v>
      </c>
      <c r="F36" s="28"/>
      <c r="G36" s="662"/>
      <c r="H36" s="29">
        <v>44924</v>
      </c>
      <c r="I36" s="30"/>
      <c r="J36" s="56"/>
      <c r="K36" s="751"/>
      <c r="L36" s="39"/>
      <c r="M36" s="32">
        <v>0</v>
      </c>
      <c r="N36" s="33">
        <v>0</v>
      </c>
      <c r="P36" s="283">
        <f t="shared" si="2"/>
        <v>0</v>
      </c>
      <c r="Q36" s="325">
        <f t="shared" si="1"/>
        <v>0</v>
      </c>
      <c r="R36" s="379">
        <v>0</v>
      </c>
    </row>
    <row r="37" spans="1:18" ht="18" customHeight="1" thickBot="1" x14ac:dyDescent="0.35">
      <c r="A37" s="23"/>
      <c r="B37" s="24">
        <v>44925</v>
      </c>
      <c r="C37" s="692"/>
      <c r="D37" s="742"/>
      <c r="E37" s="27">
        <v>44925</v>
      </c>
      <c r="F37" s="28"/>
      <c r="G37" s="662"/>
      <c r="H37" s="29">
        <v>44925</v>
      </c>
      <c r="I37" s="30"/>
      <c r="J37" s="56"/>
      <c r="K37" s="751"/>
      <c r="L37" s="39"/>
      <c r="M37" s="32">
        <v>0</v>
      </c>
      <c r="N37" s="33">
        <v>0</v>
      </c>
      <c r="P37" s="283">
        <f t="shared" si="2"/>
        <v>0</v>
      </c>
      <c r="Q37" s="325">
        <f t="shared" si="1"/>
        <v>0</v>
      </c>
      <c r="R37" s="379">
        <v>0</v>
      </c>
    </row>
    <row r="38" spans="1:18" ht="18" thickBot="1" x14ac:dyDescent="0.35">
      <c r="A38" s="23"/>
      <c r="B38" s="24">
        <v>44926</v>
      </c>
      <c r="C38" s="692"/>
      <c r="D38" s="742"/>
      <c r="E38" s="27">
        <v>44926</v>
      </c>
      <c r="F38" s="28"/>
      <c r="G38" s="662"/>
      <c r="H38" s="29">
        <v>44926</v>
      </c>
      <c r="I38" s="30"/>
      <c r="J38" s="56"/>
      <c r="K38" s="663"/>
      <c r="L38" s="39"/>
      <c r="M38" s="32">
        <v>0</v>
      </c>
      <c r="N38" s="33">
        <v>0</v>
      </c>
      <c r="P38" s="283">
        <f t="shared" si="2"/>
        <v>0</v>
      </c>
      <c r="Q38" s="325">
        <f t="shared" si="1"/>
        <v>0</v>
      </c>
      <c r="R38" s="379">
        <v>0</v>
      </c>
    </row>
    <row r="39" spans="1:18" ht="18" thickBot="1" x14ac:dyDescent="0.35">
      <c r="A39" s="23"/>
      <c r="B39" s="24">
        <v>44927</v>
      </c>
      <c r="C39" s="692"/>
      <c r="D39" s="695"/>
      <c r="E39" s="27">
        <v>44927</v>
      </c>
      <c r="F39" s="899"/>
      <c r="G39" s="662"/>
      <c r="H39" s="29">
        <v>44927</v>
      </c>
      <c r="I39" s="71"/>
      <c r="J39" s="56"/>
      <c r="K39" s="663"/>
      <c r="L39" s="39"/>
      <c r="M39" s="32">
        <v>0</v>
      </c>
      <c r="N39" s="33">
        <v>0</v>
      </c>
      <c r="P39" s="283">
        <f t="shared" si="2"/>
        <v>0</v>
      </c>
      <c r="Q39" s="325">
        <f t="shared" si="1"/>
        <v>0</v>
      </c>
      <c r="R39" s="379">
        <v>0</v>
      </c>
    </row>
    <row r="40" spans="1:18" ht="18" thickBot="1" x14ac:dyDescent="0.35">
      <c r="A40" s="23"/>
      <c r="B40" s="24">
        <v>44928</v>
      </c>
      <c r="C40" s="692"/>
      <c r="D40" s="742"/>
      <c r="E40" s="27">
        <v>44928</v>
      </c>
      <c r="F40" s="900"/>
      <c r="G40" s="572"/>
      <c r="H40" s="29">
        <v>44928</v>
      </c>
      <c r="I40" s="71"/>
      <c r="J40" s="56"/>
      <c r="K40" s="38"/>
      <c r="L40" s="39"/>
      <c r="M40" s="267">
        <v>0</v>
      </c>
      <c r="N40" s="268">
        <v>0</v>
      </c>
      <c r="P40" s="283">
        <f t="shared" si="2"/>
        <v>0</v>
      </c>
      <c r="Q40" s="111">
        <f t="shared" ref="Q40" si="3">P40-F40</f>
        <v>0</v>
      </c>
      <c r="R40" s="379">
        <v>0</v>
      </c>
    </row>
    <row r="41" spans="1:18" ht="18" thickBot="1" x14ac:dyDescent="0.35">
      <c r="A41" s="23"/>
      <c r="B41" s="24">
        <v>44929</v>
      </c>
      <c r="C41" s="692"/>
      <c r="D41" s="897"/>
      <c r="E41" s="27">
        <v>44929</v>
      </c>
      <c r="F41" s="900"/>
      <c r="G41" s="572"/>
      <c r="H41" s="29">
        <v>44929</v>
      </c>
      <c r="I41" s="77"/>
      <c r="J41" s="56"/>
      <c r="K41" s="38"/>
      <c r="L41" s="39"/>
      <c r="M41" s="267">
        <v>0</v>
      </c>
      <c r="N41" s="268">
        <v>0</v>
      </c>
      <c r="P41" s="283">
        <f t="shared" si="2"/>
        <v>0</v>
      </c>
      <c r="Q41" s="111">
        <f t="shared" ref="Q41:Q47" si="4">P41-F41</f>
        <v>0</v>
      </c>
      <c r="R41" s="379">
        <v>0</v>
      </c>
    </row>
    <row r="42" spans="1:18" ht="18" thickBot="1" x14ac:dyDescent="0.35">
      <c r="A42" s="23"/>
      <c r="B42" s="24">
        <v>44930</v>
      </c>
      <c r="C42" s="692"/>
      <c r="D42" s="897"/>
      <c r="E42" s="27">
        <v>44930</v>
      </c>
      <c r="F42" s="900"/>
      <c r="G42" s="572"/>
      <c r="H42" s="29">
        <v>44930</v>
      </c>
      <c r="I42" s="77"/>
      <c r="J42" s="56"/>
      <c r="K42" s="38"/>
      <c r="L42" s="39"/>
      <c r="M42" s="267">
        <v>0</v>
      </c>
      <c r="N42" s="268">
        <v>0</v>
      </c>
      <c r="P42" s="283">
        <f t="shared" si="2"/>
        <v>0</v>
      </c>
      <c r="Q42" s="111">
        <f t="shared" si="4"/>
        <v>0</v>
      </c>
      <c r="R42" s="379">
        <v>0</v>
      </c>
    </row>
    <row r="43" spans="1:18" ht="18" thickBot="1" x14ac:dyDescent="0.35">
      <c r="A43" s="23"/>
      <c r="B43" s="24">
        <v>44931</v>
      </c>
      <c r="C43" s="692"/>
      <c r="D43" s="897"/>
      <c r="E43" s="27">
        <v>44931</v>
      </c>
      <c r="F43" s="900"/>
      <c r="G43" s="572"/>
      <c r="H43" s="29">
        <v>44931</v>
      </c>
      <c r="I43" s="77"/>
      <c r="J43" s="56"/>
      <c r="K43" s="38"/>
      <c r="L43" s="39"/>
      <c r="M43" s="267">
        <v>0</v>
      </c>
      <c r="N43" s="268">
        <v>0</v>
      </c>
      <c r="P43" s="283">
        <f t="shared" si="2"/>
        <v>0</v>
      </c>
      <c r="Q43" s="111">
        <f t="shared" si="4"/>
        <v>0</v>
      </c>
      <c r="R43" s="379">
        <v>0</v>
      </c>
    </row>
    <row r="44" spans="1:18" ht="18" thickBot="1" x14ac:dyDescent="0.35">
      <c r="A44" s="23"/>
      <c r="B44" s="24">
        <v>44932</v>
      </c>
      <c r="C44" s="692"/>
      <c r="D44" s="897"/>
      <c r="E44" s="27">
        <v>44932</v>
      </c>
      <c r="F44" s="900"/>
      <c r="G44" s="572"/>
      <c r="H44" s="29">
        <v>44932</v>
      </c>
      <c r="I44" s="77"/>
      <c r="J44" s="56"/>
      <c r="K44" s="38"/>
      <c r="L44" s="39"/>
      <c r="M44" s="267">
        <v>0</v>
      </c>
      <c r="N44" s="268">
        <v>0</v>
      </c>
      <c r="P44" s="283">
        <f t="shared" si="2"/>
        <v>0</v>
      </c>
      <c r="Q44" s="111">
        <f t="shared" si="4"/>
        <v>0</v>
      </c>
      <c r="R44" s="379">
        <v>0</v>
      </c>
    </row>
    <row r="45" spans="1:18" ht="18" thickBot="1" x14ac:dyDescent="0.35">
      <c r="A45" s="23"/>
      <c r="B45" s="24">
        <v>44933</v>
      </c>
      <c r="C45" s="692"/>
      <c r="D45" s="897"/>
      <c r="E45" s="27">
        <v>44933</v>
      </c>
      <c r="F45" s="900"/>
      <c r="G45" s="572"/>
      <c r="H45" s="29">
        <v>44933</v>
      </c>
      <c r="I45" s="77"/>
      <c r="J45" s="56"/>
      <c r="K45" s="38"/>
      <c r="L45" s="39"/>
      <c r="M45" s="267">
        <v>0</v>
      </c>
      <c r="N45" s="268">
        <v>0</v>
      </c>
      <c r="P45" s="283">
        <f t="shared" si="2"/>
        <v>0</v>
      </c>
      <c r="Q45" s="111">
        <f t="shared" si="4"/>
        <v>0</v>
      </c>
      <c r="R45" s="379">
        <v>0</v>
      </c>
    </row>
    <row r="46" spans="1:18" ht="18" thickBot="1" x14ac:dyDescent="0.35">
      <c r="A46" s="23"/>
      <c r="B46" s="24">
        <v>44934</v>
      </c>
      <c r="C46" s="692"/>
      <c r="D46" s="897"/>
      <c r="E46" s="27">
        <v>44934</v>
      </c>
      <c r="F46" s="900"/>
      <c r="G46" s="572"/>
      <c r="H46" s="29">
        <v>44934</v>
      </c>
      <c r="I46" s="77"/>
      <c r="J46" s="56"/>
      <c r="K46" s="38"/>
      <c r="L46" s="39"/>
      <c r="M46" s="267">
        <v>0</v>
      </c>
      <c r="N46" s="268">
        <v>0</v>
      </c>
      <c r="P46" s="283">
        <f t="shared" si="2"/>
        <v>0</v>
      </c>
      <c r="Q46" s="111">
        <f t="shared" si="4"/>
        <v>0</v>
      </c>
      <c r="R46" s="379">
        <v>0</v>
      </c>
    </row>
    <row r="47" spans="1:18" ht="18" thickBot="1" x14ac:dyDescent="0.35">
      <c r="A47" s="23"/>
      <c r="B47" s="24"/>
      <c r="C47" s="692"/>
      <c r="D47" s="897"/>
      <c r="E47" s="74"/>
      <c r="F47" s="900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8" ht="18" thickBot="1" x14ac:dyDescent="0.35">
      <c r="A48" s="23"/>
      <c r="B48" s="24"/>
      <c r="C48" s="692"/>
      <c r="D48" s="897"/>
      <c r="E48" s="74"/>
      <c r="F48" s="900"/>
      <c r="G48" s="572"/>
      <c r="H48" s="76"/>
      <c r="I48" s="77"/>
      <c r="J48" s="56"/>
      <c r="K48" s="38"/>
      <c r="L48" s="39"/>
      <c r="M48" s="898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/>
      <c r="C49" s="692"/>
      <c r="D49" s="697"/>
      <c r="E49" s="74"/>
      <c r="F49" s="900"/>
      <c r="G49" s="572"/>
      <c r="H49" s="76"/>
      <c r="I49" s="77"/>
      <c r="J49" s="56"/>
      <c r="K49" s="751"/>
      <c r="L49" s="39"/>
      <c r="M49" s="947">
        <f>SUM(M5:M40)</f>
        <v>2210818.5299999998</v>
      </c>
      <c r="N49" s="947">
        <f>SUM(N5:N40)</f>
        <v>1521423</v>
      </c>
      <c r="P49" s="505">
        <f>SUM(P5:P40)</f>
        <v>4478576.03</v>
      </c>
      <c r="Q49" s="1079">
        <f>SUM(Q5:Q40)</f>
        <v>-251.86999999999534</v>
      </c>
      <c r="R49" s="379">
        <v>0</v>
      </c>
    </row>
    <row r="50" spans="1:18" ht="18" thickBot="1" x14ac:dyDescent="0.35">
      <c r="A50" s="23"/>
      <c r="B50" s="24"/>
      <c r="C50" s="692"/>
      <c r="D50" s="697"/>
      <c r="E50" s="74"/>
      <c r="F50" s="900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48"/>
      <c r="N50" s="948"/>
      <c r="P50" s="34"/>
      <c r="Q50" s="1080"/>
      <c r="R50" s="788">
        <f>SUM(R5:R49)</f>
        <v>49376</v>
      </c>
    </row>
    <row r="51" spans="1:18" ht="18" thickBot="1" x14ac:dyDescent="0.35">
      <c r="A51" s="23"/>
      <c r="B51" s="24"/>
      <c r="C51" s="692"/>
      <c r="D51" s="697"/>
      <c r="E51" s="74"/>
      <c r="F51" s="900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/>
      <c r="C52" s="692"/>
      <c r="D52" s="697"/>
      <c r="E52" s="74"/>
      <c r="F52" s="900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/>
      <c r="C53" s="692"/>
      <c r="D53" s="73"/>
      <c r="E53" s="74"/>
      <c r="F53" s="900"/>
      <c r="G53" s="572"/>
      <c r="H53" s="76"/>
      <c r="I53" s="77"/>
      <c r="J53" s="56">
        <v>44915</v>
      </c>
      <c r="K53" s="38" t="s">
        <v>1639</v>
      </c>
      <c r="L53" s="39">
        <v>27303</v>
      </c>
      <c r="M53" s="1014">
        <f>M49+N49</f>
        <v>3732241.53</v>
      </c>
      <c r="N53" s="1015"/>
      <c r="P53" s="34"/>
      <c r="Q53" s="13"/>
    </row>
    <row r="54" spans="1:18" ht="18" thickBot="1" x14ac:dyDescent="0.35">
      <c r="A54" s="23"/>
      <c r="B54" s="24"/>
      <c r="C54" s="692"/>
      <c r="D54" s="73"/>
      <c r="E54" s="74"/>
      <c r="F54" s="900"/>
      <c r="G54" s="572"/>
      <c r="H54" s="76"/>
      <c r="I54" s="77"/>
      <c r="J54" s="56">
        <v>44919</v>
      </c>
      <c r="K54" s="38" t="s">
        <v>1644</v>
      </c>
      <c r="L54" s="39">
        <v>20870</v>
      </c>
      <c r="M54" s="885"/>
      <c r="N54" s="885"/>
      <c r="P54" s="34"/>
      <c r="Q54" s="13"/>
    </row>
    <row r="55" spans="1:18" ht="18" thickBot="1" x14ac:dyDescent="0.35">
      <c r="A55" s="23"/>
      <c r="B55" s="24"/>
      <c r="C55" s="692"/>
      <c r="D55" s="73"/>
      <c r="E55" s="74"/>
      <c r="F55" s="900"/>
      <c r="G55" s="572"/>
      <c r="H55" s="76"/>
      <c r="I55" s="77"/>
      <c r="J55" s="622"/>
      <c r="K55" s="804"/>
      <c r="L55" s="624"/>
      <c r="M55" s="885"/>
      <c r="N55" s="885"/>
      <c r="P55" s="34"/>
      <c r="Q55" s="13"/>
    </row>
    <row r="56" spans="1:18" ht="18" thickBot="1" x14ac:dyDescent="0.35">
      <c r="A56" s="23"/>
      <c r="B56" s="24"/>
      <c r="C56" s="692"/>
      <c r="D56" s="73"/>
      <c r="E56" s="74"/>
      <c r="F56" s="900"/>
      <c r="G56" s="572"/>
      <c r="H56" s="76"/>
      <c r="I56" s="77"/>
      <c r="J56" s="466"/>
      <c r="K56" s="805"/>
      <c r="L56" s="54"/>
      <c r="M56" s="885"/>
      <c r="N56" s="885"/>
      <c r="P56" s="34"/>
      <c r="Q56" s="13"/>
    </row>
    <row r="57" spans="1:18" ht="18" thickBot="1" x14ac:dyDescent="0.35">
      <c r="A57" s="23"/>
      <c r="B57" s="24"/>
      <c r="C57" s="692"/>
      <c r="D57" s="73"/>
      <c r="E57" s="74"/>
      <c r="F57" s="900"/>
      <c r="G57" s="572"/>
      <c r="H57" s="76"/>
      <c r="I57" s="77"/>
      <c r="J57" s="601"/>
      <c r="K57" s="803"/>
      <c r="L57" s="69"/>
      <c r="M57" s="885"/>
      <c r="N57" s="885"/>
      <c r="P57" s="34"/>
      <c r="Q57" s="13"/>
    </row>
    <row r="58" spans="1:18" ht="18" thickBot="1" x14ac:dyDescent="0.35">
      <c r="A58" s="23"/>
      <c r="B58" s="24"/>
      <c r="C58" s="692"/>
      <c r="D58" s="73"/>
      <c r="E58" s="74"/>
      <c r="F58" s="900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900"/>
      <c r="G59" s="572"/>
      <c r="H59" s="76"/>
      <c r="I59" s="77"/>
      <c r="J59" s="601"/>
      <c r="K59" s="803"/>
      <c r="L59" s="69"/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900"/>
      <c r="G60" s="572"/>
      <c r="H60" s="76"/>
      <c r="I60" s="77"/>
      <c r="J60" s="601"/>
      <c r="K60" s="803"/>
      <c r="L60" s="69"/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900"/>
      <c r="G61" s="572"/>
      <c r="H61" s="76"/>
      <c r="I61" s="77"/>
      <c r="J61" s="601"/>
      <c r="K61" s="803"/>
      <c r="L61" s="69"/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900"/>
      <c r="G62" s="572"/>
      <c r="H62" s="76"/>
      <c r="I62" s="77"/>
      <c r="J62" s="601"/>
      <c r="K62" s="802"/>
      <c r="L62" s="69"/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900"/>
      <c r="G63" s="572"/>
      <c r="H63" s="76"/>
      <c r="I63" s="77"/>
      <c r="J63" s="601"/>
      <c r="K63" s="803"/>
      <c r="L63" s="69"/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900"/>
      <c r="G64" s="572"/>
      <c r="H64" s="76"/>
      <c r="I64" s="77"/>
      <c r="J64" s="601"/>
      <c r="K64" s="802"/>
      <c r="L64" s="69"/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900"/>
      <c r="G65" s="572"/>
      <c r="H65" s="76"/>
      <c r="I65" s="77"/>
      <c r="J65" s="601"/>
      <c r="K65" s="803"/>
      <c r="L65" s="69"/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900"/>
      <c r="G66" s="572"/>
      <c r="H66" s="76"/>
      <c r="I66" s="77"/>
      <c r="J66" s="601"/>
      <c r="K66" s="803"/>
      <c r="L66" s="69"/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900"/>
      <c r="G67" s="572"/>
      <c r="H67" s="76"/>
      <c r="I67" s="77"/>
      <c r="J67" s="601"/>
      <c r="K67" s="671"/>
      <c r="L67" s="69"/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901"/>
      <c r="G68" s="572"/>
      <c r="H68" s="823"/>
      <c r="I68" s="77"/>
      <c r="J68" s="801"/>
      <c r="K68" s="174"/>
      <c r="L68" s="69"/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57"/>
      <c r="K69" s="671"/>
      <c r="L69" s="69"/>
      <c r="M69" s="34"/>
      <c r="N69" s="34"/>
      <c r="P69" s="34"/>
      <c r="Q69" s="13"/>
    </row>
    <row r="70" spans="1:17" ht="16.5" hidden="1" thickBot="1" x14ac:dyDescent="0.3">
      <c r="A70" s="23"/>
      <c r="B70" s="595"/>
      <c r="C70" s="596"/>
      <c r="D70" s="81"/>
      <c r="E70" s="597"/>
      <c r="F70" s="34"/>
      <c r="H70" s="598"/>
      <c r="I70" s="34"/>
      <c r="J70" s="557"/>
      <c r="K70" s="671"/>
      <c r="L70" s="69"/>
      <c r="M70" s="34"/>
      <c r="N70" s="34"/>
      <c r="P70" s="34"/>
      <c r="Q70" s="13"/>
    </row>
    <row r="71" spans="1:17" ht="16.5" hidden="1" thickBot="1" x14ac:dyDescent="0.3">
      <c r="A71" s="23"/>
      <c r="B71" s="595"/>
      <c r="C71" s="596"/>
      <c r="D71" s="81"/>
      <c r="E71" s="597"/>
      <c r="F71" s="34"/>
      <c r="H71" s="598"/>
      <c r="I71" s="34"/>
      <c r="J71" s="557"/>
      <c r="K71" s="671"/>
      <c r="L71" s="69"/>
      <c r="M71" s="34"/>
      <c r="N71" s="34"/>
      <c r="P71" s="34"/>
      <c r="Q71" s="13"/>
    </row>
    <row r="72" spans="1:17" ht="16.5" hidden="1" thickBot="1" x14ac:dyDescent="0.3">
      <c r="A72" s="23"/>
      <c r="B72" s="595"/>
      <c r="C72" s="596"/>
      <c r="D72" s="81"/>
      <c r="E72" s="597"/>
      <c r="F72" s="34"/>
      <c r="H72" s="598"/>
      <c r="I72" s="34"/>
      <c r="J72" s="557"/>
      <c r="K72" s="671"/>
      <c r="L72" s="69"/>
      <c r="M72" s="34"/>
      <c r="N72" s="34"/>
      <c r="P72" s="34"/>
      <c r="Q72" s="13"/>
    </row>
    <row r="73" spans="1:17" ht="16.5" hidden="1" thickBot="1" x14ac:dyDescent="0.3">
      <c r="A73" s="23"/>
      <c r="B73" s="595"/>
      <c r="C73" s="596"/>
      <c r="D73" s="81"/>
      <c r="E73" s="597"/>
      <c r="F73" s="34"/>
      <c r="H73" s="598"/>
      <c r="I73" s="34"/>
      <c r="J73" s="557"/>
      <c r="K73" s="671"/>
      <c r="L73" s="69"/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670"/>
      <c r="K74" s="164"/>
      <c r="L74" s="9"/>
      <c r="M74" s="34"/>
      <c r="N74" s="34"/>
      <c r="P74" s="34"/>
      <c r="Q74" s="13"/>
    </row>
    <row r="75" spans="1:17" ht="16.5" thickBot="1" x14ac:dyDescent="0.3">
      <c r="B75" s="550" t="s">
        <v>8</v>
      </c>
      <c r="C75" s="87">
        <f>SUM(C5:C68)</f>
        <v>520116</v>
      </c>
      <c r="D75" s="88"/>
      <c r="E75" s="91" t="s">
        <v>8</v>
      </c>
      <c r="F75" s="90">
        <f>SUM(F5:F68)</f>
        <v>4292391</v>
      </c>
      <c r="G75" s="573"/>
      <c r="H75" s="91" t="s">
        <v>9</v>
      </c>
      <c r="I75" s="92">
        <f>SUM(I5:I68)</f>
        <v>96863.5</v>
      </c>
      <c r="J75" s="93"/>
      <c r="K75" s="94" t="s">
        <v>10</v>
      </c>
      <c r="L75" s="95">
        <f>SUM(L5:L73)-L26</f>
        <v>248385</v>
      </c>
      <c r="M75" s="96"/>
      <c r="N75" s="96"/>
      <c r="P75" s="34"/>
      <c r="Q75" s="13"/>
    </row>
    <row r="76" spans="1:17" ht="16.5" thickTop="1" x14ac:dyDescent="0.25">
      <c r="C76" s="3" t="s">
        <v>7</v>
      </c>
      <c r="P76" s="34"/>
      <c r="Q76" s="13"/>
    </row>
    <row r="77" spans="1:17" ht="18.75" x14ac:dyDescent="0.25">
      <c r="A77" s="98"/>
      <c r="B77" s="99"/>
      <c r="C77" s="1"/>
      <c r="H77" s="924" t="s">
        <v>11</v>
      </c>
      <c r="I77" s="925"/>
      <c r="J77" s="559"/>
      <c r="K77" s="1049">
        <f>I75+L75</f>
        <v>345248.5</v>
      </c>
      <c r="L77" s="1050"/>
      <c r="M77" s="272"/>
      <c r="N77" s="272"/>
      <c r="P77" s="34"/>
      <c r="Q77" s="13"/>
    </row>
    <row r="78" spans="1:17" x14ac:dyDescent="0.25">
      <c r="D78" s="930" t="s">
        <v>12</v>
      </c>
      <c r="E78" s="930"/>
      <c r="F78" s="312">
        <f>F75-K77-C75</f>
        <v>3427026.5</v>
      </c>
      <c r="I78" s="102"/>
      <c r="J78" s="560"/>
    </row>
    <row r="79" spans="1:17" ht="18.75" x14ac:dyDescent="0.3">
      <c r="D79" s="954" t="s">
        <v>95</v>
      </c>
      <c r="E79" s="954"/>
      <c r="F79" s="111">
        <v>0</v>
      </c>
      <c r="I79" s="931" t="s">
        <v>13</v>
      </c>
      <c r="J79" s="932"/>
      <c r="K79" s="933">
        <f>F81+F82+F83</f>
        <v>3427026.5</v>
      </c>
      <c r="L79" s="933"/>
      <c r="M79" s="404"/>
      <c r="N79" s="404"/>
      <c r="O79" s="826"/>
      <c r="P79" s="404"/>
      <c r="Q79" s="404"/>
    </row>
    <row r="80" spans="1:17" ht="19.5" thickBot="1" x14ac:dyDescent="0.35">
      <c r="D80" s="313" t="s">
        <v>94</v>
      </c>
      <c r="E80" s="314"/>
      <c r="F80" s="315">
        <v>0</v>
      </c>
      <c r="I80" s="105"/>
      <c r="J80" s="106"/>
      <c r="K80" s="571"/>
      <c r="L80" s="154"/>
      <c r="M80" s="404"/>
      <c r="N80" s="404"/>
      <c r="O80" s="826"/>
      <c r="P80" s="404"/>
      <c r="Q80" s="404"/>
    </row>
    <row r="81" spans="2:14" ht="19.5" thickTop="1" x14ac:dyDescent="0.3">
      <c r="C81" s="4" t="s">
        <v>7</v>
      </c>
      <c r="E81" s="98" t="s">
        <v>14</v>
      </c>
      <c r="F81" s="96">
        <f>SUM(F78:F80)</f>
        <v>3427026.5</v>
      </c>
      <c r="H81" s="555"/>
      <c r="I81" s="108" t="s">
        <v>15</v>
      </c>
      <c r="J81" s="109"/>
      <c r="K81" s="1045">
        <f>-C4</f>
        <v>-3445405.07</v>
      </c>
      <c r="L81" s="933"/>
    </row>
    <row r="82" spans="2:14" ht="16.5" thickBot="1" x14ac:dyDescent="0.3">
      <c r="D82" s="110" t="s">
        <v>16</v>
      </c>
      <c r="E82" s="98" t="s">
        <v>17</v>
      </c>
      <c r="F82" s="111">
        <v>0</v>
      </c>
    </row>
    <row r="83" spans="2:14" ht="20.25" thickTop="1" thickBot="1" x14ac:dyDescent="0.35">
      <c r="C83" s="112"/>
      <c r="D83" s="913" t="s">
        <v>18</v>
      </c>
      <c r="E83" s="914"/>
      <c r="F83" s="113">
        <v>0</v>
      </c>
      <c r="I83" s="1076" t="s">
        <v>198</v>
      </c>
      <c r="J83" s="1077"/>
      <c r="K83" s="1078">
        <f>K79+K81</f>
        <v>-18378.569999999832</v>
      </c>
      <c r="L83" s="1078"/>
    </row>
    <row r="84" spans="2:14" ht="17.25" x14ac:dyDescent="0.3">
      <c r="C84" s="114"/>
      <c r="D84" s="115"/>
      <c r="E84" s="98"/>
      <c r="F84" s="117"/>
      <c r="J84" s="118"/>
    </row>
    <row r="85" spans="2:14" ht="20.25" customHeight="1" x14ac:dyDescent="0.25">
      <c r="I85" s="119"/>
      <c r="J85" s="119"/>
      <c r="K85" s="179"/>
      <c r="L85" s="120"/>
    </row>
    <row r="86" spans="2:14" ht="16.5" customHeight="1" x14ac:dyDescent="0.25">
      <c r="B86" s="121"/>
      <c r="C86" s="122"/>
      <c r="D86" s="123"/>
      <c r="E86" s="34"/>
      <c r="I86" s="119"/>
      <c r="J86" s="119"/>
      <c r="K86" s="179"/>
      <c r="L86" s="120"/>
      <c r="M86" s="124"/>
      <c r="N86" s="98"/>
    </row>
    <row r="87" spans="2:14" x14ac:dyDescent="0.25">
      <c r="B87" s="121"/>
      <c r="C87" s="125"/>
      <c r="E87" s="34"/>
      <c r="M87" s="124"/>
      <c r="N87" s="98"/>
    </row>
    <row r="88" spans="2:14" x14ac:dyDescent="0.25">
      <c r="B88" s="121"/>
      <c r="C88" s="125"/>
      <c r="E88" s="34"/>
      <c r="F88" s="126"/>
      <c r="L88" s="127"/>
      <c r="M88" s="1"/>
    </row>
    <row r="89" spans="2:14" x14ac:dyDescent="0.25">
      <c r="B89" s="121"/>
      <c r="C89" s="125"/>
      <c r="E89" s="34"/>
      <c r="M89" s="1"/>
    </row>
    <row r="90" spans="2:14" x14ac:dyDescent="0.25">
      <c r="B90" s="121"/>
      <c r="C90" s="125"/>
      <c r="D90" s="128"/>
      <c r="E90" s="34"/>
      <c r="F90" s="129"/>
      <c r="M90" s="1"/>
    </row>
    <row r="91" spans="2:14" x14ac:dyDescent="0.25">
      <c r="D91" s="128"/>
      <c r="E91" s="130"/>
      <c r="F91" s="34"/>
      <c r="M91" s="1"/>
    </row>
    <row r="92" spans="2:14" x14ac:dyDescent="0.25">
      <c r="D92" s="128"/>
      <c r="E92" s="130"/>
      <c r="F92" s="34"/>
      <c r="M92" s="1"/>
    </row>
    <row r="93" spans="2:14" x14ac:dyDescent="0.25">
      <c r="D93" s="128"/>
      <c r="E93" s="130"/>
      <c r="F93" s="34"/>
      <c r="M93" s="1"/>
    </row>
    <row r="94" spans="2:14" x14ac:dyDescent="0.25">
      <c r="D94" s="128"/>
      <c r="E94" s="130"/>
      <c r="F94" s="34"/>
      <c r="M94" s="1"/>
    </row>
    <row r="95" spans="2:14" x14ac:dyDescent="0.25">
      <c r="D95" s="128"/>
      <c r="E95" s="130"/>
      <c r="F95" s="34"/>
      <c r="M95" s="1"/>
    </row>
    <row r="96" spans="2:14" x14ac:dyDescent="0.25">
      <c r="D96" s="128"/>
      <c r="E96" s="130"/>
      <c r="F96" s="34"/>
      <c r="M96" s="1"/>
    </row>
    <row r="97" spans="4:13" x14ac:dyDescent="0.25">
      <c r="D97" s="128"/>
      <c r="E97" s="130"/>
      <c r="F97" s="34"/>
      <c r="M97" s="1"/>
    </row>
    <row r="98" spans="4:13" x14ac:dyDescent="0.25">
      <c r="D98" s="128"/>
      <c r="E98" s="130"/>
      <c r="F98" s="34"/>
      <c r="M98" s="1"/>
    </row>
    <row r="99" spans="4:13" x14ac:dyDescent="0.25">
      <c r="D99" s="128"/>
      <c r="E99" s="130"/>
      <c r="F99" s="34"/>
      <c r="M99" s="1"/>
    </row>
    <row r="100" spans="4:13" x14ac:dyDescent="0.25">
      <c r="D100" s="128"/>
      <c r="E100" s="130"/>
      <c r="F100" s="34"/>
      <c r="M100" s="1"/>
    </row>
    <row r="101" spans="4:13" x14ac:dyDescent="0.25">
      <c r="D101" s="128"/>
      <c r="E101" s="130"/>
      <c r="F101" s="34"/>
      <c r="M101" s="1"/>
    </row>
    <row r="102" spans="4:13" x14ac:dyDescent="0.25">
      <c r="D102" s="128"/>
      <c r="E102" s="130"/>
      <c r="F102" s="34"/>
    </row>
    <row r="103" spans="4:13" x14ac:dyDescent="0.25">
      <c r="D103" s="128"/>
      <c r="E103" s="554"/>
      <c r="F103" s="129"/>
    </row>
    <row r="104" spans="4:13" x14ac:dyDescent="0.25">
      <c r="D104" s="128"/>
      <c r="E104" s="554"/>
      <c r="F104" s="129"/>
    </row>
    <row r="105" spans="4:13" x14ac:dyDescent="0.25">
      <c r="D105" s="128"/>
      <c r="E105" s="554"/>
      <c r="F105" s="12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732"/>
      <c r="F3" s="307"/>
      <c r="G3" s="410">
        <f>D3-F3</f>
        <v>71664.570000000007</v>
      </c>
      <c r="I3" s="890"/>
      <c r="J3" s="391"/>
      <c r="K3" s="392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412"/>
      <c r="F4" s="111"/>
      <c r="G4" s="544">
        <f t="shared" ref="G4:G65" si="0">D4-F4</f>
        <v>67954.600000000006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412"/>
      <c r="F5" s="111"/>
      <c r="G5" s="544">
        <f t="shared" si="0"/>
        <v>11186.4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412"/>
      <c r="F6" s="111"/>
      <c r="G6" s="544">
        <f t="shared" si="0"/>
        <v>146604.18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>
        <v>44897</v>
      </c>
      <c r="C7" s="246" t="s">
        <v>1575</v>
      </c>
      <c r="D7" s="111">
        <v>63814.55</v>
      </c>
      <c r="E7" s="412"/>
      <c r="F7" s="111"/>
      <c r="G7" s="544">
        <f t="shared" si="0"/>
        <v>63814.55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412"/>
      <c r="F8" s="111"/>
      <c r="G8" s="544">
        <f t="shared" si="0"/>
        <v>87713.600000000006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412"/>
      <c r="F9" s="111"/>
      <c r="G9" s="544">
        <f t="shared" si="0"/>
        <v>176506.72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412"/>
      <c r="F10" s="111"/>
      <c r="G10" s="544">
        <f t="shared" si="0"/>
        <v>4998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412"/>
      <c r="F11" s="111"/>
      <c r="G11" s="544">
        <f t="shared" si="0"/>
        <v>39827.120000000003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412"/>
      <c r="F12" s="111"/>
      <c r="G12" s="544">
        <f t="shared" si="0"/>
        <v>1600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>
        <v>44902</v>
      </c>
      <c r="C13" s="246" t="s">
        <v>1581</v>
      </c>
      <c r="D13" s="111">
        <v>115923</v>
      </c>
      <c r="E13" s="412"/>
      <c r="F13" s="111"/>
      <c r="G13" s="544">
        <f t="shared" si="0"/>
        <v>115923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412"/>
      <c r="F14" s="111"/>
      <c r="G14" s="544">
        <f t="shared" si="0"/>
        <v>117408.92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412"/>
      <c r="F15" s="111"/>
      <c r="G15" s="544">
        <f t="shared" si="0"/>
        <v>23339.54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412"/>
      <c r="F16" s="111"/>
      <c r="G16" s="544">
        <f t="shared" si="0"/>
        <v>12306.1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412"/>
      <c r="F17" s="111"/>
      <c r="G17" s="544">
        <f t="shared" si="0"/>
        <v>5161.1000000000004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>
        <v>44905</v>
      </c>
      <c r="C18" s="246" t="s">
        <v>1586</v>
      </c>
      <c r="D18" s="111">
        <v>46446.26</v>
      </c>
      <c r="E18" s="412"/>
      <c r="F18" s="111"/>
      <c r="G18" s="544">
        <f t="shared" si="0"/>
        <v>46446.26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412"/>
      <c r="F19" s="111"/>
      <c r="G19" s="544">
        <f t="shared" si="0"/>
        <v>12336.7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412"/>
      <c r="F20" s="111"/>
      <c r="G20" s="544">
        <f t="shared" si="0"/>
        <v>34531.5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412"/>
      <c r="F21" s="111"/>
      <c r="G21" s="544">
        <f t="shared" si="0"/>
        <v>178202.74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412"/>
      <c r="F22" s="111"/>
      <c r="G22" s="544">
        <f t="shared" si="0"/>
        <v>7436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>
        <v>44910</v>
      </c>
      <c r="C23" s="246" t="s">
        <v>1591</v>
      </c>
      <c r="D23" s="111">
        <v>63697.919999999998</v>
      </c>
      <c r="E23" s="412"/>
      <c r="F23" s="111"/>
      <c r="G23" s="544">
        <f t="shared" si="0"/>
        <v>63697.919999999998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412"/>
      <c r="F24" s="111"/>
      <c r="G24" s="544">
        <f t="shared" si="0"/>
        <v>7062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412"/>
      <c r="F25" s="111"/>
      <c r="G25" s="544">
        <f t="shared" si="0"/>
        <v>30339.26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412"/>
      <c r="F26" s="111"/>
      <c r="G26" s="544">
        <f t="shared" si="0"/>
        <v>150530.4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>
        <v>44912</v>
      </c>
      <c r="C27" s="246" t="s">
        <v>1595</v>
      </c>
      <c r="D27" s="111">
        <v>133820.34</v>
      </c>
      <c r="E27" s="412"/>
      <c r="F27" s="111"/>
      <c r="G27" s="544">
        <f t="shared" si="0"/>
        <v>133820.34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>
        <v>44912</v>
      </c>
      <c r="C28" s="246" t="s">
        <v>1596</v>
      </c>
      <c r="D28" s="111">
        <v>43916.800000000003</v>
      </c>
      <c r="E28" s="412"/>
      <c r="F28" s="111"/>
      <c r="G28" s="544">
        <f t="shared" si="0"/>
        <v>43916.800000000003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412"/>
      <c r="F29" s="111"/>
      <c r="G29" s="544">
        <f t="shared" si="0"/>
        <v>12678.8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>
        <v>44914</v>
      </c>
      <c r="C30" s="246" t="s">
        <v>1598</v>
      </c>
      <c r="D30" s="111">
        <v>82311.899999999994</v>
      </c>
      <c r="E30" s="412"/>
      <c r="F30" s="111"/>
      <c r="G30" s="544">
        <f t="shared" si="0"/>
        <v>82311.899999999994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412"/>
      <c r="F31" s="111"/>
      <c r="G31" s="544">
        <f t="shared" si="0"/>
        <v>134218.38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412"/>
      <c r="F32" s="111"/>
      <c r="G32" s="544">
        <f t="shared" si="0"/>
        <v>197070.6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412"/>
      <c r="F33" s="111"/>
      <c r="G33" s="544">
        <f t="shared" si="0"/>
        <v>41423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>
        <v>44917</v>
      </c>
      <c r="C34" s="246" t="s">
        <v>1602</v>
      </c>
      <c r="D34" s="111">
        <v>223573.03</v>
      </c>
      <c r="E34" s="412"/>
      <c r="F34" s="111"/>
      <c r="G34" s="544">
        <f t="shared" si="0"/>
        <v>223573.03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412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412"/>
      <c r="F36" s="111"/>
      <c r="G36" s="544">
        <f t="shared" si="0"/>
        <v>207942.8</v>
      </c>
      <c r="I36" s="1081"/>
      <c r="J36" s="1082"/>
      <c r="K36" s="1082"/>
      <c r="L36" s="1083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412"/>
      <c r="F37" s="111"/>
      <c r="G37" s="544">
        <f t="shared" si="0"/>
        <v>54948.76</v>
      </c>
      <c r="I37" s="1081"/>
      <c r="J37" s="1082"/>
      <c r="K37" s="1082"/>
      <c r="L37" s="1083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412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253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253"/>
      <c r="F40" s="69"/>
      <c r="G40" s="111">
        <f t="shared" si="0"/>
        <v>22292</v>
      </c>
      <c r="I40" s="1006" t="s">
        <v>594</v>
      </c>
      <c r="J40" s="1007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8"/>
      <c r="J41" s="1009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10"/>
      <c r="J42" s="1011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407"/>
      <c r="F67" s="395">
        <f>SUM(F3:F66)</f>
        <v>0</v>
      </c>
      <c r="G67" s="153">
        <f>SUM(G3:G66)</f>
        <v>2693794.7899999991</v>
      </c>
      <c r="I67" s="1002" t="s">
        <v>594</v>
      </c>
      <c r="J67" s="1003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64" t="s">
        <v>207</v>
      </c>
      <c r="I68" s="1004"/>
      <c r="J68" s="100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6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6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6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2"/>
      <c r="C1" s="904" t="s">
        <v>208</v>
      </c>
      <c r="D1" s="905"/>
      <c r="E1" s="905"/>
      <c r="F1" s="905"/>
      <c r="G1" s="905"/>
      <c r="H1" s="905"/>
      <c r="I1" s="905"/>
      <c r="J1" s="905"/>
      <c r="K1" s="905"/>
      <c r="L1" s="905"/>
      <c r="M1" s="905"/>
    </row>
    <row r="2" spans="1:25" ht="16.5" thickBot="1" x14ac:dyDescent="0.3">
      <c r="B2" s="9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6" t="s">
        <v>0</v>
      </c>
      <c r="C3" s="907"/>
      <c r="D3" s="10"/>
      <c r="E3" s="11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09" t="s">
        <v>2</v>
      </c>
      <c r="F4" s="910"/>
      <c r="H4" s="911" t="s">
        <v>3</v>
      </c>
      <c r="I4" s="912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67"/>
      <c r="W4" s="955" t="s">
        <v>124</v>
      </c>
      <c r="X4" s="95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55"/>
      <c r="X5" s="95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5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6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61"/>
      <c r="X21" s="96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62"/>
      <c r="X23" s="96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62"/>
      <c r="X24" s="96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63"/>
      <c r="X25" s="96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63"/>
      <c r="X26" s="96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56"/>
      <c r="X27" s="957"/>
      <c r="Y27" s="95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57"/>
      <c r="X28" s="957"/>
      <c r="Y28" s="95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47">
        <f>SUM(M5:M35)</f>
        <v>1077791.3</v>
      </c>
      <c r="N36" s="949">
        <f>SUM(N5:N35)</f>
        <v>936398</v>
      </c>
      <c r="O36" s="276"/>
      <c r="P36" s="277">
        <v>0</v>
      </c>
      <c r="Q36" s="95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48"/>
      <c r="N37" s="950"/>
      <c r="O37" s="276"/>
      <c r="P37" s="277">
        <v>0</v>
      </c>
      <c r="Q37" s="95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4" t="s">
        <v>11</v>
      </c>
      <c r="I52" s="925"/>
      <c r="J52" s="100"/>
      <c r="K52" s="926">
        <f>I50+L50</f>
        <v>90750.75</v>
      </c>
      <c r="L52" s="953"/>
      <c r="M52" s="272"/>
      <c r="N52" s="272"/>
      <c r="P52" s="34"/>
      <c r="Q52" s="13"/>
    </row>
    <row r="53" spans="1:17" ht="16.5" thickBot="1" x14ac:dyDescent="0.3">
      <c r="D53" s="930" t="s">
        <v>12</v>
      </c>
      <c r="E53" s="930"/>
      <c r="F53" s="312">
        <f>F50-K52-C50</f>
        <v>1739855.03</v>
      </c>
      <c r="I53" s="102"/>
      <c r="J53" s="103"/>
    </row>
    <row r="54" spans="1:17" ht="18.75" x14ac:dyDescent="0.3">
      <c r="D54" s="954" t="s">
        <v>95</v>
      </c>
      <c r="E54" s="954"/>
      <c r="F54" s="111">
        <v>-1567070.66</v>
      </c>
      <c r="I54" s="931" t="s">
        <v>13</v>
      </c>
      <c r="J54" s="932"/>
      <c r="K54" s="933">
        <f>F56+F57+F58</f>
        <v>703192.8600000001</v>
      </c>
      <c r="L54" s="933"/>
      <c r="M54" s="939" t="s">
        <v>211</v>
      </c>
      <c r="N54" s="940"/>
      <c r="O54" s="940"/>
      <c r="P54" s="940"/>
      <c r="Q54" s="94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42"/>
      <c r="N55" s="943"/>
      <c r="O55" s="943"/>
      <c r="P55" s="943"/>
      <c r="Q55" s="94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35">
        <f>-C4</f>
        <v>-567389.35</v>
      </c>
      <c r="L56" s="936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913" t="s">
        <v>18</v>
      </c>
      <c r="E58" s="914"/>
      <c r="F58" s="113">
        <v>754143.23</v>
      </c>
      <c r="I58" s="915" t="s">
        <v>198</v>
      </c>
      <c r="J58" s="916"/>
      <c r="K58" s="917">
        <f>K54+K56</f>
        <v>135803.51000000013</v>
      </c>
      <c r="L58" s="91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6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6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2"/>
      <c r="C1" s="968" t="s">
        <v>316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25" ht="16.5" thickBot="1" x14ac:dyDescent="0.3">
      <c r="B2" s="9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6" t="s">
        <v>0</v>
      </c>
      <c r="C3" s="907"/>
      <c r="D3" s="10"/>
      <c r="E3" s="11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09" t="s">
        <v>2</v>
      </c>
      <c r="F4" s="910"/>
      <c r="H4" s="911" t="s">
        <v>3</v>
      </c>
      <c r="I4" s="912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67"/>
      <c r="W4" s="955" t="s">
        <v>124</v>
      </c>
      <c r="X4" s="95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55"/>
      <c r="X5" s="95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5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6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61"/>
      <c r="X21" s="96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62"/>
      <c r="X23" s="96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62"/>
      <c r="X24" s="96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63"/>
      <c r="X25" s="96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63"/>
      <c r="X26" s="96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56"/>
      <c r="X27" s="957"/>
      <c r="Y27" s="95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57"/>
      <c r="X28" s="957"/>
      <c r="Y28" s="95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47">
        <f>SUM(M5:M35)</f>
        <v>1818445.73</v>
      </c>
      <c r="N36" s="949">
        <f>SUM(N5:N35)</f>
        <v>739014</v>
      </c>
      <c r="O36" s="276"/>
      <c r="P36" s="277">
        <v>0</v>
      </c>
      <c r="Q36" s="95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48"/>
      <c r="N37" s="950"/>
      <c r="O37" s="276"/>
      <c r="P37" s="277">
        <v>0</v>
      </c>
      <c r="Q37" s="95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4" t="s">
        <v>11</v>
      </c>
      <c r="I52" s="925"/>
      <c r="J52" s="100"/>
      <c r="K52" s="926">
        <f>I50+L50</f>
        <v>158798.12</v>
      </c>
      <c r="L52" s="953"/>
      <c r="M52" s="272"/>
      <c r="N52" s="272"/>
      <c r="P52" s="34"/>
      <c r="Q52" s="13"/>
    </row>
    <row r="53" spans="1:17" x14ac:dyDescent="0.25">
      <c r="D53" s="930" t="s">
        <v>12</v>
      </c>
      <c r="E53" s="930"/>
      <c r="F53" s="312">
        <f>F50-K52-C50</f>
        <v>2078470.75</v>
      </c>
      <c r="I53" s="102"/>
      <c r="J53" s="103"/>
    </row>
    <row r="54" spans="1:17" ht="18.75" x14ac:dyDescent="0.3">
      <c r="D54" s="954" t="s">
        <v>95</v>
      </c>
      <c r="E54" s="954"/>
      <c r="F54" s="111">
        <v>-1448401.2</v>
      </c>
      <c r="I54" s="931" t="s">
        <v>13</v>
      </c>
      <c r="J54" s="932"/>
      <c r="K54" s="933">
        <f>F56+F57+F58</f>
        <v>1025960.7</v>
      </c>
      <c r="L54" s="93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35">
        <f>-C4</f>
        <v>-754143.23</v>
      </c>
      <c r="L56" s="936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913" t="s">
        <v>18</v>
      </c>
      <c r="E58" s="914"/>
      <c r="F58" s="113">
        <v>1149740.4099999999</v>
      </c>
      <c r="I58" s="915" t="s">
        <v>198</v>
      </c>
      <c r="J58" s="916"/>
      <c r="K58" s="917">
        <f>K54+K56</f>
        <v>271817.46999999997</v>
      </c>
      <c r="L58" s="91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70" t="s">
        <v>413</v>
      </c>
      <c r="C43" s="971"/>
      <c r="D43" s="971"/>
      <c r="E43" s="972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73"/>
      <c r="C44" s="974"/>
      <c r="D44" s="974"/>
      <c r="E44" s="975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76"/>
      <c r="C45" s="977"/>
      <c r="D45" s="977"/>
      <c r="E45" s="978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85" t="s">
        <v>593</v>
      </c>
      <c r="C47" s="98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87"/>
      <c r="C48" s="988"/>
      <c r="D48" s="253"/>
      <c r="E48" s="69"/>
      <c r="F48" s="137">
        <f t="shared" si="2"/>
        <v>0</v>
      </c>
      <c r="I48" s="348"/>
      <c r="J48" s="979" t="s">
        <v>414</v>
      </c>
      <c r="K48" s="980"/>
      <c r="L48" s="98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82"/>
      <c r="K49" s="983"/>
      <c r="L49" s="98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89" t="s">
        <v>594</v>
      </c>
      <c r="J50" s="990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89"/>
      <c r="J51" s="99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89"/>
      <c r="J52" s="99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89"/>
      <c r="J53" s="99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89"/>
      <c r="J54" s="99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89"/>
      <c r="J55" s="99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89"/>
      <c r="J56" s="99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89"/>
      <c r="J57" s="99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89"/>
      <c r="J58" s="99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89"/>
      <c r="J59" s="99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89"/>
      <c r="J60" s="99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89"/>
      <c r="J61" s="99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89"/>
      <c r="J62" s="99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89"/>
      <c r="J63" s="99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89"/>
      <c r="J64" s="99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89"/>
      <c r="J65" s="99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89"/>
      <c r="J66" s="99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89"/>
      <c r="J67" s="99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89"/>
      <c r="J68" s="99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89"/>
      <c r="J69" s="99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89"/>
      <c r="J70" s="99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89"/>
      <c r="J71" s="99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89"/>
      <c r="J72" s="99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89"/>
      <c r="J73" s="99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89"/>
      <c r="J74" s="99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89"/>
      <c r="J75" s="99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89"/>
      <c r="J76" s="99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89"/>
      <c r="J77" s="99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91"/>
      <c r="J78" s="99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6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6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02"/>
      <c r="C1" s="968" t="s">
        <v>646</v>
      </c>
      <c r="D1" s="969"/>
      <c r="E1" s="969"/>
      <c r="F1" s="969"/>
      <c r="G1" s="969"/>
      <c r="H1" s="969"/>
      <c r="I1" s="969"/>
      <c r="J1" s="969"/>
      <c r="K1" s="969"/>
      <c r="L1" s="969"/>
      <c r="M1" s="969"/>
    </row>
    <row r="2" spans="1:25" ht="16.5" thickBot="1" x14ac:dyDescent="0.3">
      <c r="B2" s="903"/>
      <c r="C2" s="3"/>
      <c r="H2" s="5"/>
      <c r="I2" s="6"/>
      <c r="J2" s="7"/>
      <c r="L2" s="8"/>
      <c r="M2" s="6"/>
      <c r="N2" s="9"/>
    </row>
    <row r="3" spans="1:25" ht="21.75" thickBot="1" x14ac:dyDescent="0.35">
      <c r="B3" s="906" t="s">
        <v>0</v>
      </c>
      <c r="C3" s="907"/>
      <c r="D3" s="10"/>
      <c r="E3" s="11"/>
      <c r="F3" s="11"/>
      <c r="H3" s="908" t="s">
        <v>26</v>
      </c>
      <c r="I3" s="908"/>
      <c r="K3" s="165"/>
      <c r="L3" s="13"/>
      <c r="M3" s="14"/>
      <c r="P3" s="945" t="s">
        <v>6</v>
      </c>
      <c r="R3" s="96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09" t="s">
        <v>2</v>
      </c>
      <c r="F4" s="910"/>
      <c r="H4" s="911" t="s">
        <v>3</v>
      </c>
      <c r="I4" s="912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67"/>
      <c r="W4" s="955" t="s">
        <v>124</v>
      </c>
      <c r="X4" s="95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55"/>
      <c r="X5" s="95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5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6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61"/>
      <c r="X21" s="96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62"/>
      <c r="X23" s="96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62"/>
      <c r="X24" s="96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63"/>
      <c r="X25" s="96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63"/>
      <c r="X26" s="96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56"/>
      <c r="X27" s="957"/>
      <c r="Y27" s="95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57"/>
      <c r="X28" s="957"/>
      <c r="Y28" s="95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47">
        <f>SUM(M5:M35)</f>
        <v>2143864.4900000002</v>
      </c>
      <c r="N36" s="949">
        <f>SUM(N5:N35)</f>
        <v>791108</v>
      </c>
      <c r="O36" s="276"/>
      <c r="P36" s="277">
        <v>0</v>
      </c>
      <c r="Q36" s="99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48"/>
      <c r="N37" s="950"/>
      <c r="O37" s="276"/>
      <c r="P37" s="277">
        <v>0</v>
      </c>
      <c r="Q37" s="99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95">
        <f>M36+N36</f>
        <v>2934972.49</v>
      </c>
      <c r="N39" s="99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24" t="s">
        <v>11</v>
      </c>
      <c r="I52" s="925"/>
      <c r="J52" s="100"/>
      <c r="K52" s="926">
        <f>I50+L50</f>
        <v>197471.8</v>
      </c>
      <c r="L52" s="953"/>
      <c r="M52" s="272"/>
      <c r="N52" s="272"/>
      <c r="P52" s="34"/>
      <c r="Q52" s="13"/>
    </row>
    <row r="53" spans="1:17" x14ac:dyDescent="0.25">
      <c r="D53" s="930" t="s">
        <v>12</v>
      </c>
      <c r="E53" s="930"/>
      <c r="F53" s="312">
        <f>F50-K52-C50</f>
        <v>2057786.11</v>
      </c>
      <c r="I53" s="102"/>
      <c r="J53" s="103"/>
    </row>
    <row r="54" spans="1:17" ht="18.75" x14ac:dyDescent="0.3">
      <c r="D54" s="954" t="s">
        <v>95</v>
      </c>
      <c r="E54" s="954"/>
      <c r="F54" s="111">
        <v>-1702928.14</v>
      </c>
      <c r="I54" s="931" t="s">
        <v>13</v>
      </c>
      <c r="J54" s="932"/>
      <c r="K54" s="933">
        <f>F56+F57+F58</f>
        <v>1147965.3400000003</v>
      </c>
      <c r="L54" s="933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35">
        <f>-C4</f>
        <v>-1149740.4099999999</v>
      </c>
      <c r="L56" s="936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913" t="s">
        <v>18</v>
      </c>
      <c r="E58" s="914"/>
      <c r="F58" s="113">
        <v>1266568.45</v>
      </c>
      <c r="I58" s="915" t="s">
        <v>97</v>
      </c>
      <c r="J58" s="916"/>
      <c r="K58" s="917">
        <f>K54+K56</f>
        <v>-1775.0699999995995</v>
      </c>
      <c r="L58" s="917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2023-01-16T21:40:48Z</dcterms:modified>
</cp:coreProperties>
</file>