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4" activeTab="14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7" i="17" l="1"/>
  <c r="M67" i="17"/>
  <c r="K67" i="17"/>
  <c r="F67" i="17"/>
  <c r="D67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N4" i="17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G4" i="17"/>
  <c r="N3" i="17"/>
  <c r="G3" i="17"/>
  <c r="G67" i="17" s="1"/>
  <c r="K73" i="16"/>
  <c r="I67" i="16"/>
  <c r="F67" i="16"/>
  <c r="R50" i="16"/>
  <c r="N49" i="16"/>
  <c r="Q47" i="16"/>
  <c r="Q46" i="16"/>
  <c r="Q45" i="16"/>
  <c r="Q44" i="16"/>
  <c r="Q43" i="16"/>
  <c r="Q42" i="16"/>
  <c r="Q41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67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C67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M53" i="16" l="1"/>
  <c r="K69" i="16"/>
  <c r="F70" i="16" s="1"/>
  <c r="F73" i="16" s="1"/>
  <c r="K71" i="16" s="1"/>
  <c r="K75" i="16" s="1"/>
  <c r="P5" i="16"/>
  <c r="M30" i="13"/>
  <c r="M29" i="13"/>
  <c r="P49" i="16" l="1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<sst xmlns="http://schemas.openxmlformats.org/spreadsheetml/2006/main" count="1726" uniqueCount="936">
  <si>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</si>
  <si>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</si>
  <si>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</si>
  <si>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</si>
  <si>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</si>
  <si>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</si>
  <si>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</si>
  <si>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</si>
  <si>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</si>
  <si>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</si>
  <si>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</si>
  <si>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</si>
  <si>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</si>
  <si>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</si>
  <si>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</si>
  <si>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</si>
  <si>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</si>
  <si>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</si>
  <si>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</si>
  <si>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</si>
  <si>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</si>
  <si>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</si>
  <si>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</si>
  <si>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</si>
  <si>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</si>
  <si>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</si>
  <si>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</si>
  <si>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</si>
  <si>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</si>
  <si>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</si>
  <si>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</si>
  <si>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</si>
  <si>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</si>
  <si>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</si>
  <si>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</si>
  <si>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</si>
  <si>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</si>
  <si>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</si>
  <si>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</si>
  <si>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</si>
  <si>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</si>
  <si>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</si>
  <si>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</si>
  <si>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</si>
  <si>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</si>
  <si>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</si>
  <si>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</si>
  <si>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</si>
  <si>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</si>
  <si>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</si>
  <si>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</si>
  <si>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</si>
  <si>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</si>
  <si>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</si>
  <si>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</si>
  <si>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</si>
  <si>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</si>
  <si>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</si>
  <si>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</si>
  <si>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</si>
  <si>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</si>
  <si>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</si>
  <si>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</si>
  <si>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</si>
  <si>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</si>
  <si>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</si>
  <si>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</si>
  <si>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</si>
  <si>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</si>
  <si>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</si>
  <si>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</si>
  <si>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</si>
  <si>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</si>
  <si>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</si>
  <si>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</si>
  <si>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</si>
  <si>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</si>
  <si>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</si>
  <si>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</si>
  <si>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</si>
  <si>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</si>
  <si>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</si>
  <si>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</si>
  <si>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</si>
  <si>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</si>
  <si>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</si>
  <si>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</si>
  <si>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</si>
  <si>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</si>
  <si>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</si>
  <si>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</si>
  <si>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</si>
  <si>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</si>
  <si>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</si>
  <si>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</si>
  <si>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</si>
  <si>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</si>
  <si>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</si>
  <si>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</si>
  <si>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</si>
  <si>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</si>
  <si>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</si>
  <si>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</si>
  <si>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</si>
  <si>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</si>
  <si>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</si>
  <si>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</si>
  <si>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</si>
  <si>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</si>
  <si>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</si>
  <si>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</si>
  <si>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</si>
  <si>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</si>
  <si>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</si>
  <si>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</si>
  <si>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</si>
  <si>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</si>
  <si>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</si>
  <si>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</si>
  <si>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</si>
  <si>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</si>
  <si>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</si>
  <si>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</si>
  <si>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</si>
  <si>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</si>
  <si>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</si>
  <si>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</si>
  <si>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</si>
  <si>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</si>
  <si>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</si>
  <si>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</si>
  <si>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</si>
  <si>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</si>
  <si>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</si>
  <si>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</si>
  <si>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</si>
  <si>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</si>
  <si>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</si>
  <si>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</si>
  <si>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</si>
  <si>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</si>
  <si>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</si>
  <si>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</si>
  <si>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</si>
  <si>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</si>
  <si>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</si>
  <si>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</si>
  <si>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</si>
  <si>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</si>
  <si>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</si>
  <si>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</si>
  <si>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</si>
  <si>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</si>
  <si>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</si>
  <si>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</si>
  <si>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</si>
  <si>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</si>
  <si>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</si>
  <si>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</si>
  <si>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</si>
  <si>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</si>
  <si>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</si>
  <si>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</si>
  <si>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</si>
  <si>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</si>
  <si>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</si>
  <si>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</si>
  <si>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</si>
  <si>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</si>
  <si>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</si>
  <si>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</si>
  <si>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</si>
  <si>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</si>
  <si>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</si>
  <si>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</si>
  <si>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</si>
  <si>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</si>
  <si>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</si>
  <si>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</si>
  <si>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</si>
  <si>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</si>
  <si>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</si>
  <si>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</si>
  <si>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</si>
  <si>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</si>
  <si>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</si>
  <si>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</si>
  <si>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</si>
  <si>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</si>
  <si>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</si>
  <si>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</si>
  <si>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</si>
  <si>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</si>
  <si>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</si>
  <si>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</si>
  <si>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</si>
  <si>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</si>
  <si>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</si>
  <si>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</si>
  <si>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</si>
  <si>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</si>
  <si>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</si>
  <si>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</si>
  <si>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</si>
  <si>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</si>
  <si>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</si>
  <si>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</si>
  <si>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</si>
  <si>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</si>
  <si>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</si>
  <si>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</si>
  <si>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</si>
  <si>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</si>
  <si>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</si>
  <si>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</si>
  <si>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</si>
  <si>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</si>
  <si>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</si>
  <si>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</si>
  <si>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</si>
  <si>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</si>
  <si>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</si>
  <si>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</si>
  <si>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</si>
  <si>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</si>
  <si>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</si>
  <si>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</si>
  <si>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</si>
  <si>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</si>
  <si>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</si>
  <si>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</si>
  <si>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</si>
  <si>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</si>
  <si>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</si>
  <si>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</si>
  <si>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</si>
  <si>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</si>
  <si>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</si>
  <si>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</si>
  <si>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</si>
  <si>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</si>
  <si>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</si>
  <si>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</si>
  <si>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</si>
  <si>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</si>
  <si>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</si>
  <si>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</si>
  <si>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</si>
  <si>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</si>
  <si>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</si>
  <si>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</si>
  <si>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</si>
  <si>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</si>
  <si>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</si>
  <si>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</si>
  <si>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</si>
  <si>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</si>
  <si>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</si>
  <si>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</si>
  <si>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</si>
  <si>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</si>
  <si>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</si>
  <si>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</si>
  <si>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</si>
  <si>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</si>
  <si>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</si>
  <si>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</si>
  <si>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</si>
  <si>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</si>
  <si>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</si>
  <si>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</si>
  <si>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</si>
  <si>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</si>
  <si>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</si>
  <si>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</si>
  <si>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</si>
  <si>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</si>
  <si>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</si>
  <si>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</si>
  <si>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</si>
  <si>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</si>
  <si>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</si>
  <si>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</si>
  <si>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</si>
  <si>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</si>
  <si>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</si>
  <si>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</si>
  <si>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</si>
  <si>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</si>
  <si>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</si>
  <si>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</si>
  <si>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</si>
  <si>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</si>
  <si>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</si>
  <si>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</si>
  <si>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</si>
  <si>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</si>
  <si>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</si>
  <si>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</si>
  <si>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</si>
  <si>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</si>
  <si>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</si>
  <si>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</si>
  <si>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</si>
  <si>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</si>
  <si>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</si>
  <si>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</si>
  <si>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</si>
  <si>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</si>
  <si>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</si>
  <si>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</si>
  <si>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</si>
  <si>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</si>
  <si>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</si>
  <si>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</si>
  <si>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</si>
  <si>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</si>
  <si>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</si>
  <si>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</si>
  <si>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</si>
  <si>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</si>
  <si>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</si>
  <si>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</si>
  <si>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</si>
  <si>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</si>
  <si>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</si>
  <si>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</si>
  <si>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</si>
  <si>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</si>
  <si>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</si>
  <si>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</si>
  <si>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</si>
  <si>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</si>
  <si>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</si>
  <si>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</si>
  <si>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</si>
  <si>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</si>
  <si>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</si>
  <si>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</si>
  <si>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</si>
  <si>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</si>
  <si>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</si>
  <si>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</si>
  <si>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</si>
  <si>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</si>
  <si>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</si>
  <si>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</si>
  <si>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</si>
  <si>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</si>
  <si>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</si>
  <si>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</si>
  <si>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</si>
  <si>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</si>
  <si>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</si>
  <si>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</si>
  <si>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</si>
  <si>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</si>
  <si>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</si>
  <si>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</si>
  <si>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</si>
  <si>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</si>
  <si>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</si>
  <si>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</si>
  <si>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</si>
  <si>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</si>
  <si>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</si>
  <si>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</si>
  <si>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</si>
  <si>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</si>
  <si>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</si>
  <si>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</si>
  <si>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</si>
  <si>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</si>
  <si>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</si>
  <si>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</si>
  <si>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</si>
  <si>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</si>
  <si>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</si>
  <si>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</si>
  <si>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</si>
  <si>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</si>
  <si>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</si>
  <si>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</si>
  <si>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</si>
  <si>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</si>
  <si>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</si>
  <si>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</si>
  <si>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</si>
  <si>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</si>
  <si>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</si>
  <si>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</si>
  <si>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</si>
  <si>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</si>
  <si>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</si>
  <si>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</si>
  <si>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</si>
  <si>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</si>
  <si>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</si>
  <si>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</si>
  <si>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</si>
  <si>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</si>
  <si>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</si>
  <si>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</si>
  <si>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</si>
  <si>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</si>
  <si>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</si>
  <si>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</si>
  <si>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</si>
  <si>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</si>
  <si>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</si>
  <si>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</si>
  <si>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</si>
  <si>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</si>
  <si>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</si>
  <si>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</si>
  <si>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</si>
  <si>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</si>
  <si>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</si>
  <si>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</si>
  <si>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</si>
  <si>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</si>
  <si>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</si>
  <si>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</si>
  <si>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</si>
  <si>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</si>
  <si>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</si>
  <si>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</si>
  <si>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</si>
  <si>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</si>
  <si>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</si>
  <si>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</si>
  <si>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</si>
  <si>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</si>
  <si>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</si>
  <si>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</si>
  <si>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</si>
  <si>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</si>
  <si>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</si>
  <si>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</si>
  <si>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</si>
  <si>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</si>
  <si>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</si>
  <si>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</si>
  <si>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</si>
  <si>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</si>
  <si>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</si>
  <si>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</si>
  <si>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</si>
  <si>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</si>
  <si>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</si>
  <si>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</si>
  <si>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</si>
  <si>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</si>
  <si>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</si>
  <si>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</si>
  <si>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</si>
  <si>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</si>
  <si>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</si>
  <si>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</si>
  <si>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</si>
  <si>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</si>
  <si>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</si>
  <si>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</si>
  <si>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</si>
  <si>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</si>
  <si>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</si>
  <si>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</si>
  <si>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</si>
  <si>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</si>
  <si>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</si>
  <si>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</si>
  <si>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</si>
  <si>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</si>
  <si>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</si>
  <si>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</si>
  <si>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</si>
  <si>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</si>
  <si>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</si>
  <si>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</si>
  <si>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</si>
  <si>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</si>
  <si>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</si>
  <si>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</si>
  <si>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</si>
  <si>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</si>
  <si>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</si>
  <si>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</si>
  <si>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</si>
  <si>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</si>
  <si>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</si>
  <si>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</si>
  <si>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</si>
  <si>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</si>
  <si>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</si>
  <si>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</si>
  <si>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</si>
  <si>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</si>
  <si>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</si>
  <si>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</si>
  <si>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</si>
  <si>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</si>
  <si>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</si>
  <si>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</si>
  <si>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</si>
  <si>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</si>
  <si>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</si>
  <si>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</si>
  <si>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</si>
  <si>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</si>
  <si>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</si>
  <si>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</si>
  <si>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</si>
  <si>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</si>
  <si>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</si>
  <si>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</si>
  <si>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</si>
  <si>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</si>
  <si>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</si>
  <si>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</si>
  <si>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</si>
  <si>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</si>
  <si>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</si>
  <si>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</si>
  <si>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</si>
  <si>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</si>
  <si>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</si>
  <si>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</si>
  <si>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</si>
  <si>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</si>
  <si>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</si>
  <si>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</si>
  <si>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</si>
  <si>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</si>
  <si>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</si>
  <si>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</si>
  <si>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</si>
  <si>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</si>
  <si>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</si>
  <si>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</si>
  <si>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</si>
  <si>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</si>
  <si>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</si>
  <si>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</si>
  <si>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</si>
  <si>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</si>
  <si>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</si>
  <si>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</si>
  <si>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</si>
  <si>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</si>
  <si>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</si>
  <si>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</si>
  <si>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</si>
  <si>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</si>
  <si>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</si>
  <si>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</si>
  <si>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</si>
  <si>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</si>
  <si>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</si>
  <si>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</si>
  <si>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</si>
  <si>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</si>
  <si>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</si>
  <si>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</si>
  <si>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</si>
  <si>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</si>
  <si>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</si>
  <si>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</si>
  <si>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</si>
  <si>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</si>
  <si>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</si>
  <si>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</si>
  <si>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</si>
  <si>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</si>
  <si>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</si>
  <si>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</si>
  <si>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</si>
  <si>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</si>
  <si>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</si>
  <si>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</si>
  <si>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</si>
  <si>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</si>
  <si>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</si>
  <si>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</si>
  <si>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</si>
  <si>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</si>
  <si>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</si>
  <si>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</si>
  <si>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</si>
  <si>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</si>
  <si>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</si>
  <si>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</si>
  <si>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</si>
  <si>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</si>
  <si>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</si>
  <si>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</si>
  <si>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</si>
  <si>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</si>
  <si>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</si>
  <si>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</si>
  <si>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</si>
  <si>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</si>
  <si>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</si>
  <si>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</si>
  <si>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</si>
  <si>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</si>
  <si>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</si>
  <si>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</si>
  <si>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</si>
  <si>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</si>
  <si>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</si>
  <si>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</si>
  <si>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</si>
  <si>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</si>
  <si>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</si>
  <si>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</si>
  <si>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</si>
  <si>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</si>
  <si>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</si>
  <si>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</si>
  <si>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</si>
  <si>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</si>
  <si>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</si>
  <si>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</si>
  <si>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</si>
  <si>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</si>
  <si>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</si>
  <si>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</si>
  <si>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</si>
  <si>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</si>
  <si>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</si>
  <si>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</si>
  <si>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</si>
  <si>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</si>
  <si>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</si>
  <si>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</si>
  <si>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</si>
  <si>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</si>
  <si>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</si>
  <si>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</si>
  <si>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</si>
  <si>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</si>
  <si>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</si>
  <si>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</si>
  <si>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</si>
  <si>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</si>
  <si>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</si>
  <si>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</si>
  <si>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</si>
  <si>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</si>
  <si>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</si>
  <si>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</si>
  <si>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</si>
  <si>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</si>
  <si>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</si>
  <si>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</si>
  <si>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</si>
  <si>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</si>
  <si>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</si>
  <si>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</si>
  <si>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</si>
  <si>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</si>
  <si>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</si>
  <si>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</si>
  <si>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</si>
  <si>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</si>
  <si>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</si>
  <si>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</si>
  <si>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</si>
  <si>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</si>
  <si>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</si>
  <si>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</si>
  <si>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</si>
  <si>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</si>
  <si>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</si>
  <si>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</si>
  <si>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</si>
  <si>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</si>
  <si>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</si>
  <si>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</si>
  <si>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</si>
  <si>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</si>
  <si>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</si>
  <si>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</si>
  <si>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</si>
  <si>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</si>
  <si>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</si>
  <si>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</si>
  <si>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</si>
  <si>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</si>
  <si>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</si>
  <si>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</si>
  <si>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</si>
  <si>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</si>
  <si>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</si>
  <si>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</si>
  <si>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</si>
  <si>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</si>
  <si>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</si>
  <si>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</si>
  <si>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</si>
  <si>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</si>
  <si>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</si>
  <si>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</si>
  <si>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</si>
  <si>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</si>
  <si>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</si>
  <si>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</si>
  <si>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</si>
  <si>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</si>
  <si>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</si>
  <si>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</si>
  <si>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</si>
  <si>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</si>
  <si>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</si>
  <si>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</si>
  <si>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</si>
  <si>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</si>
  <si>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</si>
  <si>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</si>
  <si>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</si>
  <si>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</si>
  <si>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</si>
  <si>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</si>
  <si>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</si>
  <si>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</si>
  <si>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</si>
  <si>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</si>
  <si>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</si>
  <si>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</si>
  <si>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</si>
  <si>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</si>
  <si>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</si>
  <si>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</si>
  <si>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</si>
  <si>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</si>
  <si>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</si>
  <si>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</si>
  <si>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</si>
  <si>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</si>
  <si>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</si>
  <si>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</si>
  <si>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</si>
  <si>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</si>
  <si>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</si>
  <si>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</si>
  <si>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</si>
  <si>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</si>
  <si>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</si>
  <si>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</si>
  <si>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</si>
  <si>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</si>
  <si>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</si>
  <si>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</si>
  <si>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</si>
  <si>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</si>
  <si>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</si>
  <si>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</si>
  <si>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</si>
  <si>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</si>
  <si>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</si>
  <si>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</si>
  <si>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</si>
  <si>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</si>
  <si>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</si>
  <si>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</si>
  <si>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</si>
  <si>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</si>
  <si>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</si>
  <si>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</si>
  <si>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</si>
  <si>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</si>
  <si>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</si>
  <si>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</si>
  <si>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</si>
  <si>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</si>
  <si>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</si>
  <si>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</si>
  <si>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</si>
  <si>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</si>
  <si>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</si>
  <si>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</si>
  <si>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</si>
  <si>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</si>
  <si>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</si>
  <si>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</si>
  <si>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</si>
  <si>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</si>
  <si>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</si>
  <si>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</si>
  <si>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</si>
  <si>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</si>
  <si>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</si>
  <si>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</si>
  <si>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</si>
  <si>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</si>
  <si>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</si>
  <si>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</si>
  <si>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</si>
  <si>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</si>
  <si>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</si>
  <si>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</si>
  <si>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</si>
  <si>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</si>
  <si>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</si>
  <si>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</si>
  <si>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</si>
  <si>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</si>
  <si>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</si>
  <si>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</si>
  <si>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</si>
  <si>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</si>
  <si>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</si>
  <si>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</si>
  <si>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</si>
  <si>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</si>
  <si>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</si>
  <si>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</si>
  <si>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</si>
  <si>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</si>
  <si>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</si>
  <si>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</si>
  <si>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</si>
  <si>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</si>
  <si>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</si>
  <si>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</si>
  <si>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</si>
  <si>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</si>
  <si>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</si>
  <si>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</si>
  <si>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</si>
  <si>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</si>
  <si>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</si>
  <si>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</si>
  <si>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</si>
  <si>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</si>
  <si>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</si>
  <si>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</si>
  <si>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</si>
  <si>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</si>
  <si>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</si>
  <si>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</si>
  <si>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</si>
  <si>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</si>
  <si>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</si>
  <si>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</si>
  <si>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</si>
  <si>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</si>
  <si>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</si>
  <si>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</si>
  <si>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</si>
  <si>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</si>
  <si>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</si>
  <si>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</si>
  <si>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</si>
  <si>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</si>
  <si>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</si>
  <si>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</si>
  <si>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</si>
  <si>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</si>
  <si>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</si>
  <si>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</si>
  <si>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</si>
  <si>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</si>
  <si>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</si>
  <si>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</si>
  <si>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</si>
  <si>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</si>
  <si>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</si>
  <si>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</si>
  <si>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</si>
  <si>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</si>
  <si>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</si>
  <si>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</si>
  <si>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</si>
  <si>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</si>
  <si>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</si>
  <si>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</si>
  <si>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</si>
  <si>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</si>
  <si>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</si>
  <si>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</si>
  <si>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</si>
  <si>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</si>
  <si>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</si>
  <si>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</si>
  <si>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</si>
  <si>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</si>
  <si>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</si>
  <si>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</si>
  <si>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</si>
  <si>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</si>
  <si>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</si>
  <si>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</si>
  <si>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</si>
  <si>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</si>
  <si>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</si>
  <si>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</si>
  <si>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</si>
  <si>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</si>
  <si>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</si>
  <si>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</si>
  <si>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</si>
  <si>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</si>
  <si>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</si>
  <si>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</si>
  <si>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</si>
  <si>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</si>
  <si>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</si>
  <si>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</si>
  <si>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</si>
  <si>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</si>
  <si>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</si>
  <si>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</si>
  <si>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</si>
  <si>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</si>
  <si>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</si>
  <si>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</si>
  <si>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</si>
  <si>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</si>
  <si>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</si>
  <si>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</si>
  <si>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</si>
  <si>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</si>
  <si>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</si>
  <si>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</si>
  <si>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</si>
  <si>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</si>
  <si>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</si>
  <si>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</si>
  <si>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</si>
  <si>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</si>
  <si>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</si>
  <si>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</si>
  <si>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</si>
  <si>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</si>
  <si>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QUESOS-POLLO-PASTOR-ARABE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</si>
</sst>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4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/>
    <xf numFmtId="49" fontId="0" fillId="11" borderId="71" xfId="0" applyNumberFormat="1" applyFont="1" applyFill="1" applyBorder="1"/>
    <xf numFmtId="49" fontId="0" fillId="11" borderId="69" xfId="0" applyNumberFormat="1" applyFont="1" applyFill="1" applyBorder="1"/>
    <xf numFmtId="44" fontId="0" fillId="11" borderId="69" xfId="1" applyFont="1" applyFill="1" applyBorder="1"/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19" fillId="15" borderId="2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66"/>
      <color rgb="FF990099"/>
      <color rgb="FF800080"/>
      <color rgb="FFCCFF99"/>
      <color rgb="FFFFCCFF"/>
      <color rgb="FF0000FF"/>
      <color rgb="FFCC99FF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26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R3" s="545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546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6">
        <f>SUM(M5:M40)</f>
        <v>1399609.5</v>
      </c>
      <c r="N49" s="556">
        <f>SUM(N5:N40)</f>
        <v>910600</v>
      </c>
      <c r="P49" s="111">
        <f>SUM(P5:P40)</f>
        <v>3236981.46</v>
      </c>
      <c r="Q49" s="568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57"/>
      <c r="N50" s="557"/>
      <c r="P50" s="44"/>
      <c r="Q50" s="569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70">
        <f>M49+N49</f>
        <v>2310209.5</v>
      </c>
      <c r="N53" s="571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4" t="s">
        <v>15</v>
      </c>
      <c r="I77" s="565"/>
      <c r="J77" s="154"/>
      <c r="K77" s="566">
        <f>I75+L75</f>
        <v>1552957.04</v>
      </c>
      <c r="L77" s="567"/>
      <c r="M77" s="155"/>
      <c r="N77" s="155"/>
      <c r="P77" s="44"/>
      <c r="Q77" s="19"/>
    </row>
    <row r="78" spans="1:17" x14ac:dyDescent="0.25">
      <c r="D78" s="558" t="s">
        <v>16</v>
      </c>
      <c r="E78" s="558"/>
      <c r="F78" s="156">
        <f>F75-K77-C75</f>
        <v>-123007.98000000021</v>
      </c>
      <c r="I78" s="157"/>
      <c r="J78" s="158"/>
    </row>
    <row r="79" spans="1:17" ht="18.75" x14ac:dyDescent="0.3">
      <c r="D79" s="559" t="s">
        <v>17</v>
      </c>
      <c r="E79" s="559"/>
      <c r="F79" s="101">
        <v>-1513561.68</v>
      </c>
      <c r="I79" s="560" t="s">
        <v>18</v>
      </c>
      <c r="J79" s="561"/>
      <c r="K79" s="562">
        <f>F81+F82+F83</f>
        <v>1950142.8099999996</v>
      </c>
      <c r="L79" s="56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3">
        <f>-C4</f>
        <v>-3445405.07</v>
      </c>
      <c r="L81" s="562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51" t="s">
        <v>24</v>
      </c>
      <c r="E83" s="552"/>
      <c r="F83" s="173">
        <v>3504178.07</v>
      </c>
      <c r="I83" s="553" t="s">
        <v>220</v>
      </c>
      <c r="J83" s="554"/>
      <c r="K83" s="555">
        <f>K79+K81</f>
        <v>-1495262.2600000002</v>
      </c>
      <c r="L83" s="55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4" t="s">
        <v>35</v>
      </c>
      <c r="J37" s="585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6"/>
      <c r="J38" s="587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8"/>
      <c r="J39" s="589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90" t="s">
        <v>35</v>
      </c>
      <c r="J67" s="591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74"/>
      <c r="C1" s="576" t="s">
        <v>642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21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Q3" s="467" t="s">
        <v>509</v>
      </c>
      <c r="R3" s="601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6">
        <f>SUM(M5:M40)</f>
        <v>1601794.8800000001</v>
      </c>
      <c r="N49" s="556">
        <f>SUM(N5:N40)</f>
        <v>1523056</v>
      </c>
      <c r="P49" s="111">
        <f>SUM(P5:P40)</f>
        <v>3794729.3800000004</v>
      </c>
      <c r="Q49" s="568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57"/>
      <c r="N50" s="557"/>
      <c r="P50" s="44"/>
      <c r="Q50" s="569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70">
        <f>M49+N49</f>
        <v>3124850.88</v>
      </c>
      <c r="N53" s="57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4" t="s">
        <v>15</v>
      </c>
      <c r="I69" s="565"/>
      <c r="J69" s="154"/>
      <c r="K69" s="566">
        <f>I67+L67</f>
        <v>513056.63999999996</v>
      </c>
      <c r="L69" s="567"/>
      <c r="M69" s="155"/>
      <c r="N69" s="155"/>
      <c r="P69" s="44"/>
      <c r="Q69" s="19"/>
    </row>
    <row r="70" spans="1:17" x14ac:dyDescent="0.25">
      <c r="D70" s="558" t="s">
        <v>16</v>
      </c>
      <c r="E70" s="558"/>
      <c r="F70" s="156">
        <f>F67-K69-C67</f>
        <v>1446986.8899999997</v>
      </c>
      <c r="I70" s="157"/>
      <c r="J70" s="158"/>
    </row>
    <row r="71" spans="1:17" ht="18.75" x14ac:dyDescent="0.3">
      <c r="D71" s="559" t="s">
        <v>17</v>
      </c>
      <c r="E71" s="559"/>
      <c r="F71" s="101">
        <f>-'   COMPRAS     JUNIO     2023  '!G67</f>
        <v>-1585182.9300000004</v>
      </c>
      <c r="I71" s="560" t="s">
        <v>18</v>
      </c>
      <c r="J71" s="561"/>
      <c r="K71" s="562">
        <f>F73+F74+F75</f>
        <v>3054589.7999999993</v>
      </c>
      <c r="L71" s="562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3">
        <f>-C4</f>
        <v>-3897967.53</v>
      </c>
      <c r="L73" s="562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51" t="s">
        <v>24</v>
      </c>
      <c r="E75" s="552"/>
      <c r="F75" s="173">
        <v>3131387.04</v>
      </c>
      <c r="I75" s="553" t="s">
        <v>764</v>
      </c>
      <c r="J75" s="554"/>
      <c r="K75" s="555">
        <f>K71+K73</f>
        <v>-843377.73000000045</v>
      </c>
      <c r="L75" s="555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4" t="s">
        <v>35</v>
      </c>
      <c r="J37" s="585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6"/>
      <c r="J38" s="587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8"/>
      <c r="J39" s="589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90" t="s">
        <v>35</v>
      </c>
      <c r="J67" s="591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1" workbookViewId="0">
      <selection activeCell="B53" sqref="B5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4"/>
      <c r="C1" s="576" t="s">
        <v>765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22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Q3" s="533"/>
      <c r="R3" s="601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45128</v>
      </c>
      <c r="C49" s="93">
        <v>5280</v>
      </c>
      <c r="D49" s="102" t="s">
        <v>890</v>
      </c>
      <c r="E49" s="104"/>
      <c r="F49" s="110"/>
      <c r="G49" s="37"/>
      <c r="H49" s="106"/>
      <c r="I49" s="103"/>
      <c r="J49" s="338"/>
      <c r="K49" s="343"/>
      <c r="L49" s="49"/>
      <c r="M49" s="556">
        <f>SUM(M5:M40)</f>
        <v>2422108.7600000002</v>
      </c>
      <c r="N49" s="556">
        <f>SUM(N5:N40)</f>
        <v>1603736</v>
      </c>
      <c r="P49" s="111">
        <f>SUM(P5:P40)</f>
        <v>4927758.76</v>
      </c>
      <c r="Q49" s="568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45128</v>
      </c>
      <c r="C50" s="93">
        <v>13441</v>
      </c>
      <c r="D50" s="102" t="s">
        <v>891</v>
      </c>
      <c r="E50" s="104"/>
      <c r="F50" s="110"/>
      <c r="G50" s="37"/>
      <c r="H50" s="106"/>
      <c r="I50" s="103"/>
      <c r="J50" s="87"/>
      <c r="K50" s="343"/>
      <c r="L50" s="89"/>
      <c r="M50" s="557"/>
      <c r="N50" s="557"/>
      <c r="P50" s="44"/>
      <c r="Q50" s="569"/>
      <c r="R50" s="112">
        <f>SUM(R5:R49)</f>
        <v>440369</v>
      </c>
    </row>
    <row r="51" spans="1:18" ht="18" thickBot="1" x14ac:dyDescent="0.35">
      <c r="A51" s="31"/>
      <c r="B51" s="32">
        <v>45128</v>
      </c>
      <c r="C51" s="93">
        <v>9580</v>
      </c>
      <c r="D51" s="102" t="s">
        <v>892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45128</v>
      </c>
      <c r="C52" s="93">
        <v>5321</v>
      </c>
      <c r="D52" s="102" t="s">
        <v>893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70">
        <f>M49+N49</f>
        <v>4025844.7600000002</v>
      </c>
      <c r="N53" s="571"/>
      <c r="P53" s="44"/>
      <c r="Q53" s="19"/>
    </row>
    <row r="54" spans="1:18" ht="18" thickBot="1" x14ac:dyDescent="0.35">
      <c r="A54" s="31"/>
      <c r="B54" s="32"/>
      <c r="C54" s="93"/>
      <c r="D54" s="114" t="s">
        <v>11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998598.7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4" t="s">
        <v>15</v>
      </c>
      <c r="I69" s="565"/>
      <c r="J69" s="154"/>
      <c r="K69" s="566">
        <f>I67+L67</f>
        <v>594414.23</v>
      </c>
      <c r="L69" s="567"/>
      <c r="M69" s="155"/>
      <c r="N69" s="155"/>
      <c r="P69" s="44"/>
      <c r="Q69" s="19"/>
    </row>
    <row r="70" spans="1:17" x14ac:dyDescent="0.25">
      <c r="D70" s="558" t="s">
        <v>16</v>
      </c>
      <c r="E70" s="558"/>
      <c r="F70" s="156">
        <f>F67-K69-C67</f>
        <v>2892974.0700000003</v>
      </c>
      <c r="I70" s="157"/>
      <c r="J70" s="158"/>
    </row>
    <row r="71" spans="1:17" ht="18.75" x14ac:dyDescent="0.3">
      <c r="D71" s="559" t="s">
        <v>17</v>
      </c>
      <c r="E71" s="559"/>
      <c r="F71" s="101">
        <v>-931631.77</v>
      </c>
      <c r="I71" s="560" t="s">
        <v>18</v>
      </c>
      <c r="J71" s="561"/>
      <c r="K71" s="562">
        <f>F73+F74+F75</f>
        <v>4814667.01</v>
      </c>
      <c r="L71" s="562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1838798.7000000002</v>
      </c>
      <c r="H73" s="168"/>
      <c r="I73" s="169" t="s">
        <v>21</v>
      </c>
      <c r="J73" s="170"/>
      <c r="K73" s="563">
        <f>-C4</f>
        <v>-3131387.04</v>
      </c>
      <c r="L73" s="562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51" t="s">
        <v>24</v>
      </c>
      <c r="E75" s="552"/>
      <c r="F75" s="173">
        <v>2820551.31</v>
      </c>
      <c r="I75" s="553" t="s">
        <v>764</v>
      </c>
      <c r="J75" s="554"/>
      <c r="K75" s="555">
        <f>K71+K73</f>
        <v>1683279.9699999997</v>
      </c>
      <c r="L75" s="555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22" workbookViewId="0">
      <selection activeCell="I48" sqref="I46:I48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4" t="s">
        <v>35</v>
      </c>
      <c r="J37" s="585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6"/>
      <c r="J38" s="587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8"/>
      <c r="J39" s="589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90" t="s">
        <v>35</v>
      </c>
      <c r="J67" s="591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97"/>
  <sheetViews>
    <sheetView tabSelected="1" topLeftCell="E25" workbookViewId="0">
      <selection activeCell="N42" sqref="N41:N4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4"/>
      <c r="C1" s="576" t="s">
        <v>765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22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Q3" s="533"/>
      <c r="R3" s="601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39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39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43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44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373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45169</v>
      </c>
      <c r="C38" s="93">
        <v>11722</v>
      </c>
      <c r="D38" s="94" t="s">
        <v>935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338"/>
      <c r="K38" s="383"/>
      <c r="L38" s="49"/>
      <c r="M38" s="603">
        <v>0</v>
      </c>
      <c r="N38" s="43">
        <v>44699</v>
      </c>
      <c r="P38" s="69">
        <f t="shared" si="0"/>
        <v>59069</v>
      </c>
      <c r="Q38" s="285">
        <f t="shared" si="1"/>
        <v>-170332</v>
      </c>
      <c r="R38" s="46">
        <v>0</v>
      </c>
    </row>
    <row r="39" spans="1:19" ht="18" thickBot="1" x14ac:dyDescent="0.35">
      <c r="A39" s="31"/>
      <c r="B39" s="32">
        <v>45170</v>
      </c>
      <c r="C39" s="93"/>
      <c r="D39" s="94"/>
      <c r="E39" s="35">
        <v>45170</v>
      </c>
      <c r="F39" s="97"/>
      <c r="G39" s="92"/>
      <c r="H39" s="38">
        <v>45170</v>
      </c>
      <c r="I39" s="98"/>
      <c r="J39" s="338"/>
      <c r="K39" s="343"/>
      <c r="L39" s="49"/>
      <c r="M39" s="42">
        <v>0</v>
      </c>
      <c r="N39" s="43">
        <v>0</v>
      </c>
      <c r="P39" s="69">
        <f t="shared" si="0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45171</v>
      </c>
      <c r="C40" s="93"/>
      <c r="D40" s="94"/>
      <c r="E40" s="35">
        <v>45171</v>
      </c>
      <c r="F40" s="97"/>
      <c r="G40" s="37"/>
      <c r="H40" s="38">
        <v>45171</v>
      </c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ref="Q41:Q47" si="2">P41-F41</f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45157</v>
      </c>
      <c r="C44" s="93">
        <v>10380</v>
      </c>
      <c r="D44" s="102" t="s">
        <v>928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45157</v>
      </c>
      <c r="C45" s="93">
        <v>10704</v>
      </c>
      <c r="D45" s="403" t="s">
        <v>929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45157</v>
      </c>
      <c r="C46" s="93">
        <v>10338</v>
      </c>
      <c r="D46" s="403" t="s">
        <v>930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45157</v>
      </c>
      <c r="C47" s="93">
        <v>10971</v>
      </c>
      <c r="D47" s="102" t="s">
        <v>931</v>
      </c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45157</v>
      </c>
      <c r="C48" s="93">
        <v>2459</v>
      </c>
      <c r="D48" s="94" t="s">
        <v>932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45157</v>
      </c>
      <c r="C49" s="93">
        <v>8032</v>
      </c>
      <c r="D49" s="403" t="s">
        <v>933</v>
      </c>
      <c r="E49" s="104"/>
      <c r="F49" s="110"/>
      <c r="G49" s="37"/>
      <c r="H49" s="106"/>
      <c r="I49" s="103"/>
      <c r="J49" s="338"/>
      <c r="K49" s="343"/>
      <c r="L49" s="49"/>
      <c r="M49" s="556">
        <f>SUM(M5:M40)</f>
        <v>2847350.23</v>
      </c>
      <c r="N49" s="556">
        <f>SUM(N5:N40)</f>
        <v>1926377</v>
      </c>
      <c r="P49" s="111">
        <f>SUM(P5:P40)</f>
        <v>5594906.54</v>
      </c>
      <c r="Q49" s="568">
        <f>SUM(Q5:Q40)</f>
        <v>-170404.46</v>
      </c>
      <c r="R49" s="46">
        <v>0</v>
      </c>
    </row>
    <row r="50" spans="1:18" ht="18" thickBot="1" x14ac:dyDescent="0.35">
      <c r="A50" s="31"/>
      <c r="B50" s="32">
        <v>45157</v>
      </c>
      <c r="C50" s="93">
        <v>6205</v>
      </c>
      <c r="D50" s="403" t="s">
        <v>934</v>
      </c>
      <c r="E50" s="104"/>
      <c r="F50" s="110"/>
      <c r="G50" s="37"/>
      <c r="H50" s="106"/>
      <c r="I50" s="103"/>
      <c r="J50" s="87"/>
      <c r="K50" s="343"/>
      <c r="L50" s="89"/>
      <c r="M50" s="557"/>
      <c r="N50" s="557"/>
      <c r="P50" s="44"/>
      <c r="Q50" s="569"/>
      <c r="R50" s="112">
        <f>SUM(R5:R49)</f>
        <v>146522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70">
        <f>M49+N49</f>
        <v>4773727.2300000004</v>
      </c>
      <c r="N53" s="57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641134.5</v>
      </c>
      <c r="D67" s="520"/>
      <c r="E67" s="521" t="s">
        <v>12</v>
      </c>
      <c r="F67" s="522">
        <f>SUM(F5:F61)</f>
        <v>5618789</v>
      </c>
      <c r="G67" s="523"/>
      <c r="H67" s="521" t="s">
        <v>13</v>
      </c>
      <c r="I67" s="524">
        <f>SUM(I5:I61)</f>
        <v>96946</v>
      </c>
      <c r="J67" s="525"/>
      <c r="K67" s="526" t="s">
        <v>14</v>
      </c>
      <c r="L67" s="527">
        <f>SUM(L5:L65)-L26</f>
        <v>240145.52000000002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4" t="s">
        <v>15</v>
      </c>
      <c r="I69" s="565"/>
      <c r="J69" s="154"/>
      <c r="K69" s="566">
        <f>I67+L67</f>
        <v>337091.52</v>
      </c>
      <c r="L69" s="567"/>
      <c r="M69" s="155"/>
      <c r="N69" s="155"/>
      <c r="P69" s="44"/>
      <c r="Q69" s="19"/>
    </row>
    <row r="70" spans="1:17" x14ac:dyDescent="0.25">
      <c r="D70" s="558" t="s">
        <v>16</v>
      </c>
      <c r="E70" s="558"/>
      <c r="F70" s="156">
        <f>F67-K69-C67</f>
        <v>4640562.9800000004</v>
      </c>
      <c r="I70" s="157"/>
      <c r="J70" s="158"/>
    </row>
    <row r="71" spans="1:17" ht="18.75" x14ac:dyDescent="0.3">
      <c r="D71" s="559" t="s">
        <v>17</v>
      </c>
      <c r="E71" s="559"/>
      <c r="F71" s="101">
        <v>0</v>
      </c>
      <c r="I71" s="560" t="s">
        <v>18</v>
      </c>
      <c r="J71" s="561"/>
      <c r="K71" s="562">
        <f>F73+F74+F75</f>
        <v>7787023.6400000006</v>
      </c>
      <c r="L71" s="562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4640562.9800000004</v>
      </c>
      <c r="H73" s="168"/>
      <c r="I73" s="169" t="s">
        <v>21</v>
      </c>
      <c r="J73" s="170"/>
      <c r="K73" s="563">
        <f>-C4</f>
        <v>-2820551.31</v>
      </c>
      <c r="L73" s="562"/>
      <c r="O73" s="536"/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45171</v>
      </c>
      <c r="D75" s="551" t="s">
        <v>24</v>
      </c>
      <c r="E75" s="552"/>
      <c r="F75" s="173">
        <v>3146460.66</v>
      </c>
      <c r="I75" s="553" t="s">
        <v>764</v>
      </c>
      <c r="J75" s="554"/>
      <c r="K75" s="555">
        <f>K71+K73</f>
        <v>4966472.33</v>
      </c>
      <c r="L75" s="555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3"/>
  <sheetViews>
    <sheetView topLeftCell="A12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516"/>
      <c r="J6" s="236"/>
      <c r="K6" s="237"/>
      <c r="L6" s="218"/>
      <c r="M6" s="237"/>
      <c r="N6" s="227">
        <f t="shared" si="1"/>
        <v>0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516"/>
      <c r="J7" s="236"/>
      <c r="K7" s="237"/>
      <c r="L7" s="218"/>
      <c r="M7" s="237"/>
      <c r="N7" s="227">
        <f t="shared" si="1"/>
        <v>0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516"/>
      <c r="J8" s="236"/>
      <c r="K8" s="237"/>
      <c r="L8" s="218"/>
      <c r="M8" s="237"/>
      <c r="N8" s="227">
        <f t="shared" si="1"/>
        <v>0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516"/>
      <c r="J9" s="236"/>
      <c r="K9" s="237"/>
      <c r="L9" s="218"/>
      <c r="M9" s="237"/>
      <c r="N9" s="227">
        <f t="shared" si="1"/>
        <v>0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516"/>
      <c r="J10" s="236"/>
      <c r="K10" s="237"/>
      <c r="L10" s="218"/>
      <c r="M10" s="237"/>
      <c r="N10" s="227">
        <f t="shared" si="1"/>
        <v>0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516"/>
      <c r="J11" s="236"/>
      <c r="K11" s="237"/>
      <c r="L11" s="218"/>
      <c r="M11" s="237"/>
      <c r="N11" s="227">
        <f t="shared" si="1"/>
        <v>0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516"/>
      <c r="J12" s="236"/>
      <c r="K12" s="237"/>
      <c r="L12" s="218"/>
      <c r="M12" s="237"/>
      <c r="N12" s="227">
        <f t="shared" si="1"/>
        <v>0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516"/>
      <c r="J13" s="236"/>
      <c r="K13" s="237"/>
      <c r="L13" s="218"/>
      <c r="M13" s="237"/>
      <c r="N13" s="227">
        <f t="shared" si="1"/>
        <v>0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516"/>
      <c r="J14" s="236"/>
      <c r="K14" s="237"/>
      <c r="L14" s="218"/>
      <c r="M14" s="237"/>
      <c r="N14" s="227">
        <f t="shared" si="1"/>
        <v>0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516"/>
      <c r="J15" s="236"/>
      <c r="K15" s="237"/>
      <c r="L15" s="218"/>
      <c r="M15" s="237"/>
      <c r="N15" s="227">
        <f t="shared" si="1"/>
        <v>0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516"/>
      <c r="J16" s="236"/>
      <c r="K16" s="237"/>
      <c r="L16" s="218"/>
      <c r="M16" s="237"/>
      <c r="N16" s="227">
        <f t="shared" si="1"/>
        <v>0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516"/>
      <c r="J17" s="236"/>
      <c r="K17" s="237"/>
      <c r="L17" s="218"/>
      <c r="M17" s="237"/>
      <c r="N17" s="227">
        <f t="shared" si="1"/>
        <v>0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516"/>
      <c r="J18" s="236"/>
      <c r="K18" s="237"/>
      <c r="L18" s="218"/>
      <c r="M18" s="237"/>
      <c r="N18" s="227">
        <f t="shared" si="1"/>
        <v>0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516"/>
      <c r="J19" s="236"/>
      <c r="K19" s="237"/>
      <c r="L19" s="218"/>
      <c r="M19" s="237"/>
      <c r="N19" s="227">
        <f t="shared" si="1"/>
        <v>0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516"/>
      <c r="J20" s="236"/>
      <c r="K20" s="237"/>
      <c r="L20" s="218"/>
      <c r="M20" s="237"/>
      <c r="N20" s="227">
        <f t="shared" si="1"/>
        <v>0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516"/>
      <c r="J21" s="236"/>
      <c r="K21" s="237"/>
      <c r="L21" s="218"/>
      <c r="M21" s="237"/>
      <c r="N21" s="227">
        <f t="shared" si="1"/>
        <v>0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516"/>
      <c r="J22" s="236"/>
      <c r="K22" s="237"/>
      <c r="L22" s="218"/>
      <c r="M22" s="237"/>
      <c r="N22" s="227">
        <f t="shared" si="1"/>
        <v>0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516"/>
      <c r="J23" s="236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516"/>
      <c r="J24" s="236"/>
      <c r="K24" s="237"/>
      <c r="L24" s="218"/>
      <c r="M24" s="237"/>
      <c r="N24" s="227">
        <f t="shared" si="1"/>
        <v>0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516"/>
      <c r="J25" s="236"/>
      <c r="K25" s="237"/>
      <c r="L25" s="218"/>
      <c r="M25" s="237"/>
      <c r="N25" s="227">
        <f t="shared" si="1"/>
        <v>0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516"/>
      <c r="J26" s="236"/>
      <c r="K26" s="237"/>
      <c r="L26" s="218"/>
      <c r="M26" s="237"/>
      <c r="N26" s="227">
        <f t="shared" si="1"/>
        <v>0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516"/>
      <c r="J27" s="236"/>
      <c r="K27" s="237"/>
      <c r="L27" s="218"/>
      <c r="M27" s="237"/>
      <c r="N27" s="227">
        <f t="shared" si="1"/>
        <v>0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516"/>
      <c r="J28" s="236"/>
      <c r="K28" s="237"/>
      <c r="L28" s="218"/>
      <c r="M28" s="237"/>
      <c r="N28" s="227">
        <f t="shared" si="1"/>
        <v>0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516"/>
      <c r="J29" s="236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516"/>
      <c r="J30" s="236"/>
      <c r="K30" s="237"/>
      <c r="L30" s="224"/>
      <c r="M30" s="101"/>
      <c r="N30" s="227">
        <f t="shared" si="1"/>
        <v>0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516"/>
      <c r="J31" s="236"/>
      <c r="K31" s="237"/>
      <c r="L31" s="224"/>
      <c r="M31" s="101"/>
      <c r="N31" s="227">
        <f t="shared" si="1"/>
        <v>0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0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4" t="s">
        <v>35</v>
      </c>
      <c r="J37" s="585"/>
      <c r="K37" s="491"/>
      <c r="L37" s="491"/>
      <c r="M37" s="101"/>
      <c r="N37" s="227">
        <f t="shared" si="1"/>
        <v>0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6"/>
      <c r="J38" s="587"/>
      <c r="K38" s="490"/>
      <c r="L38" s="218"/>
      <c r="M38" s="101"/>
      <c r="N38" s="227">
        <f t="shared" si="1"/>
        <v>0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8"/>
      <c r="J39" s="589"/>
      <c r="K39" s="84"/>
      <c r="L39" s="238"/>
      <c r="M39" s="84"/>
      <c r="N39" s="227">
        <f t="shared" si="1"/>
        <v>0</v>
      </c>
    </row>
    <row r="40" spans="2:14" ht="15.75" hidden="1" x14ac:dyDescent="0.25">
      <c r="B40" s="540" t="s">
        <v>868</v>
      </c>
      <c r="C40" s="541" t="s">
        <v>869</v>
      </c>
      <c r="D40" s="542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538" t="s">
        <v>870</v>
      </c>
      <c r="C41" s="539" t="s">
        <v>871</v>
      </c>
      <c r="D41" s="515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540" t="s">
        <v>870</v>
      </c>
      <c r="C42" s="541" t="s">
        <v>872</v>
      </c>
      <c r="D42" s="542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538" t="s">
        <v>870</v>
      </c>
      <c r="C43" s="539" t="s">
        <v>873</v>
      </c>
      <c r="D43" s="515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540" t="s">
        <v>870</v>
      </c>
      <c r="C44" s="541" t="s">
        <v>874</v>
      </c>
      <c r="D44" s="542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538" t="s">
        <v>875</v>
      </c>
      <c r="C45" s="539" t="s">
        <v>876</v>
      </c>
      <c r="D45" s="515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538" t="s">
        <v>877</v>
      </c>
      <c r="C46" s="539" t="s">
        <v>878</v>
      </c>
      <c r="D46" s="515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538" t="s">
        <v>879</v>
      </c>
      <c r="C47" s="539" t="s">
        <v>880</v>
      </c>
      <c r="D47" s="515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90" t="s">
        <v>35</v>
      </c>
      <c r="J67" s="591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81"/>
      <c r="J36" s="582"/>
      <c r="K36" s="582"/>
      <c r="L36" s="583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81"/>
      <c r="J37" s="582"/>
      <c r="K37" s="582"/>
      <c r="L37" s="58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4" t="s">
        <v>35</v>
      </c>
      <c r="J40" s="58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6"/>
      <c r="J41" s="58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8"/>
      <c r="J42" s="58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90" t="s">
        <v>35</v>
      </c>
      <c r="J67" s="591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2"/>
      <c r="J68" s="59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5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120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R3" s="545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546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6">
        <f>SUM(M5:M40)</f>
        <v>1964337.8699999999</v>
      </c>
      <c r="N49" s="556">
        <f>SUM(N5:N40)</f>
        <v>1314937</v>
      </c>
      <c r="P49" s="111">
        <f>SUM(P5:P40)</f>
        <v>3956557.8699999996</v>
      </c>
      <c r="Q49" s="568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57"/>
      <c r="N50" s="557"/>
      <c r="P50" s="44"/>
      <c r="Q50" s="569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70">
        <f>M49+N49</f>
        <v>3279274.87</v>
      </c>
      <c r="N53" s="571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4" t="s">
        <v>15</v>
      </c>
      <c r="I77" s="565"/>
      <c r="J77" s="154"/>
      <c r="K77" s="566">
        <f>I75+L75</f>
        <v>526980.64000000013</v>
      </c>
      <c r="L77" s="567"/>
      <c r="M77" s="155"/>
      <c r="N77" s="155"/>
      <c r="P77" s="44"/>
      <c r="Q77" s="19"/>
    </row>
    <row r="78" spans="1:17" x14ac:dyDescent="0.25">
      <c r="D78" s="558" t="s">
        <v>16</v>
      </c>
      <c r="E78" s="558"/>
      <c r="F78" s="156">
        <f>F75-K77-C75</f>
        <v>1939381.5999999999</v>
      </c>
      <c r="I78" s="157"/>
      <c r="J78" s="158"/>
    </row>
    <row r="79" spans="1:17" ht="18.75" x14ac:dyDescent="0.3">
      <c r="D79" s="559" t="s">
        <v>17</v>
      </c>
      <c r="E79" s="559"/>
      <c r="F79" s="101">
        <v>-1830849.67</v>
      </c>
      <c r="I79" s="560" t="s">
        <v>18</v>
      </c>
      <c r="J79" s="561"/>
      <c r="K79" s="562">
        <f>F81+F82+F83</f>
        <v>3946521.55</v>
      </c>
      <c r="L79" s="56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3">
        <f>-C4</f>
        <v>-3504178.07</v>
      </c>
      <c r="L81" s="56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51" t="s">
        <v>24</v>
      </c>
      <c r="E83" s="552"/>
      <c r="F83" s="173">
        <v>3720574.62</v>
      </c>
      <c r="I83" s="596" t="s">
        <v>25</v>
      </c>
      <c r="J83" s="597"/>
      <c r="K83" s="598">
        <f>K79+K81</f>
        <v>442343.48</v>
      </c>
      <c r="L83" s="59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81"/>
      <c r="J36" s="582"/>
      <c r="K36" s="582"/>
      <c r="L36" s="583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81"/>
      <c r="J37" s="582"/>
      <c r="K37" s="582"/>
      <c r="L37" s="583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4" t="s">
        <v>35</v>
      </c>
      <c r="J40" s="58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6"/>
      <c r="J41" s="58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8"/>
      <c r="J42" s="58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90" t="s">
        <v>35</v>
      </c>
      <c r="J67" s="591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238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R3" s="60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6">
        <f>SUM(M5:M40)</f>
        <v>1803019.98</v>
      </c>
      <c r="N49" s="556">
        <f>SUM(N5:N40)</f>
        <v>1138524</v>
      </c>
      <c r="P49" s="111">
        <f>SUM(P5:P40)</f>
        <v>3684795.48</v>
      </c>
      <c r="Q49" s="568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57"/>
      <c r="N50" s="557"/>
      <c r="P50" s="44"/>
      <c r="Q50" s="569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70">
        <f>M49+N49</f>
        <v>2941543.98</v>
      </c>
      <c r="N53" s="571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4" t="s">
        <v>15</v>
      </c>
      <c r="I77" s="565"/>
      <c r="J77" s="154"/>
      <c r="K77" s="566">
        <f>I75+L75</f>
        <v>646140.08000000031</v>
      </c>
      <c r="L77" s="567"/>
      <c r="M77" s="155"/>
      <c r="N77" s="155"/>
      <c r="P77" s="44"/>
      <c r="Q77" s="19"/>
    </row>
    <row r="78" spans="1:17" x14ac:dyDescent="0.25">
      <c r="D78" s="558" t="s">
        <v>16</v>
      </c>
      <c r="E78" s="558"/>
      <c r="F78" s="156">
        <f>F75-K77-C75</f>
        <v>1113109.92</v>
      </c>
      <c r="I78" s="157"/>
      <c r="J78" s="158"/>
    </row>
    <row r="79" spans="1:17" ht="18.75" x14ac:dyDescent="0.3">
      <c r="D79" s="559" t="s">
        <v>17</v>
      </c>
      <c r="E79" s="559"/>
      <c r="F79" s="101">
        <v>-1405309.97</v>
      </c>
      <c r="I79" s="560" t="s">
        <v>18</v>
      </c>
      <c r="J79" s="561"/>
      <c r="K79" s="562">
        <f>F81+F82+F83</f>
        <v>3400888.74</v>
      </c>
      <c r="L79" s="56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3">
        <f>-C4</f>
        <v>-3504178.07</v>
      </c>
      <c r="L81" s="56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51" t="s">
        <v>24</v>
      </c>
      <c r="E83" s="552"/>
      <c r="F83" s="173">
        <v>3567993.62</v>
      </c>
      <c r="I83" s="553" t="s">
        <v>220</v>
      </c>
      <c r="J83" s="554"/>
      <c r="K83" s="555">
        <f>K79+K81</f>
        <v>-103289.32999999961</v>
      </c>
      <c r="L83" s="55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81"/>
      <c r="J36" s="582"/>
      <c r="K36" s="582"/>
      <c r="L36" s="583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81"/>
      <c r="J37" s="582"/>
      <c r="K37" s="582"/>
      <c r="L37" s="58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4" t="s">
        <v>35</v>
      </c>
      <c r="J40" s="58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6"/>
      <c r="J41" s="58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8"/>
      <c r="J42" s="58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90" t="s">
        <v>35</v>
      </c>
      <c r="J67" s="591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368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R3" s="601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6">
        <f>SUM(M5:M40)</f>
        <v>2051765.3</v>
      </c>
      <c r="N49" s="556">
        <f>SUM(N5:N40)</f>
        <v>1741324</v>
      </c>
      <c r="P49" s="111">
        <f>SUM(P5:P40)</f>
        <v>4831473.13</v>
      </c>
      <c r="Q49" s="568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57"/>
      <c r="N50" s="557"/>
      <c r="P50" s="44"/>
      <c r="Q50" s="569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70">
        <f>M49+N49</f>
        <v>3793089.3</v>
      </c>
      <c r="N53" s="571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4" t="s">
        <v>15</v>
      </c>
      <c r="I79" s="565"/>
      <c r="J79" s="154"/>
      <c r="K79" s="566">
        <f>I77+L77</f>
        <v>739761.38</v>
      </c>
      <c r="L79" s="567"/>
      <c r="M79" s="155"/>
      <c r="N79" s="155"/>
      <c r="P79" s="44"/>
      <c r="Q79" s="19"/>
    </row>
    <row r="80" spans="1:17" x14ac:dyDescent="0.25">
      <c r="D80" s="558" t="s">
        <v>16</v>
      </c>
      <c r="E80" s="558"/>
      <c r="F80" s="156">
        <f>F77-K79-C77</f>
        <v>2011425.4899999998</v>
      </c>
      <c r="I80" s="157"/>
      <c r="J80" s="158"/>
    </row>
    <row r="81" spans="2:17" ht="18.75" x14ac:dyDescent="0.3">
      <c r="D81" s="559" t="s">
        <v>17</v>
      </c>
      <c r="E81" s="559"/>
      <c r="F81" s="101">
        <v>-2021696.34</v>
      </c>
      <c r="I81" s="560" t="s">
        <v>18</v>
      </c>
      <c r="J81" s="561"/>
      <c r="K81" s="562">
        <f>F83+F84+F85</f>
        <v>2945239.9399999995</v>
      </c>
      <c r="L81" s="562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3">
        <f>-C4</f>
        <v>-3567993.62</v>
      </c>
      <c r="L83" s="562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51" t="s">
        <v>24</v>
      </c>
      <c r="E85" s="552"/>
      <c r="F85" s="173">
        <v>3065283.79</v>
      </c>
      <c r="I85" s="553" t="s">
        <v>220</v>
      </c>
      <c r="J85" s="554"/>
      <c r="K85" s="555">
        <f>K81+K83</f>
        <v>-622753.68000000063</v>
      </c>
      <c r="L85" s="555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81"/>
      <c r="J36" s="582"/>
      <c r="K36" s="582"/>
      <c r="L36" s="583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81"/>
      <c r="J37" s="582"/>
      <c r="K37" s="582"/>
      <c r="L37" s="583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84" t="s">
        <v>35</v>
      </c>
      <c r="J40" s="585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86"/>
      <c r="J41" s="587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8"/>
      <c r="J42" s="589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90" t="s">
        <v>35</v>
      </c>
      <c r="J67" s="591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502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Q3" s="467" t="s">
        <v>509</v>
      </c>
      <c r="R3" s="601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6">
        <f>SUM(M5:M40)</f>
        <v>1683911.56</v>
      </c>
      <c r="N49" s="556">
        <f>SUM(N5:N40)</f>
        <v>1355406.15</v>
      </c>
      <c r="P49" s="111">
        <f>SUM(P5:P40)</f>
        <v>3685318.7</v>
      </c>
      <c r="Q49" s="568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57"/>
      <c r="N50" s="557"/>
      <c r="P50" s="44"/>
      <c r="Q50" s="569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70">
        <f>M49+N49</f>
        <v>3039317.71</v>
      </c>
      <c r="N53" s="57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4" t="s">
        <v>15</v>
      </c>
      <c r="I77" s="565"/>
      <c r="J77" s="154"/>
      <c r="K77" s="566">
        <f>I75+L75</f>
        <v>484126.00999999989</v>
      </c>
      <c r="L77" s="567"/>
      <c r="M77" s="155"/>
      <c r="N77" s="155"/>
      <c r="P77" s="44"/>
      <c r="Q77" s="19"/>
    </row>
    <row r="78" spans="1:17" x14ac:dyDescent="0.25">
      <c r="D78" s="558" t="s">
        <v>16</v>
      </c>
      <c r="E78" s="558"/>
      <c r="F78" s="156">
        <f>F75-K77-C75</f>
        <v>1743477.6000000003</v>
      </c>
      <c r="I78" s="157"/>
      <c r="J78" s="158"/>
    </row>
    <row r="79" spans="1:17" ht="18.75" x14ac:dyDescent="0.3">
      <c r="D79" s="559" t="s">
        <v>17</v>
      </c>
      <c r="E79" s="559"/>
      <c r="F79" s="101">
        <v>-1542483.8</v>
      </c>
      <c r="I79" s="560" t="s">
        <v>18</v>
      </c>
      <c r="J79" s="561"/>
      <c r="K79" s="562">
        <f>F81+F82+F83</f>
        <v>4235033.33</v>
      </c>
      <c r="L79" s="56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3">
        <f>-C4</f>
        <v>-3065283.79</v>
      </c>
      <c r="L81" s="562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51" t="s">
        <v>24</v>
      </c>
      <c r="E83" s="552"/>
      <c r="F83" s="173">
        <v>3897967.53</v>
      </c>
      <c r="I83" s="596" t="s">
        <v>25</v>
      </c>
      <c r="J83" s="597"/>
      <c r="K83" s="598">
        <f>K79+K81</f>
        <v>1169749.54</v>
      </c>
      <c r="L83" s="59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2023-09-28T22:01:24Z</dcterms:modified>
</cp:coreProperties>
</file>