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    NEGRA     " sheetId="194" r:id="rId7"/>
    <sheet name="PULPAS DE PIERNA  " sheetId="159" r:id="rId8"/>
    <sheet name="B U CH E      " sheetId="157" r:id="rId9"/>
    <sheet name="   MANTECA      " sheetId="154" r:id="rId10"/>
    <sheet name="PULPA DE RES         " sheetId="192" state="hidden" r:id="rId11"/>
    <sheet name="QUESOS    GOUDA   AMERLAND  " sheetId="164" r:id="rId12"/>
    <sheet name="PULPA ESPALDILLA " sheetId="185" state="hidden" r:id="rId13"/>
    <sheet name="RECORTE   80--20        " sheetId="130" r:id="rId14"/>
    <sheet name="SALMON          " sheetId="8" r:id="rId15"/>
    <sheet name="CUERO PANCETA " sheetId="128" state="hidden" r:id="rId16"/>
    <sheet name="      A T  U N         " sheetId="135" r:id="rId17"/>
    <sheet name="MENUDO EXCELL   I B P" sheetId="40" r:id="rId18"/>
    <sheet name="ESPALDILLA CARNERO Y CORDERO   " sheetId="54" r:id="rId19"/>
    <sheet name="CARNERO EN CANAL X  CAJA  " sheetId="193" r:id="rId20"/>
    <sheet name="ESPALDILLA     SH    " sheetId="187" r:id="rId21"/>
    <sheet name="QUESOS  GOUDA    " sheetId="14" state="hidden" r:id="rId22"/>
    <sheet name="PIERNA DE CARNERO Nal " sheetId="178" state="hidden" r:id="rId23"/>
    <sheet name="FILETE  TILAPIA   " sheetId="65" r:id="rId24"/>
    <sheet name="xxxxxxxxxxxxxxxxxxxx" sheetId="139" state="hidden" r:id="rId25"/>
    <sheet name="C A M A R O N E S      " sheetId="188" r:id="rId26"/>
    <sheet name="PUNTAS DE CAÑA DE LOMO " sheetId="117" r:id="rId27"/>
    <sheet name="SESOS    MARQUETA    " sheetId="191" r:id="rId28"/>
    <sheet name="LOMO DE CAÑA    " sheetId="163" r:id="rId29"/>
    <sheet name="PIERNA    SH      " sheetId="190" r:id="rId30"/>
    <sheet name="COSTILLA ESPECIAL DE CERDO  " sheetId="133" r:id="rId31"/>
    <sheet name="CHULETA DE CERDO   entrecot    " sheetId="150" r:id="rId32"/>
    <sheet name="CABEZA DE   LOMO    " sheetId="161" r:id="rId33"/>
    <sheet name="P A V O S           " sheetId="156" state="hidden" r:id="rId34"/>
    <sheet name="MANITAS DE CERDO " sheetId="177" r:id="rId35"/>
    <sheet name="     M A R I S C A D A       " sheetId="181" state="hidden" r:id="rId36"/>
    <sheet name="TOCINO      NACIONAL        " sheetId="180" r:id="rId37"/>
    <sheet name="C O R B A T A        " sheetId="174" r:id="rId38"/>
    <sheet name="CUERO PANCETA    " sheetId="189" r:id="rId39"/>
    <sheet name="Hoja2" sheetId="195" r:id="rId4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9" i="38" l="1"/>
  <c r="Q22" i="38"/>
  <c r="Q26" i="38"/>
  <c r="Q25" i="38"/>
  <c r="Q24" i="38"/>
  <c r="Q23" i="38"/>
  <c r="Q21" i="38"/>
  <c r="P54" i="177" l="1"/>
  <c r="N5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P52" i="177" l="1"/>
  <c r="P53" i="177" s="1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Q14" i="38"/>
  <c r="Q15" i="38"/>
  <c r="Q5" i="177" l="1"/>
  <c r="R5" i="177" s="1"/>
  <c r="Q18" i="38"/>
  <c r="Q17" i="38"/>
  <c r="Q16" i="38"/>
  <c r="Q12" i="38" l="1"/>
  <c r="Q13" i="38"/>
  <c r="N37" i="19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R107" i="40"/>
  <c r="W107" i="40" s="1"/>
  <c r="P107" i="40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P97" i="40"/>
  <c r="R97" i="40" s="1"/>
  <c r="W97" i="40" s="1"/>
  <c r="P96" i="40"/>
  <c r="R96" i="40" s="1"/>
  <c r="W96" i="40" s="1"/>
  <c r="P95" i="40"/>
  <c r="R95" i="40" s="1"/>
  <c r="W95" i="40" s="1"/>
  <c r="R94" i="40"/>
  <c r="W94" i="40" s="1"/>
  <c r="P94" i="40"/>
  <c r="P93" i="40"/>
  <c r="R93" i="40" s="1"/>
  <c r="W93" i="40" s="1"/>
  <c r="P92" i="40"/>
  <c r="R92" i="40" s="1"/>
  <c r="W92" i="40" s="1"/>
  <c r="P91" i="40"/>
  <c r="R91" i="40" s="1"/>
  <c r="W91" i="40" s="1"/>
  <c r="R90" i="40"/>
  <c r="W90" i="40" s="1"/>
  <c r="P90" i="40"/>
  <c r="P89" i="40"/>
  <c r="R89" i="40" s="1"/>
  <c r="W89" i="40" s="1"/>
  <c r="P88" i="40"/>
  <c r="R88" i="40" s="1"/>
  <c r="W88" i="40" s="1"/>
  <c r="P87" i="40"/>
  <c r="R87" i="40" s="1"/>
  <c r="W87" i="40" s="1"/>
  <c r="R86" i="40"/>
  <c r="W86" i="40" s="1"/>
  <c r="P86" i="40"/>
  <c r="P85" i="40"/>
  <c r="R85" i="40" s="1"/>
  <c r="W85" i="40" s="1"/>
  <c r="P84" i="40"/>
  <c r="R84" i="40" s="1"/>
  <c r="W84" i="40" s="1"/>
  <c r="P83" i="40"/>
  <c r="R83" i="40" s="1"/>
  <c r="W83" i="40" s="1"/>
  <c r="R82" i="40"/>
  <c r="W82" i="40" s="1"/>
  <c r="P82" i="40"/>
  <c r="P81" i="40"/>
  <c r="R81" i="40" s="1"/>
  <c r="W81" i="40" s="1"/>
  <c r="P80" i="40"/>
  <c r="R80" i="40" s="1"/>
  <c r="W80" i="40" s="1"/>
  <c r="P79" i="40"/>
  <c r="R79" i="40" s="1"/>
  <c r="W79" i="40" s="1"/>
  <c r="R78" i="40"/>
  <c r="W78" i="40" s="1"/>
  <c r="P78" i="40"/>
  <c r="P77" i="40"/>
  <c r="R77" i="40" s="1"/>
  <c r="W77" i="40" s="1"/>
  <c r="P76" i="40"/>
  <c r="R76" i="40" s="1"/>
  <c r="W76" i="40" s="1"/>
  <c r="P75" i="40"/>
  <c r="R75" i="40" s="1"/>
  <c r="W75" i="40" s="1"/>
  <c r="R74" i="40"/>
  <c r="W74" i="40" s="1"/>
  <c r="P74" i="40"/>
  <c r="P73" i="40"/>
  <c r="R73" i="40" s="1"/>
  <c r="W73" i="40" s="1"/>
  <c r="P72" i="40"/>
  <c r="R72" i="40" s="1"/>
  <c r="W72" i="40" s="1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R66" i="40"/>
  <c r="W66" i="40" s="1"/>
  <c r="P66" i="40"/>
  <c r="P65" i="40"/>
  <c r="R65" i="40" s="1"/>
  <c r="W65" i="40" s="1"/>
  <c r="P64" i="40"/>
  <c r="R64" i="40" s="1"/>
  <c r="W64" i="40" s="1"/>
  <c r="P63" i="40"/>
  <c r="R63" i="40" s="1"/>
  <c r="W63" i="40" s="1"/>
  <c r="R62" i="40"/>
  <c r="W62" i="40" s="1"/>
  <c r="P62" i="40"/>
  <c r="P61" i="40"/>
  <c r="R61" i="40" s="1"/>
  <c r="W61" i="40" s="1"/>
  <c r="P60" i="40"/>
  <c r="R60" i="40" s="1"/>
  <c r="W60" i="40" s="1"/>
  <c r="P59" i="40"/>
  <c r="R59" i="40" s="1"/>
  <c r="W59" i="40" s="1"/>
  <c r="R58" i="40"/>
  <c r="W58" i="40" s="1"/>
  <c r="P58" i="40"/>
  <c r="P57" i="40"/>
  <c r="R57" i="40" s="1"/>
  <c r="W57" i="40" s="1"/>
  <c r="P56" i="40"/>
  <c r="R56" i="40" s="1"/>
  <c r="W56" i="40" s="1"/>
  <c r="P55" i="40"/>
  <c r="R55" i="40" s="1"/>
  <c r="W55" i="40" s="1"/>
  <c r="R54" i="40"/>
  <c r="W54" i="40" s="1"/>
  <c r="P54" i="40"/>
  <c r="P53" i="40"/>
  <c r="R53" i="40" s="1"/>
  <c r="W53" i="40" s="1"/>
  <c r="P52" i="40"/>
  <c r="R52" i="40" s="1"/>
  <c r="W52" i="40" s="1"/>
  <c r="P51" i="40"/>
  <c r="R51" i="40" s="1"/>
  <c r="W51" i="40" s="1"/>
  <c r="R50" i="40"/>
  <c r="W50" i="40" s="1"/>
  <c r="P50" i="40"/>
  <c r="P49" i="40"/>
  <c r="R49" i="40" s="1"/>
  <c r="W49" i="40" s="1"/>
  <c r="P48" i="40"/>
  <c r="R48" i="40" s="1"/>
  <c r="W48" i="40" s="1"/>
  <c r="P47" i="40"/>
  <c r="R47" i="40" s="1"/>
  <c r="W47" i="40" s="1"/>
  <c r="R46" i="40"/>
  <c r="W46" i="40" s="1"/>
  <c r="P46" i="40"/>
  <c r="P45" i="40"/>
  <c r="R45" i="40" s="1"/>
  <c r="W45" i="40" s="1"/>
  <c r="P44" i="40"/>
  <c r="R44" i="40" s="1"/>
  <c r="W44" i="40" s="1"/>
  <c r="P43" i="40"/>
  <c r="R43" i="40" s="1"/>
  <c r="W43" i="40" s="1"/>
  <c r="R42" i="40"/>
  <c r="W42" i="40" s="1"/>
  <c r="P42" i="40"/>
  <c r="P41" i="40"/>
  <c r="R41" i="40" s="1"/>
  <c r="W41" i="40" s="1"/>
  <c r="P40" i="40"/>
  <c r="R40" i="40" s="1"/>
  <c r="W40" i="40" s="1"/>
  <c r="P39" i="40"/>
  <c r="R39" i="40" s="1"/>
  <c r="W39" i="40" s="1"/>
  <c r="R38" i="40"/>
  <c r="W38" i="40" s="1"/>
  <c r="P38" i="40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R17" i="40"/>
  <c r="W17" i="40" s="1"/>
  <c r="P17" i="40"/>
  <c r="P16" i="40"/>
  <c r="R16" i="40" s="1"/>
  <c r="W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Q37" i="191" l="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P115" i="40"/>
  <c r="W9" i="40"/>
  <c r="R10" i="40"/>
  <c r="W10" i="40" s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Q6" i="38"/>
  <c r="P40" i="191" l="1"/>
  <c r="S5" i="191"/>
  <c r="R115" i="40"/>
  <c r="Q120" i="40" s="1"/>
  <c r="Q8" i="38"/>
  <c r="Q9" i="38"/>
  <c r="Q7" i="38"/>
  <c r="Q4" i="38"/>
  <c r="Q5" i="38"/>
  <c r="S5" i="40" l="1"/>
  <c r="T5" i="40" s="1"/>
  <c r="AH78" i="57"/>
  <c r="AG78" i="57"/>
  <c r="AI81" i="57" s="1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J14" i="57"/>
  <c r="AJ13" i="57"/>
  <c r="AJ12" i="57"/>
  <c r="AJ11" i="57"/>
  <c r="AJ10" i="57"/>
  <c r="AJ9" i="57"/>
  <c r="AM9" i="57" s="1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AM10" i="57" l="1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J78" i="57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N26" i="8"/>
  <c r="M26" i="8"/>
  <c r="P29" i="8" s="1"/>
  <c r="K26" i="8"/>
  <c r="P9" i="8"/>
  <c r="L9" i="8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P8" i="8"/>
  <c r="L8" i="8"/>
  <c r="O70" i="65"/>
  <c r="P72" i="65" s="1"/>
  <c r="R69" i="65"/>
  <c r="P69" i="65"/>
  <c r="R68" i="65"/>
  <c r="W68" i="65" s="1"/>
  <c r="P68" i="65"/>
  <c r="P67" i="65"/>
  <c r="R67" i="65" s="1"/>
  <c r="W67" i="65" s="1"/>
  <c r="R66" i="65"/>
  <c r="W66" i="65" s="1"/>
  <c r="P66" i="65"/>
  <c r="R65" i="65"/>
  <c r="W65" i="65" s="1"/>
  <c r="P65" i="65"/>
  <c r="P64" i="65"/>
  <c r="R64" i="65" s="1"/>
  <c r="W64" i="65" s="1"/>
  <c r="P63" i="65"/>
  <c r="R63" i="65" s="1"/>
  <c r="W63" i="65" s="1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R57" i="65"/>
  <c r="W57" i="65" s="1"/>
  <c r="P57" i="65"/>
  <c r="P56" i="65"/>
  <c r="R56" i="65" s="1"/>
  <c r="W56" i="65" s="1"/>
  <c r="P55" i="65"/>
  <c r="R55" i="65" s="1"/>
  <c r="W55" i="65" s="1"/>
  <c r="R54" i="65"/>
  <c r="W54" i="65" s="1"/>
  <c r="P54" i="65"/>
  <c r="R53" i="65"/>
  <c r="W53" i="65" s="1"/>
  <c r="P53" i="65"/>
  <c r="P52" i="65"/>
  <c r="R52" i="65" s="1"/>
  <c r="W52" i="65" s="1"/>
  <c r="P51" i="65"/>
  <c r="R51" i="65" s="1"/>
  <c r="W51" i="65" s="1"/>
  <c r="R50" i="65"/>
  <c r="W50" i="65" s="1"/>
  <c r="P50" i="65"/>
  <c r="R49" i="65"/>
  <c r="W49" i="65" s="1"/>
  <c r="P49" i="65"/>
  <c r="P48" i="65"/>
  <c r="R48" i="65" s="1"/>
  <c r="W48" i="65" s="1"/>
  <c r="P47" i="65"/>
  <c r="R47" i="65" s="1"/>
  <c r="W47" i="65" s="1"/>
  <c r="R46" i="65"/>
  <c r="W46" i="65" s="1"/>
  <c r="P46" i="65"/>
  <c r="R45" i="65"/>
  <c r="W45" i="65" s="1"/>
  <c r="P45" i="65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R40" i="65"/>
  <c r="W40" i="65" s="1"/>
  <c r="P40" i="65"/>
  <c r="P39" i="65"/>
  <c r="R39" i="65" s="1"/>
  <c r="W39" i="65" s="1"/>
  <c r="R38" i="65"/>
  <c r="W38" i="65" s="1"/>
  <c r="P38" i="65"/>
  <c r="P37" i="65"/>
  <c r="R37" i="65" s="1"/>
  <c r="W37" i="65" s="1"/>
  <c r="P36" i="65"/>
  <c r="R36" i="65" s="1"/>
  <c r="W36" i="65" s="1"/>
  <c r="P35" i="65"/>
  <c r="R35" i="65" s="1"/>
  <c r="W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P28" i="65"/>
  <c r="R28" i="65" s="1"/>
  <c r="W28" i="65" s="1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P23" i="65"/>
  <c r="R23" i="65" s="1"/>
  <c r="W23" i="65" s="1"/>
  <c r="R22" i="65"/>
  <c r="W22" i="65" s="1"/>
  <c r="P22" i="65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AE1" i="188"/>
  <c r="K1" i="57"/>
  <c r="U1" i="1"/>
  <c r="AI83" i="57" l="1"/>
  <c r="AK6" i="57"/>
  <c r="AL6" i="57" s="1"/>
  <c r="P26" i="8"/>
  <c r="P28" i="8" s="1"/>
  <c r="S8" i="8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L9" i="57"/>
  <c r="Q5" i="8" l="1"/>
  <c r="R5" i="8" s="1"/>
  <c r="Q73" i="65"/>
  <c r="S5" i="65"/>
  <c r="T5" i="65" s="1"/>
  <c r="D9" i="65"/>
  <c r="F9" i="65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Q19" i="1" l="1"/>
  <c r="GQ20" i="1"/>
  <c r="GQ18" i="1"/>
  <c r="GG18" i="1"/>
  <c r="GG17" i="1"/>
  <c r="S119" i="38" l="1"/>
  <c r="T119" i="38" s="1"/>
  <c r="S120" i="38"/>
  <c r="T120" i="38"/>
  <c r="S121" i="38"/>
  <c r="T121" i="38" s="1"/>
  <c r="S122" i="38"/>
  <c r="T122" i="38" s="1"/>
  <c r="S123" i="38"/>
  <c r="T123" i="38" s="1"/>
  <c r="S124" i="38"/>
  <c r="T124" i="38" s="1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F54" i="177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D32" i="189"/>
  <c r="F33" i="189" s="1"/>
  <c r="C32" i="189"/>
  <c r="F34" i="189" s="1"/>
  <c r="F28" i="189"/>
  <c r="F27" i="189"/>
  <c r="F8" i="189"/>
  <c r="F32" i="189" s="1"/>
  <c r="G5" i="189" s="1"/>
  <c r="H5" i="189" s="1"/>
  <c r="AM10" i="188" l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F52" i="177"/>
  <c r="F53" i="177" s="1"/>
  <c r="AK6" i="188" l="1"/>
  <c r="AL6" i="188" s="1"/>
  <c r="AI83" i="188"/>
  <c r="Y83" i="188"/>
  <c r="AA6" i="188"/>
  <c r="AB6" i="188" s="1"/>
  <c r="G5" i="177"/>
  <c r="H5" i="177" s="1"/>
  <c r="S111" i="38"/>
  <c r="T111" i="38" s="1"/>
  <c r="S112" i="38"/>
  <c r="T112" i="38" s="1"/>
  <c r="S113" i="38"/>
  <c r="T113" i="38" s="1"/>
  <c r="S114" i="38"/>
  <c r="T114" i="38" s="1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I111" i="38"/>
  <c r="F26" i="8" l="1"/>
  <c r="D26" i="8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S10" i="38"/>
  <c r="G5" i="8" l="1"/>
  <c r="H5" i="8" s="1"/>
  <c r="F28" i="8"/>
  <c r="C40" i="154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F61" i="65"/>
  <c r="K61" i="65" s="1"/>
  <c r="D61" i="65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F53" i="65"/>
  <c r="K53" i="65" s="1"/>
  <c r="D53" i="65"/>
  <c r="D52" i="65"/>
  <c r="F52" i="65" s="1"/>
  <c r="K52" i="65" s="1"/>
  <c r="F51" i="65"/>
  <c r="K51" i="65" s="1"/>
  <c r="D51" i="65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F45" i="65"/>
  <c r="K45" i="65" s="1"/>
  <c r="D45" i="65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F35" i="65"/>
  <c r="K35" i="65" s="1"/>
  <c r="D35" i="65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F29" i="65"/>
  <c r="K29" i="65" s="1"/>
  <c r="D29" i="65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F19" i="65"/>
  <c r="K19" i="65" s="1"/>
  <c r="D19" i="65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I9" i="65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D40" i="154"/>
  <c r="F8" i="154"/>
  <c r="D70" i="65"/>
  <c r="K9" i="65"/>
  <c r="F70" i="65"/>
  <c r="E40" i="194"/>
  <c r="H6" i="194"/>
  <c r="F79" i="129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E73" i="65"/>
  <c r="G5" i="65"/>
  <c r="H5" i="65" s="1"/>
  <c r="G6" i="129"/>
  <c r="H6" i="129" s="1"/>
  <c r="E84" i="129"/>
  <c r="F42" i="154" l="1"/>
  <c r="G5" i="154"/>
  <c r="H5" i="154" s="1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I10" i="191" l="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F37" i="19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F88" i="40"/>
  <c r="K88" i="40" s="1"/>
  <c r="D88" i="40"/>
  <c r="D87" i="40"/>
  <c r="F87" i="40" s="1"/>
  <c r="K87" i="40" s="1"/>
  <c r="D86" i="40"/>
  <c r="F86" i="40" s="1"/>
  <c r="K86" i="40" s="1"/>
  <c r="F85" i="40"/>
  <c r="K85" i="40" s="1"/>
  <c r="D85" i="40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F77" i="40"/>
  <c r="K77" i="40" s="1"/>
  <c r="D77" i="40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F70" i="40"/>
  <c r="K70" i="40" s="1"/>
  <c r="D70" i="40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F48" i="40"/>
  <c r="K48" i="40" s="1"/>
  <c r="D48" i="40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K15" i="40"/>
  <c r="D15" i="40"/>
  <c r="F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U1" i="57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I9" i="57"/>
  <c r="I10" i="57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I9" i="193"/>
  <c r="I10" i="193" s="1"/>
  <c r="I11" i="193" s="1"/>
  <c r="F9" i="193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S9" i="57" l="1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I11" i="57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E83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1"/>
  <c r="H5" i="191" s="1"/>
  <c r="E40" i="191"/>
  <c r="D115" i="40"/>
  <c r="F9" i="40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Z78" i="57"/>
  <c r="AA6" i="57" s="1"/>
  <c r="AB6" i="57" s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Y83" i="57"/>
  <c r="P78" i="57"/>
  <c r="I8" i="180"/>
  <c r="I9" i="180" s="1"/>
  <c r="I10" i="180" s="1"/>
  <c r="I11" i="180" s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5" i="193" l="1"/>
  <c r="H5" i="193" s="1"/>
  <c r="G6" i="57"/>
  <c r="H6" i="57" s="1"/>
  <c r="S29" i="1"/>
  <c r="F115" i="40"/>
  <c r="K9" i="40"/>
  <c r="O83" i="57"/>
  <c r="Q6" i="57"/>
  <c r="R6" i="57" s="1"/>
  <c r="E120" i="40" l="1"/>
  <c r="G5" i="40"/>
  <c r="H5" i="40" s="1"/>
  <c r="B10" i="157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S105" i="38" l="1"/>
  <c r="T105" i="38" s="1"/>
  <c r="I105" i="38"/>
  <c r="C37" i="117" l="1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0" i="117"/>
  <c r="F12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1" i="117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37" i="117"/>
  <c r="E40" i="117" s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G5" i="117" l="1"/>
  <c r="H5" i="117" s="1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0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0" i="161" l="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J19" i="161"/>
  <c r="F19" i="161"/>
  <c r="F18" i="161"/>
  <c r="J18" i="161" s="1"/>
  <c r="J17" i="161"/>
  <c r="F17" i="161"/>
  <c r="F16" i="161"/>
  <c r="J16" i="161" s="1"/>
  <c r="F15" i="161"/>
  <c r="J15" i="161" s="1"/>
  <c r="F14" i="161"/>
  <c r="J14" i="161" s="1"/>
  <c r="F13" i="161"/>
  <c r="J13" i="161" s="1"/>
  <c r="F12" i="161"/>
  <c r="J12" i="161" s="1"/>
  <c r="J11" i="161"/>
  <c r="F11" i="16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N78" i="188" l="1"/>
  <c r="M78" i="188"/>
  <c r="O81" i="188" s="1"/>
  <c r="D78" i="188"/>
  <c r="C78" i="188"/>
  <c r="E81" i="188" s="1"/>
  <c r="P76" i="188"/>
  <c r="F76" i="188"/>
  <c r="P75" i="188"/>
  <c r="F75" i="188"/>
  <c r="P74" i="188"/>
  <c r="F74" i="188"/>
  <c r="P73" i="188"/>
  <c r="F73" i="188"/>
  <c r="P72" i="188"/>
  <c r="F72" i="188"/>
  <c r="P71" i="188"/>
  <c r="F71" i="188"/>
  <c r="P70" i="188"/>
  <c r="F70" i="188"/>
  <c r="P69" i="188"/>
  <c r="F69" i="188"/>
  <c r="P68" i="188"/>
  <c r="F68" i="188"/>
  <c r="P67" i="188"/>
  <c r="F67" i="188"/>
  <c r="P66" i="188"/>
  <c r="F66" i="188"/>
  <c r="P65" i="188"/>
  <c r="F65" i="188"/>
  <c r="P64" i="188"/>
  <c r="F64" i="188"/>
  <c r="P63" i="188"/>
  <c r="F63" i="188"/>
  <c r="P62" i="188"/>
  <c r="F62" i="188"/>
  <c r="P61" i="188"/>
  <c r="F61" i="188"/>
  <c r="P60" i="188"/>
  <c r="F60" i="188"/>
  <c r="P59" i="188"/>
  <c r="F59" i="188"/>
  <c r="P58" i="188"/>
  <c r="F58" i="188"/>
  <c r="P57" i="188"/>
  <c r="F57" i="188"/>
  <c r="P56" i="188"/>
  <c r="F56" i="188"/>
  <c r="P55" i="188"/>
  <c r="F55" i="188"/>
  <c r="P54" i="188"/>
  <c r="F54" i="188"/>
  <c r="P53" i="188"/>
  <c r="F53" i="188"/>
  <c r="P52" i="188"/>
  <c r="F52" i="188"/>
  <c r="P51" i="188"/>
  <c r="F51" i="188"/>
  <c r="P50" i="188"/>
  <c r="F50" i="188"/>
  <c r="P49" i="188"/>
  <c r="F49" i="188"/>
  <c r="P48" i="188"/>
  <c r="F48" i="188"/>
  <c r="P47" i="188"/>
  <c r="F47" i="188"/>
  <c r="P46" i="188"/>
  <c r="F46" i="188"/>
  <c r="P45" i="188"/>
  <c r="F45" i="188"/>
  <c r="P44" i="188"/>
  <c r="F44" i="188"/>
  <c r="P43" i="188"/>
  <c r="F43" i="188"/>
  <c r="P42" i="188"/>
  <c r="F42" i="188"/>
  <c r="P41" i="188"/>
  <c r="F41" i="188"/>
  <c r="P40" i="188"/>
  <c r="F40" i="188"/>
  <c r="P39" i="188"/>
  <c r="F39" i="188"/>
  <c r="P38" i="188"/>
  <c r="F38" i="188"/>
  <c r="P37" i="188"/>
  <c r="F37" i="188"/>
  <c r="P36" i="188"/>
  <c r="F36" i="188"/>
  <c r="P35" i="188"/>
  <c r="F35" i="188"/>
  <c r="P34" i="188"/>
  <c r="F34" i="188"/>
  <c r="P33" i="188"/>
  <c r="F33" i="188"/>
  <c r="P32" i="188"/>
  <c r="F32" i="188"/>
  <c r="P31" i="188"/>
  <c r="F31" i="188"/>
  <c r="P30" i="188"/>
  <c r="F30" i="188"/>
  <c r="P29" i="188"/>
  <c r="F29" i="188"/>
  <c r="P28" i="188"/>
  <c r="F28" i="188"/>
  <c r="P27" i="188"/>
  <c r="F27" i="188"/>
  <c r="P26" i="188"/>
  <c r="F26" i="188"/>
  <c r="P25" i="188"/>
  <c r="F25" i="188"/>
  <c r="P24" i="188"/>
  <c r="F24" i="188"/>
  <c r="P23" i="188"/>
  <c r="F23" i="188"/>
  <c r="P22" i="188"/>
  <c r="F22" i="188"/>
  <c r="P21" i="188"/>
  <c r="F21" i="188"/>
  <c r="P20" i="188"/>
  <c r="F20" i="188"/>
  <c r="P19" i="188"/>
  <c r="F19" i="188"/>
  <c r="P18" i="188"/>
  <c r="F18" i="188"/>
  <c r="P17" i="188"/>
  <c r="F17" i="188"/>
  <c r="P16" i="188"/>
  <c r="F16" i="188"/>
  <c r="P15" i="188"/>
  <c r="F15" i="188"/>
  <c r="P14" i="188"/>
  <c r="F14" i="188"/>
  <c r="P13" i="188"/>
  <c r="F13" i="188"/>
  <c r="P12" i="188"/>
  <c r="F12" i="188"/>
  <c r="P11" i="188"/>
  <c r="F11" i="188"/>
  <c r="P10" i="188"/>
  <c r="F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K1" i="18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E83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G6" i="188" l="1"/>
  <c r="H6" i="188" s="1"/>
  <c r="O83" i="188"/>
  <c r="Q6" i="188"/>
  <c r="R6" i="188" s="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IE17" i="1" l="1"/>
  <c r="IE18" i="1"/>
  <c r="HU18" i="1"/>
  <c r="S18" i="38" l="1"/>
  <c r="S23" i="38" l="1"/>
  <c r="S107" i="38" l="1"/>
  <c r="S108" i="38"/>
  <c r="I121" i="38" l="1"/>
  <c r="I120" i="38"/>
  <c r="I119" i="38"/>
  <c r="S21" i="38" l="1"/>
  <c r="T107" i="38" l="1"/>
  <c r="T110" i="38"/>
  <c r="BP5" i="1" l="1"/>
  <c r="H4" i="1" l="1"/>
  <c r="G4" i="1"/>
  <c r="F4" i="1"/>
  <c r="E4" i="1"/>
  <c r="D4" i="1"/>
  <c r="B4" i="1"/>
  <c r="I110" i="38" l="1"/>
  <c r="I134" i="38" l="1"/>
  <c r="I107" i="38" l="1"/>
  <c r="EZ32" i="1" l="1"/>
  <c r="I133" i="38" l="1"/>
  <c r="I132" i="38"/>
  <c r="I131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4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10" i="187" l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F35" i="157"/>
  <c r="F34" i="157"/>
  <c r="F33" i="157"/>
  <c r="F32" i="157"/>
  <c r="F31" i="157"/>
  <c r="F30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0" i="38" l="1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I142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6" i="38" l="1"/>
  <c r="I125" i="38"/>
  <c r="I124" i="38"/>
  <c r="I123" i="38"/>
  <c r="I122" i="38"/>
  <c r="I118" i="38"/>
  <c r="S116" i="38"/>
  <c r="T116" i="38" s="1"/>
  <c r="S117" i="38"/>
  <c r="T117" i="38" s="1"/>
  <c r="S118" i="38"/>
  <c r="T118" i="38" s="1"/>
  <c r="S125" i="38"/>
  <c r="T125" i="38" s="1"/>
  <c r="S126" i="38"/>
  <c r="T126" i="38" s="1"/>
  <c r="I117" i="38"/>
  <c r="I116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GG30" i="1" s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ES30" i="1" l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E26" i="180"/>
  <c r="E25" i="180"/>
  <c r="E24" i="180"/>
  <c r="E23" i="180"/>
  <c r="E22" i="180"/>
  <c r="E21" i="180"/>
  <c r="E20" i="180"/>
  <c r="E19" i="180"/>
  <c r="E18" i="180"/>
  <c r="E17" i="180"/>
  <c r="E16" i="180"/>
  <c r="E15" i="180"/>
  <c r="E14" i="180"/>
  <c r="E13" i="180"/>
  <c r="E12" i="180"/>
  <c r="E11" i="180"/>
  <c r="E10" i="180"/>
  <c r="E9" i="180"/>
  <c r="I12" i="180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40" i="38" l="1"/>
  <c r="I141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AB5" i="1" l="1"/>
  <c r="I5" i="1" s="1"/>
  <c r="I93" i="38" l="1"/>
  <c r="I94" i="38"/>
  <c r="I95" i="38"/>
  <c r="I174" i="38" l="1"/>
  <c r="I175" i="38"/>
  <c r="I176" i="38"/>
  <c r="I177" i="38"/>
  <c r="I178" i="38"/>
  <c r="I179" i="38"/>
  <c r="I180" i="38"/>
  <c r="I181" i="38"/>
  <c r="I182" i="38"/>
  <c r="I183" i="38"/>
  <c r="I184" i="38"/>
  <c r="I185" i="38"/>
  <c r="S104" i="38" l="1"/>
  <c r="T104" i="38" s="1"/>
  <c r="I104" i="38" l="1"/>
  <c r="DN5" i="1" l="1"/>
  <c r="Z32" i="1" l="1"/>
  <c r="X32" i="1"/>
  <c r="Z33" i="1" l="1"/>
  <c r="S98" i="38" l="1"/>
  <c r="S99" i="38"/>
  <c r="T99" i="38" s="1"/>
  <c r="S100" i="38"/>
  <c r="S102" i="38"/>
  <c r="S103" i="38"/>
  <c r="S106" i="38"/>
  <c r="T106" i="38" s="1"/>
  <c r="T108" i="38"/>
  <c r="S109" i="38"/>
  <c r="T109" i="38" s="1"/>
  <c r="S115" i="38"/>
  <c r="S127" i="38"/>
  <c r="S128" i="38"/>
  <c r="S129" i="38"/>
  <c r="S130" i="38"/>
  <c r="S135" i="38"/>
  <c r="S136" i="38"/>
  <c r="S137" i="38"/>
  <c r="S138" i="38"/>
  <c r="S139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8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3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6" i="38"/>
  <c r="E64" i="139" l="1"/>
  <c r="G5" i="139"/>
  <c r="H5" i="139" s="1"/>
  <c r="T135" i="38" l="1"/>
  <c r="T136" i="38"/>
  <c r="T103" i="38" l="1"/>
  <c r="I102" i="38"/>
  <c r="I109" i="38"/>
  <c r="I135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8" i="38" l="1"/>
  <c r="I138" i="38"/>
  <c r="S25" i="38" l="1"/>
  <c r="S26" i="38"/>
  <c r="S96" i="38" l="1"/>
  <c r="T96" i="38" s="1"/>
  <c r="S97" i="38"/>
  <c r="T97" i="38" s="1"/>
  <c r="T130" i="38"/>
  <c r="I129" i="38" l="1"/>
  <c r="HT5" i="1" l="1"/>
  <c r="GF5" i="1"/>
  <c r="FV5" i="1"/>
  <c r="EH5" i="1"/>
  <c r="DX5" i="1"/>
  <c r="BF5" i="1"/>
  <c r="AV5" i="1"/>
  <c r="AL5" i="1"/>
  <c r="I6" i="1" s="1"/>
  <c r="I112" i="38" l="1"/>
  <c r="I115" i="38"/>
  <c r="I127" i="38"/>
  <c r="I128" i="38"/>
  <c r="I130" i="38"/>
  <c r="I136" i="38"/>
  <c r="I137" i="38"/>
  <c r="I139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7" i="38" l="1"/>
  <c r="S13" i="38" l="1"/>
  <c r="AO1" i="1" l="1"/>
  <c r="AY1" i="1" s="1"/>
  <c r="D23" i="1" l="1"/>
  <c r="T127" i="38" l="1"/>
  <c r="S6" i="38" l="1"/>
  <c r="S8" i="38"/>
  <c r="S16" i="38"/>
  <c r="S20" i="38"/>
  <c r="S7" i="38"/>
  <c r="S11" i="38"/>
  <c r="T128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9" i="38" l="1"/>
  <c r="T139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6" i="38"/>
  <c r="M186" i="38"/>
  <c r="K186" i="38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T115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6" i="38"/>
  <c r="T68" i="38" l="1"/>
  <c r="T69" i="38"/>
  <c r="G186" i="38"/>
  <c r="I186" i="38"/>
  <c r="H18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<sst xmlns="http://schemas.openxmlformats.org/spreadsheetml/2006/main" count="2746" uniqueCount="319">
  <si>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</si>
  <si>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</si>
  <si>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</si>
  <si>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</si>
  <si>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</si>
  <si>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</si>
  <si>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</si>
  <si>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</si>
  <si>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</si>
  <si>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</si>
  <si>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</si>
  <si>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</si>
  <si>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</si>
  <si>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</si>
  <si>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</si>
  <si>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</si>
  <si>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</si>
  <si>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</si>
  <si>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</si>
  <si>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</si>
  <si>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</si>
  <si>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</si>
  <si>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</si>
  <si>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</si>
  <si>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</si>
  <si>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</si>
  <si>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</si>
  <si>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</si>
  <si>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</si>
  <si>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</si>
  <si>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</si>
  <si>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</si>
  <si>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</si>
  <si>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</si>
  <si>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</si>
  <si>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</si>
  <si>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</si>
  <si>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</si>
  <si>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</si>
  <si>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</si>
  <si>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</si>
  <si>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</si>
  <si>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</si>
  <si>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</si>
  <si>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</si>
  <si>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</si>
  <si>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</si>
  <si>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</si>
  <si>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</si>
  <si>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</si>
  <si>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</si>
  <si>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</si>
  <si>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</si>
  <si>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</si>
  <si>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</si>
  <si>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</si>
  <si>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</si>
  <si>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</si>
  <si>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PUNTAS DE CAÑA DE LOMO</t>
  </si>
  <si>
    <t>RIBLETTS DE CERDO</t>
  </si>
  <si>
    <t>Valor Traspaso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</si>
  <si>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</si>
  <si>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</si>
  <si>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</si>
  <si>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</si>
  <si>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</si>
  <si>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</si>
  <si>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</si>
  <si>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</si>
  <si>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</si>
  <si>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</si>
  <si>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</si>
  <si>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</si>
  <si>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</si>
  <si>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</si>
  <si>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</si>
  <si>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</si>
  <si>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</si>
  <si>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</si>
  <si>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</si>
  <si>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</si>
  <si>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</si>
  <si>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SEABOARD FOODS</t>
  </si>
  <si>
    <t>Seaboard</t>
  </si>
  <si>
    <t>CONTRA EXCEL 86K</t>
  </si>
  <si>
    <t>COSTILLA ESP DE CERDO</t>
  </si>
  <si>
    <t>MANTECA</t>
  </si>
  <si>
    <t>SALMON</t>
  </si>
  <si>
    <t>0579 Y</t>
  </si>
  <si>
    <t>CHULETA</t>
  </si>
  <si>
    <t xml:space="preserve">QUESOS GOUDA </t>
  </si>
  <si>
    <t xml:space="preserve"> CAÑA DE LOMO  I B P </t>
  </si>
  <si>
    <t>PECHO  C/CUERO</t>
  </si>
  <si>
    <t>CABEZA DE LOMO</t>
  </si>
  <si>
    <t xml:space="preserve">I N N O VA </t>
  </si>
  <si>
    <t>PULPAS DE PIERNA</t>
  </si>
  <si>
    <t>S/H</t>
  </si>
  <si>
    <t>PIERNA S/H</t>
  </si>
  <si>
    <t>0678 Y</t>
  </si>
  <si>
    <t>0722 Y</t>
  </si>
  <si>
    <t>0750 Y</t>
  </si>
  <si>
    <t>0828 Y</t>
  </si>
  <si>
    <t>0838 Y</t>
  </si>
  <si>
    <t xml:space="preserve">                             </t>
  </si>
  <si>
    <t>PULPA DE RES</t>
  </si>
  <si>
    <t xml:space="preserve">GRANJERO FELIZ </t>
  </si>
  <si>
    <t>BUCHE</t>
  </si>
  <si>
    <t>CORBATA AV</t>
  </si>
  <si>
    <t xml:space="preserve">RYC ALIMENTOS </t>
  </si>
  <si>
    <t>EXCEL 86M</t>
  </si>
  <si>
    <t>0944 Y</t>
  </si>
  <si>
    <t>0962 Y</t>
  </si>
  <si>
    <t>0989 Y</t>
  </si>
  <si>
    <t>0004 Z</t>
  </si>
  <si>
    <t>0034 Z</t>
  </si>
  <si>
    <t>0018 Z</t>
  </si>
  <si>
    <t>0845 Y</t>
  </si>
  <si>
    <t>0045 Z</t>
  </si>
  <si>
    <t>0055 Z</t>
  </si>
  <si>
    <t xml:space="preserve">BAK HERCA S DE RL DE CV </t>
  </si>
  <si>
    <t xml:space="preserve">CARNERO CANAL X CAJA </t>
  </si>
  <si>
    <t>Ma. DE LOURDES HDZ CABRERA</t>
  </si>
  <si>
    <t>Fact    19051.2</t>
  </si>
  <si>
    <t>TYSON FRESH MEATS</t>
  </si>
  <si>
    <t>ADAMS INT MORELIA</t>
  </si>
  <si>
    <t>SESOS Danish  Crown</t>
  </si>
  <si>
    <t>PUNTA DE CAÑA DE LOMO</t>
  </si>
  <si>
    <t>COMERCIAL MARIMEX</t>
  </si>
  <si>
    <t xml:space="preserve">SALMON </t>
  </si>
  <si>
    <t xml:space="preserve">CUERO PANCETA </t>
  </si>
  <si>
    <t xml:space="preserve">INDIANA </t>
  </si>
  <si>
    <t>BAK HERCA</t>
  </si>
  <si>
    <t>CAMARON 41/50</t>
  </si>
  <si>
    <t>CAMARON 100/200</t>
  </si>
  <si>
    <t>PLA-2603</t>
  </si>
  <si>
    <t>0096 Z</t>
  </si>
  <si>
    <t>0110 Z</t>
  </si>
  <si>
    <t>0117 Z</t>
  </si>
  <si>
    <t>0119 Z</t>
  </si>
  <si>
    <t>0121 Z</t>
  </si>
  <si>
    <t>0128 Z</t>
  </si>
  <si>
    <t>0131 Z</t>
  </si>
  <si>
    <t>0135 Z</t>
  </si>
  <si>
    <t>0141 Z</t>
  </si>
  <si>
    <t>0142 Z</t>
  </si>
  <si>
    <t>0151 Z</t>
  </si>
  <si>
    <t>0162 Z</t>
  </si>
  <si>
    <t>0168 Z</t>
  </si>
  <si>
    <t>0169 Z</t>
  </si>
  <si>
    <t>0176 Z</t>
  </si>
  <si>
    <t>0177 Z</t>
  </si>
  <si>
    <t>0179 Z</t>
  </si>
  <si>
    <t>0185 Z</t>
  </si>
  <si>
    <t>0191 Z</t>
  </si>
  <si>
    <t>0192 Z</t>
  </si>
  <si>
    <t>0194 Z</t>
  </si>
  <si>
    <t>0197 Z</t>
  </si>
  <si>
    <t>0199 Z</t>
  </si>
  <si>
    <t>0201 Z</t>
  </si>
  <si>
    <t>0204 Z</t>
  </si>
  <si>
    <t>0211 Z</t>
  </si>
  <si>
    <t>0214 Z</t>
  </si>
  <si>
    <t>0215 Z</t>
  </si>
  <si>
    <t>0216 Z</t>
  </si>
  <si>
    <t>0219 Z</t>
  </si>
  <si>
    <t>0220 Z</t>
  </si>
  <si>
    <t>0224 Z</t>
  </si>
  <si>
    <t>0225 Z</t>
  </si>
  <si>
    <t>0227 Z</t>
  </si>
  <si>
    <t>0232 Z</t>
  </si>
  <si>
    <t>0233 Z</t>
  </si>
  <si>
    <t>0234 Z</t>
  </si>
  <si>
    <t>0237 Z</t>
  </si>
  <si>
    <t>0239 Z</t>
  </si>
  <si>
    <t>0241 Z</t>
  </si>
  <si>
    <t>0242 Z</t>
  </si>
  <si>
    <t>0244 Z</t>
  </si>
  <si>
    <t>0245 Z</t>
  </si>
  <si>
    <t>0253 Z</t>
  </si>
  <si>
    <t>0254 Z</t>
  </si>
  <si>
    <t>0255 Z</t>
  </si>
  <si>
    <t>0256 Z</t>
  </si>
  <si>
    <t>0259 Z</t>
  </si>
  <si>
    <t>0260 Z</t>
  </si>
  <si>
    <t>0264 Z</t>
  </si>
  <si>
    <t>0266 Z</t>
  </si>
  <si>
    <t>0270 Z</t>
  </si>
  <si>
    <t>0273 Z</t>
  </si>
  <si>
    <t>0274 Z</t>
  </si>
  <si>
    <t>0280 Z</t>
  </si>
  <si>
    <t>0282 Z</t>
  </si>
  <si>
    <t>0285 Z</t>
  </si>
  <si>
    <t>0286 Z</t>
  </si>
  <si>
    <t>0289 Z</t>
  </si>
  <si>
    <t>0290 Z</t>
  </si>
  <si>
    <t>0291 Z</t>
  </si>
  <si>
    <t>0292 Z</t>
  </si>
  <si>
    <t>0294 Z</t>
  </si>
  <si>
    <t>0295 Z</t>
  </si>
  <si>
    <t>0296 Z</t>
  </si>
  <si>
    <t>0300 Z</t>
  </si>
  <si>
    <t>0301 Z</t>
  </si>
  <si>
    <t>0305 Z</t>
  </si>
  <si>
    <t>0306 Z</t>
  </si>
  <si>
    <t>0307 Z</t>
  </si>
  <si>
    <t>0309 Z</t>
  </si>
  <si>
    <t>TOTAL DE ENTRADAS DEL MES    MARZO           2022</t>
  </si>
  <si>
    <t>ENTRADAS DEL MES DE MARZO 2022</t>
  </si>
  <si>
    <t>INVENTARIO   DEL MES DE FEBRERO 2022</t>
  </si>
  <si>
    <t>INVENTARIO    DEL MES DE FEBRERO 2022</t>
  </si>
  <si>
    <t>INVENTARIO    DEL MES DE   FEBRERO   2022</t>
  </si>
  <si>
    <t>INVENTARIO   DEL MES DE  FEBRERO      2022</t>
  </si>
  <si>
    <t>INVENTARIO    DEL MES DE  FEBRERO    2022</t>
  </si>
  <si>
    <t>INVENTARIO    DEL MES DE FEBRERO  2022</t>
  </si>
  <si>
    <t>INVENTARIO  DEL MES DE        FEBRERO    2022</t>
  </si>
  <si>
    <t>ENTRADA DEL MES DE MARZO 2022</t>
  </si>
  <si>
    <t>PED. 78526854</t>
  </si>
  <si>
    <t>PED. 78526709</t>
  </si>
  <si>
    <t>I B P</t>
  </si>
  <si>
    <t>PED. 78715954</t>
  </si>
  <si>
    <t>PED. 78734660</t>
  </si>
  <si>
    <t>PED. 78734281</t>
  </si>
  <si>
    <t>PED. 78734657</t>
  </si>
  <si>
    <t>ENTRADA DEL MES DE MARZO  2022</t>
  </si>
  <si>
    <t>RECORTE  80/20</t>
  </si>
  <si>
    <t>NLSE22-39</t>
  </si>
  <si>
    <t>NLSE22-40</t>
  </si>
  <si>
    <t>ARRACHETA TEXANA</t>
  </si>
  <si>
    <t>A14-25255</t>
  </si>
  <si>
    <t>R-3285</t>
  </si>
  <si>
    <t>NLSE22-41</t>
  </si>
  <si>
    <t>NLSE22-42</t>
  </si>
  <si>
    <t>NLSE22-43</t>
  </si>
  <si>
    <t xml:space="preserve">ALIMENTOS CERTIFICADOS PUEBLA      I N N O V A </t>
  </si>
  <si>
    <t>PULPAS DE PIEERNA</t>
  </si>
  <si>
    <t>Transfer B 28-Feb-22</t>
  </si>
  <si>
    <t>Transfer B 22-Feb-22</t>
  </si>
  <si>
    <t>Transfer B 24-Feb-22</t>
  </si>
  <si>
    <t>Transfer S 25-Feb-22</t>
  </si>
  <si>
    <t>Transfer Bnte 28-Feb-22</t>
  </si>
  <si>
    <t>Transfer B 3-Mar-22</t>
  </si>
  <si>
    <t>Transfer Bnte 1-Mar-22</t>
  </si>
  <si>
    <t>Transfer Bnte 3-Mar-22</t>
  </si>
  <si>
    <t>COMERCIALIZADORA MANSIVA</t>
  </si>
  <si>
    <t>PED. 78816246</t>
  </si>
  <si>
    <t xml:space="preserve">I B P </t>
  </si>
  <si>
    <t>PED. 78954162</t>
  </si>
  <si>
    <t>PED. 78873737</t>
  </si>
  <si>
    <t>PED. 78883576</t>
  </si>
  <si>
    <t>PED. 78998147</t>
  </si>
  <si>
    <t>PED. 78984101</t>
  </si>
  <si>
    <t>Ma. DE LOURDES HERNANDEZ</t>
  </si>
  <si>
    <t>PED. 79066059</t>
  </si>
  <si>
    <t>PED. 79066405</t>
  </si>
  <si>
    <t>ENTRADA DEL MES DE  MARZO  2022</t>
  </si>
  <si>
    <t>QUESOS GOUDA</t>
  </si>
  <si>
    <t>Seaboad</t>
  </si>
  <si>
    <t>PED. 79221546</t>
  </si>
  <si>
    <t xml:space="preserve">mansiva </t>
  </si>
  <si>
    <t>Y-1295</t>
  </si>
  <si>
    <t>NLSE22-45</t>
  </si>
  <si>
    <t>NLSE22-44</t>
  </si>
  <si>
    <t>Y-1296</t>
  </si>
  <si>
    <t>NLSE22-46</t>
  </si>
  <si>
    <t>MENUDO EXCEL 86 M</t>
  </si>
  <si>
    <t>LOUDES HERNANDEZ</t>
  </si>
  <si>
    <t xml:space="preserve">SESOS MARQUETA </t>
  </si>
  <si>
    <t>NLSE22-47</t>
  </si>
  <si>
    <t>NLSE22-48</t>
  </si>
  <si>
    <t>A14-25382</t>
  </si>
  <si>
    <t>PLA-2902</t>
  </si>
  <si>
    <t>NLSE22-50</t>
  </si>
  <si>
    <t>Transfer S 28-Feb-22</t>
  </si>
  <si>
    <t>Transfer S 10-Mar-22</t>
  </si>
  <si>
    <t>Transfer B 4-Mar-22</t>
  </si>
  <si>
    <t>Transfer B 8-Mar-22</t>
  </si>
  <si>
    <t>Transfer B 14-Mar-22</t>
  </si>
  <si>
    <t>Transfer B 15-Mar-22</t>
  </si>
  <si>
    <t>Transfer S 3-Mar-22</t>
  </si>
  <si>
    <t>PLA-2762</t>
  </si>
  <si>
    <t>Transfer B 7-Mar-22</t>
  </si>
  <si>
    <t>PED. 79290876</t>
  </si>
  <si>
    <t>PED. 79282384</t>
  </si>
  <si>
    <t>PED. 79352265</t>
  </si>
  <si>
    <t>TYSON FRESH MEAT</t>
  </si>
  <si>
    <t>PED. 79352266</t>
  </si>
  <si>
    <t>PED. 79404943</t>
  </si>
  <si>
    <t>PED. 79401819</t>
  </si>
  <si>
    <t>PED. 79472535</t>
  </si>
  <si>
    <t>PED. 79616805</t>
  </si>
  <si>
    <t>PED. 79613145</t>
  </si>
  <si>
    <t>PED. 79665300</t>
  </si>
  <si>
    <t>24-.3</t>
  </si>
  <si>
    <t>PED. 79665783</t>
  </si>
  <si>
    <t xml:space="preserve">TREBOL FOODS AND LOISTICS S DE RL DE CV </t>
  </si>
  <si>
    <t>Seabaord</t>
  </si>
  <si>
    <t>PED. 79650995</t>
  </si>
  <si>
    <t>PED. 79742704</t>
  </si>
  <si>
    <t>Y-1299</t>
  </si>
  <si>
    <t>NLSE22-49</t>
  </si>
  <si>
    <t>NLSE22-51</t>
  </si>
  <si>
    <t>Y-1300</t>
  </si>
  <si>
    <t>NLSE22-52</t>
  </si>
  <si>
    <t>NLSE22-53</t>
  </si>
  <si>
    <t>NLSE22-54</t>
  </si>
  <si>
    <t>NLSE22-55</t>
  </si>
  <si>
    <t>Y-1301</t>
  </si>
  <si>
    <t>Y-1307</t>
  </si>
  <si>
    <t>NLSE22-56</t>
  </si>
  <si>
    <t>NLSE22-57</t>
  </si>
  <si>
    <t>TFL-814</t>
  </si>
  <si>
    <t>BAL HERCA S DE RL DE CV</t>
  </si>
  <si>
    <t>Transfer S 22-Mar-22</t>
  </si>
  <si>
    <t>ODELPA</t>
  </si>
  <si>
    <t>Transfer B 18-Mar-22</t>
  </si>
  <si>
    <t>Transfer B 23-Mar-22</t>
  </si>
  <si>
    <t>Transfer S 23-Mar-22</t>
  </si>
  <si>
    <t>Transfer B 11-Mar-22</t>
  </si>
  <si>
    <t>Transfer B 17-Mar-22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</si>
</sst>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7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9" tint="-0.249977111117893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8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7" fillId="0" borderId="66" xfId="0" applyFont="1" applyBorder="1"/>
    <xf numFmtId="0" fontId="67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7" fillId="0" borderId="5" xfId="0" applyFont="1" applyBorder="1"/>
    <xf numFmtId="0" fontId="67" fillId="0" borderId="42" xfId="0" applyFont="1" applyBorder="1"/>
    <xf numFmtId="0" fontId="67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6" fillId="0" borderId="14" xfId="0" applyFont="1" applyFill="1" applyBorder="1" applyAlignment="1">
      <alignment horizontal="center"/>
    </xf>
    <xf numFmtId="0" fontId="68" fillId="0" borderId="40" xfId="0" applyFont="1" applyBorder="1"/>
    <xf numFmtId="0" fontId="68" fillId="3" borderId="26" xfId="0" applyFont="1" applyFill="1" applyBorder="1" applyAlignment="1">
      <alignment horizontal="center"/>
    </xf>
    <xf numFmtId="16" fontId="68" fillId="0" borderId="25" xfId="0" applyNumberFormat="1" applyFont="1" applyBorder="1" applyAlignment="1">
      <alignment horizontal="center"/>
    </xf>
    <xf numFmtId="0" fontId="68" fillId="0" borderId="23" xfId="0" applyFont="1" applyBorder="1" applyAlignment="1">
      <alignment horizontal="center"/>
    </xf>
    <xf numFmtId="0" fontId="66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168" fontId="7" fillId="0" borderId="33" xfId="0" applyNumberFormat="1" applyFont="1" applyFill="1" applyBorder="1" applyAlignment="1">
      <alignment vertical="center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20" borderId="0" xfId="0" applyFont="1" applyFill="1" applyAlignment="1">
      <alignment horizontal="center" wrapText="1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9" fillId="0" borderId="33" xfId="0" applyFont="1" applyFill="1" applyBorder="1" applyAlignment="1">
      <alignment horizontal="left" wrapText="1"/>
    </xf>
    <xf numFmtId="0" fontId="69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1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2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0" fontId="64" fillId="0" borderId="33" xfId="0" applyFont="1" applyFill="1" applyBorder="1" applyAlignment="1">
      <alignment horizontal="center"/>
    </xf>
    <xf numFmtId="0" fontId="70" fillId="0" borderId="33" xfId="0" applyFont="1" applyFill="1" applyBorder="1" applyAlignment="1">
      <alignment vertical="center"/>
    </xf>
    <xf numFmtId="167" fontId="70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0" fillId="0" borderId="33" xfId="0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 wrapText="1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0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4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2" fontId="35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2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8" fontId="60" fillId="0" borderId="15" xfId="0" applyNumberFormat="1" applyFont="1" applyFill="1" applyBorder="1"/>
    <xf numFmtId="15" fontId="60" fillId="0" borderId="15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3" fillId="0" borderId="0" xfId="0" applyNumberFormat="1" applyFont="1" applyFill="1" applyAlignment="1">
      <alignment horizontal="left"/>
    </xf>
    <xf numFmtId="167" fontId="73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" fontId="7" fillId="0" borderId="33" xfId="0" applyNumberFormat="1" applyFont="1" applyFill="1" applyBorder="1" applyAlignment="1">
      <alignment vertical="center"/>
    </xf>
    <xf numFmtId="0" fontId="74" fillId="0" borderId="0" xfId="0" applyFont="1" applyFill="1" applyAlignment="1">
      <alignment horizontal="left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15" fillId="0" borderId="0" xfId="0" applyFont="1" applyFill="1"/>
    <xf numFmtId="167" fontId="22" fillId="0" borderId="33" xfId="0" applyNumberFormat="1" applyFont="1" applyFill="1" applyBorder="1" applyAlignment="1">
      <alignment horizontal="left" wrapText="1"/>
    </xf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2" fontId="0" fillId="0" borderId="5" xfId="0" applyNumberFormat="1" applyFont="1" applyBorder="1" applyAlignment="1">
      <alignment horizontal="right"/>
    </xf>
    <xf numFmtId="16" fontId="40" fillId="0" borderId="0" xfId="0" applyNumberFormat="1" applyFont="1"/>
    <xf numFmtId="16" fontId="40" fillId="0" borderId="0" xfId="0" applyNumberFormat="1" applyFont="1" applyFill="1"/>
    <xf numFmtId="16" fontId="0" fillId="0" borderId="0" xfId="0" applyNumberFormat="1" applyFont="1"/>
    <xf numFmtId="2" fontId="0" fillId="0" borderId="0" xfId="0" applyNumberFormat="1" applyFont="1" applyAlignment="1">
      <alignment horizontal="right"/>
    </xf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1" fontId="7" fillId="0" borderId="70" xfId="0" applyNumberFormat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" fillId="0" borderId="78" xfId="0" applyFont="1" applyFill="1" applyBorder="1" applyAlignment="1">
      <alignment vertical="center" wrapText="1"/>
    </xf>
    <xf numFmtId="0" fontId="73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5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64" fontId="7" fillId="4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6" fontId="28" fillId="2" borderId="0" xfId="0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2" fillId="0" borderId="33" xfId="0" applyFont="1" applyFill="1" applyBorder="1" applyAlignment="1">
      <alignment wrapText="1"/>
    </xf>
    <xf numFmtId="168" fontId="60" fillId="0" borderId="15" xfId="0" applyNumberFormat="1" applyFont="1" applyBorder="1"/>
    <xf numFmtId="15" fontId="60" fillId="0" borderId="0" xfId="0" applyNumberFormat="1" applyFont="1"/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68" fontId="60" fillId="0" borderId="4" xfId="0" applyNumberFormat="1" applyFont="1" applyBorder="1"/>
    <xf numFmtId="4" fontId="60" fillId="0" borderId="51" xfId="0" applyNumberFormat="1" applyFont="1" applyBorder="1"/>
    <xf numFmtId="4" fontId="60" fillId="0" borderId="5" xfId="0" applyNumberFormat="1" applyFont="1" applyBorder="1" applyAlignment="1">
      <alignment horizontal="right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0" fontId="7" fillId="0" borderId="73" xfId="0" applyFont="1" applyFill="1" applyBorder="1" applyAlignment="1">
      <alignment vertical="center" wrapText="1"/>
    </xf>
    <xf numFmtId="0" fontId="7" fillId="0" borderId="77" xfId="0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168" fontId="7" fillId="0" borderId="78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44" fontId="46" fillId="0" borderId="33" xfId="1" applyFont="1" applyFill="1" applyBorder="1" applyAlignment="1">
      <alignment horizontal="right"/>
    </xf>
    <xf numFmtId="0" fontId="76" fillId="0" borderId="33" xfId="0" applyFont="1" applyFill="1" applyBorder="1"/>
    <xf numFmtId="44" fontId="46" fillId="0" borderId="33" xfId="1" applyFont="1" applyFill="1" applyBorder="1"/>
    <xf numFmtId="166" fontId="77" fillId="0" borderId="33" xfId="0" applyNumberFormat="1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77" fillId="0" borderId="33" xfId="0" applyNumberFormat="1" applyFont="1" applyFill="1" applyBorder="1"/>
    <xf numFmtId="0" fontId="7" fillId="0" borderId="69" xfId="0" applyFont="1" applyFill="1" applyBorder="1" applyAlignment="1">
      <alignment horizontal="center" vertical="center" wrapText="1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28" fillId="19" borderId="0" xfId="0" applyFont="1" applyFill="1" applyAlignment="1">
      <alignment horizontal="center"/>
    </xf>
    <xf numFmtId="1" fontId="28" fillId="0" borderId="69" xfId="0" applyNumberFormat="1" applyFont="1" applyFill="1" applyBorder="1" applyAlignment="1">
      <alignment horizontal="center" vertical="center"/>
    </xf>
    <xf numFmtId="164" fontId="18" fillId="0" borderId="77" xfId="0" applyNumberFormat="1" applyFont="1" applyFill="1" applyBorder="1" applyAlignment="1"/>
    <xf numFmtId="1" fontId="7" fillId="0" borderId="78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0" fontId="7" fillId="0" borderId="69" xfId="0" applyFont="1" applyFill="1" applyBorder="1" applyAlignment="1">
      <alignment vertical="center" wrapText="1"/>
    </xf>
    <xf numFmtId="164" fontId="10" fillId="0" borderId="70" xfId="0" applyNumberFormat="1" applyFont="1" applyFill="1" applyBorder="1" applyAlignment="1"/>
    <xf numFmtId="1" fontId="41" fillId="0" borderId="69" xfId="0" applyNumberFormat="1" applyFont="1" applyFill="1" applyBorder="1" applyAlignment="1">
      <alignment vertical="center" wrapText="1"/>
    </xf>
    <xf numFmtId="164" fontId="10" fillId="0" borderId="70" xfId="0" applyNumberFormat="1" applyFont="1" applyFill="1" applyBorder="1" applyAlignment="1">
      <alignment horizontal="center"/>
    </xf>
    <xf numFmtId="1" fontId="7" fillId="4" borderId="33" xfId="0" applyNumberFormat="1" applyFont="1" applyFill="1" applyBorder="1" applyAlignment="1">
      <alignment horizontal="center" vertical="center"/>
    </xf>
    <xf numFmtId="1" fontId="7" fillId="4" borderId="33" xfId="0" applyNumberFormat="1" applyFont="1" applyFill="1" applyBorder="1" applyAlignment="1">
      <alignment vertic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41" fillId="0" borderId="95" xfId="0" applyNumberFormat="1" applyFont="1" applyFill="1" applyBorder="1" applyAlignment="1">
      <alignment horizontal="center" vertical="center" wrapText="1"/>
    </xf>
    <xf numFmtId="1" fontId="41" fillId="0" borderId="38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4" fontId="46" fillId="0" borderId="78" xfId="0" applyNumberFormat="1" applyFont="1" applyFill="1" applyBorder="1" applyAlignment="1">
      <alignment horizontal="center" vertical="center" wrapText="1"/>
    </xf>
    <xf numFmtId="164" fontId="46" fillId="0" borderId="93" xfId="0" applyNumberFormat="1" applyFont="1" applyFill="1" applyBorder="1" applyAlignment="1">
      <alignment horizontal="center" vertical="center" wrapText="1"/>
    </xf>
    <xf numFmtId="164" fontId="46" fillId="0" borderId="69" xfId="0" applyNumberFormat="1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168" fontId="7" fillId="18" borderId="78" xfId="0" applyNumberFormat="1" applyFont="1" applyFill="1" applyBorder="1" applyAlignment="1">
      <alignment horizontal="center" vertical="center"/>
    </xf>
    <xf numFmtId="168" fontId="7" fillId="18" borderId="93" xfId="0" applyNumberFormat="1" applyFont="1" applyFill="1" applyBorder="1" applyAlignment="1">
      <alignment horizontal="center" vertical="center"/>
    </xf>
    <xf numFmtId="168" fontId="7" fillId="18" borderId="69" xfId="0" applyNumberFormat="1" applyFont="1" applyFill="1" applyBorder="1" applyAlignment="1">
      <alignment horizontal="center" vertical="center"/>
    </xf>
    <xf numFmtId="1" fontId="41" fillId="18" borderId="94" xfId="0" applyNumberFormat="1" applyFont="1" applyFill="1" applyBorder="1" applyAlignment="1">
      <alignment horizontal="center" vertical="center" wrapText="1"/>
    </xf>
    <xf numFmtId="1" fontId="41" fillId="18" borderId="93" xfId="0" applyNumberFormat="1" applyFont="1" applyFill="1" applyBorder="1" applyAlignment="1">
      <alignment horizontal="center" vertical="center" wrapText="1"/>
    </xf>
    <xf numFmtId="1" fontId="41" fillId="18" borderId="69" xfId="0" applyNumberFormat="1" applyFont="1" applyFill="1" applyBorder="1" applyAlignment="1">
      <alignment horizontal="center" vertical="center" wrapText="1"/>
    </xf>
    <xf numFmtId="1" fontId="7" fillId="0" borderId="73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 wrapText="1"/>
    </xf>
    <xf numFmtId="1" fontId="7" fillId="0" borderId="93" xfId="0" applyNumberFormat="1" applyFont="1" applyFill="1" applyBorder="1" applyAlignment="1">
      <alignment horizontal="center" vertical="center" wrapText="1"/>
    </xf>
    <xf numFmtId="1" fontId="7" fillId="0" borderId="69" xfId="0" applyNumberFormat="1" applyFont="1" applyFill="1" applyBorder="1" applyAlignment="1">
      <alignment horizontal="center" vertical="center" wrapText="1"/>
    </xf>
    <xf numFmtId="1" fontId="17" fillId="0" borderId="78" xfId="0" applyNumberFormat="1" applyFont="1" applyFill="1" applyBorder="1" applyAlignment="1">
      <alignment horizontal="center" vertical="center" wrapText="1"/>
    </xf>
    <xf numFmtId="1" fontId="17" fillId="0" borderId="69" xfId="0" applyNumberFormat="1" applyFont="1" applyFill="1" applyBorder="1" applyAlignment="1">
      <alignment horizontal="center" vertic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CC"/>
      <color rgb="FF0000FF"/>
      <color rgb="FF00FF00"/>
      <color rgb="FF66FFFF"/>
      <color rgb="FFFFCCFF"/>
      <color rgb="FFCC99FF"/>
      <color rgb="FFFF3399"/>
      <color rgb="FF99FFCC"/>
      <color rgb="FF66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MARZO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MARZO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MARZO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MARZO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44621</c:v>
                </c:pt>
                <c:pt idx="1">
                  <c:v>44621</c:v>
                </c:pt>
                <c:pt idx="2">
                  <c:v>44595</c:v>
                </c:pt>
                <c:pt idx="3">
                  <c:v>44624</c:v>
                </c:pt>
                <c:pt idx="4">
                  <c:v>44624</c:v>
                </c:pt>
                <c:pt idx="5">
                  <c:v>44625</c:v>
                </c:pt>
                <c:pt idx="6">
                  <c:v>44628</c:v>
                </c:pt>
                <c:pt idx="7">
                  <c:v>44628</c:v>
                </c:pt>
                <c:pt idx="8">
                  <c:v>44628</c:v>
                </c:pt>
                <c:pt idx="9">
                  <c:v>44628</c:v>
                </c:pt>
                <c:pt idx="10">
                  <c:v>44630</c:v>
                </c:pt>
                <c:pt idx="11">
                  <c:v>44630</c:v>
                </c:pt>
                <c:pt idx="12">
                  <c:v>44631</c:v>
                </c:pt>
                <c:pt idx="13">
                  <c:v>44631</c:v>
                </c:pt>
                <c:pt idx="14">
                  <c:v>44635</c:v>
                </c:pt>
                <c:pt idx="15">
                  <c:v>44636</c:v>
                </c:pt>
                <c:pt idx="16">
                  <c:v>44636</c:v>
                </c:pt>
                <c:pt idx="17">
                  <c:v>44637</c:v>
                </c:pt>
                <c:pt idx="18">
                  <c:v>44638</c:v>
                </c:pt>
                <c:pt idx="19">
                  <c:v>44638</c:v>
                </c:pt>
                <c:pt idx="20">
                  <c:v>44638</c:v>
                </c:pt>
                <c:pt idx="21">
                  <c:v>44639</c:v>
                </c:pt>
                <c:pt idx="22">
                  <c:v>44643</c:v>
                </c:pt>
                <c:pt idx="23">
                  <c:v>44643</c:v>
                </c:pt>
                <c:pt idx="24">
                  <c:v>0</c:v>
                </c:pt>
                <c:pt idx="25">
                  <c:v>44644</c:v>
                </c:pt>
                <c:pt idx="26">
                  <c:v>44645</c:v>
                </c:pt>
                <c:pt idx="27">
                  <c:v>44645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MARZO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19259.669999999998</c:v>
                </c:pt>
                <c:pt idx="1">
                  <c:v>19238.53</c:v>
                </c:pt>
                <c:pt idx="2">
                  <c:v>18623.240000000002</c:v>
                </c:pt>
                <c:pt idx="3">
                  <c:v>19108.830000000002</c:v>
                </c:pt>
                <c:pt idx="4">
                  <c:v>18772.05</c:v>
                </c:pt>
                <c:pt idx="5">
                  <c:v>18548.84</c:v>
                </c:pt>
                <c:pt idx="6">
                  <c:v>18369.29</c:v>
                </c:pt>
                <c:pt idx="7">
                  <c:v>18944</c:v>
                </c:pt>
                <c:pt idx="8">
                  <c:v>19004.490000000002</c:v>
                </c:pt>
                <c:pt idx="9">
                  <c:v>18793.43</c:v>
                </c:pt>
                <c:pt idx="10">
                  <c:v>18634.78</c:v>
                </c:pt>
                <c:pt idx="11">
                  <c:v>19130.68</c:v>
                </c:pt>
                <c:pt idx="12">
                  <c:v>18495.64</c:v>
                </c:pt>
                <c:pt idx="13">
                  <c:v>18653.75</c:v>
                </c:pt>
                <c:pt idx="14">
                  <c:v>18802.07</c:v>
                </c:pt>
                <c:pt idx="15">
                  <c:v>18825.060000000001</c:v>
                </c:pt>
                <c:pt idx="16">
                  <c:v>19265.5</c:v>
                </c:pt>
                <c:pt idx="17">
                  <c:v>18530.851999999999</c:v>
                </c:pt>
                <c:pt idx="18">
                  <c:v>18412.849999999999</c:v>
                </c:pt>
                <c:pt idx="19">
                  <c:v>18680.95</c:v>
                </c:pt>
                <c:pt idx="20">
                  <c:v>18483.099999999999</c:v>
                </c:pt>
                <c:pt idx="21">
                  <c:v>18910.52</c:v>
                </c:pt>
                <c:pt idx="22">
                  <c:v>18877.86</c:v>
                </c:pt>
                <c:pt idx="23">
                  <c:v>18665.759999999998</c:v>
                </c:pt>
                <c:pt idx="24">
                  <c:v>19063.5</c:v>
                </c:pt>
                <c:pt idx="25">
                  <c:v>18921.37</c:v>
                </c:pt>
                <c:pt idx="26">
                  <c:v>19250.72</c:v>
                </c:pt>
                <c:pt idx="27">
                  <c:v>18912.78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MARZO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20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MARZO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19179.7</c:v>
                </c:pt>
                <c:pt idx="1">
                  <c:v>19252.900000000001</c:v>
                </c:pt>
                <c:pt idx="2">
                  <c:v>18736.89</c:v>
                </c:pt>
                <c:pt idx="3">
                  <c:v>19172.2</c:v>
                </c:pt>
                <c:pt idx="4">
                  <c:v>18750.400000000001</c:v>
                </c:pt>
                <c:pt idx="5">
                  <c:v>18563.5</c:v>
                </c:pt>
                <c:pt idx="6">
                  <c:v>18991.3</c:v>
                </c:pt>
                <c:pt idx="7">
                  <c:v>18943.71</c:v>
                </c:pt>
                <c:pt idx="8">
                  <c:v>19105.099999999999</c:v>
                </c:pt>
                <c:pt idx="9">
                  <c:v>18879.3</c:v>
                </c:pt>
                <c:pt idx="10">
                  <c:v>18830.36</c:v>
                </c:pt>
                <c:pt idx="11">
                  <c:v>19133.599999999999</c:v>
                </c:pt>
                <c:pt idx="12">
                  <c:v>18591.5</c:v>
                </c:pt>
                <c:pt idx="13">
                  <c:v>18724.400000000001</c:v>
                </c:pt>
                <c:pt idx="14">
                  <c:v>18740.5</c:v>
                </c:pt>
                <c:pt idx="15">
                  <c:v>18815.37</c:v>
                </c:pt>
                <c:pt idx="16">
                  <c:v>19263.8</c:v>
                </c:pt>
                <c:pt idx="17">
                  <c:v>18587.099999999999</c:v>
                </c:pt>
                <c:pt idx="18">
                  <c:v>18419.849999999999</c:v>
                </c:pt>
                <c:pt idx="19">
                  <c:v>18741</c:v>
                </c:pt>
                <c:pt idx="20">
                  <c:v>18540.3</c:v>
                </c:pt>
                <c:pt idx="21">
                  <c:v>18922.099999999999</c:v>
                </c:pt>
                <c:pt idx="22">
                  <c:v>18854</c:v>
                </c:pt>
                <c:pt idx="23">
                  <c:v>18716.919999999998</c:v>
                </c:pt>
                <c:pt idx="24">
                  <c:v>19141.77</c:v>
                </c:pt>
                <c:pt idx="25">
                  <c:v>18991.900000000001</c:v>
                </c:pt>
                <c:pt idx="26">
                  <c:v>19182.099999999999</c:v>
                </c:pt>
                <c:pt idx="27">
                  <c:v>18953.8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MARZO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79.969999999997526</c:v>
                </c:pt>
                <c:pt idx="1">
                  <c:v>-14.370000000002619</c:v>
                </c:pt>
                <c:pt idx="2">
                  <c:v>-113.64999999999782</c:v>
                </c:pt>
                <c:pt idx="3">
                  <c:v>-63.369999999998981</c:v>
                </c:pt>
                <c:pt idx="4">
                  <c:v>21.649999999997817</c:v>
                </c:pt>
                <c:pt idx="5">
                  <c:v>-14.659999999999854</c:v>
                </c:pt>
                <c:pt idx="6">
                  <c:v>-622.0099999999984</c:v>
                </c:pt>
                <c:pt idx="7">
                  <c:v>0.29000000000087311</c:v>
                </c:pt>
                <c:pt idx="8">
                  <c:v>-100.60999999999694</c:v>
                </c:pt>
                <c:pt idx="9">
                  <c:v>-85.869999999998981</c:v>
                </c:pt>
                <c:pt idx="10">
                  <c:v>-195.58000000000175</c:v>
                </c:pt>
                <c:pt idx="11">
                  <c:v>-2.9199999999982538</c:v>
                </c:pt>
                <c:pt idx="12">
                  <c:v>-95.860000000000582</c:v>
                </c:pt>
                <c:pt idx="13">
                  <c:v>-70.650000000001455</c:v>
                </c:pt>
                <c:pt idx="14">
                  <c:v>61.569999999999709</c:v>
                </c:pt>
                <c:pt idx="15">
                  <c:v>9.6900000000023283</c:v>
                </c:pt>
                <c:pt idx="16">
                  <c:v>1.7000000000007276</c:v>
                </c:pt>
                <c:pt idx="17">
                  <c:v>-56.247999999999593</c:v>
                </c:pt>
                <c:pt idx="18">
                  <c:v>-7</c:v>
                </c:pt>
                <c:pt idx="19">
                  <c:v>-60.049999999999272</c:v>
                </c:pt>
                <c:pt idx="20">
                  <c:v>-57.200000000000728</c:v>
                </c:pt>
                <c:pt idx="21">
                  <c:v>-11.579999999998108</c:v>
                </c:pt>
                <c:pt idx="22">
                  <c:v>23.860000000000582</c:v>
                </c:pt>
                <c:pt idx="23">
                  <c:v>-51.159999999999854</c:v>
                </c:pt>
                <c:pt idx="24">
                  <c:v>-78.270000000000437</c:v>
                </c:pt>
                <c:pt idx="25">
                  <c:v>-70.530000000002474</c:v>
                </c:pt>
                <c:pt idx="26">
                  <c:v>68.620000000002619</c:v>
                </c:pt>
                <c:pt idx="27">
                  <c:v>-41.020000000000437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MARZO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12001</c:v>
                </c:pt>
                <c:pt idx="1">
                  <c:v>11151</c:v>
                </c:pt>
                <c:pt idx="2">
                  <c:v>11151</c:v>
                </c:pt>
                <c:pt idx="3" formatCode="_(&quot;$&quot;* #,##0.00_);_(&quot;$&quot;* \(#,##0.00\);_(&quot;$&quot;* &quot;-&quot;??_);_(@_)">
                  <c:v>13851</c:v>
                </c:pt>
                <c:pt idx="4">
                  <c:v>12161</c:v>
                </c:pt>
                <c:pt idx="5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2010181</c:v>
                </c:pt>
                <c:pt idx="1">
                  <c:v>2010182</c:v>
                </c:pt>
                <c:pt idx="2">
                  <c:v>817197</c:v>
                </c:pt>
                <c:pt idx="3">
                  <c:v>2011060</c:v>
                </c:pt>
                <c:pt idx="4">
                  <c:v>2011409</c:v>
                </c:pt>
                <c:pt idx="5">
                  <c:v>2011410</c:v>
                </c:pt>
                <c:pt idx="8">
                  <c:v>2013290</c:v>
                </c:pt>
                <c:pt idx="9">
                  <c:v>2013291</c:v>
                </c:pt>
                <c:pt idx="10">
                  <c:v>824039</c:v>
                </c:pt>
                <c:pt idx="11">
                  <c:v>2013685</c:v>
                </c:pt>
                <c:pt idx="12">
                  <c:v>2014499</c:v>
                </c:pt>
                <c:pt idx="13">
                  <c:v>2014500</c:v>
                </c:pt>
                <c:pt idx="14">
                  <c:v>2016003</c:v>
                </c:pt>
                <c:pt idx="17">
                  <c:v>2016805</c:v>
                </c:pt>
                <c:pt idx="18">
                  <c:v>834246</c:v>
                </c:pt>
                <c:pt idx="19">
                  <c:v>2016806</c:v>
                </c:pt>
                <c:pt idx="20">
                  <c:v>2016807</c:v>
                </c:pt>
                <c:pt idx="21">
                  <c:v>2017123</c:v>
                </c:pt>
                <c:pt idx="22">
                  <c:v>2018170</c:v>
                </c:pt>
                <c:pt idx="25">
                  <c:v>2019062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643205.21600000001</c:v>
                </c:pt>
                <c:pt idx="1">
                  <c:v>641856.61600000004</c:v>
                </c:pt>
                <c:pt idx="2">
                  <c:v>665394.46875</c:v>
                </c:pt>
                <c:pt idx="3">
                  <c:v>663827.22340000002</c:v>
                </c:pt>
                <c:pt idx="4">
                  <c:v>655396.73589000001</c:v>
                </c:pt>
                <c:pt idx="5">
                  <c:v>648896.43858000007</c:v>
                </c:pt>
                <c:pt idx="8">
                  <c:v>695048.61080000002</c:v>
                </c:pt>
                <c:pt idx="9">
                  <c:v>686830.62520000001</c:v>
                </c:pt>
                <c:pt idx="10">
                  <c:v>708810.27400000009</c:v>
                </c:pt>
                <c:pt idx="11">
                  <c:v>686830.53676000005</c:v>
                </c:pt>
                <c:pt idx="12">
                  <c:v>672721.81180000002</c:v>
                </c:pt>
                <c:pt idx="13">
                  <c:v>677514.27320000005</c:v>
                </c:pt>
                <c:pt idx="14">
                  <c:v>673347.78419999999</c:v>
                </c:pt>
                <c:pt idx="17">
                  <c:v>645864.93287999998</c:v>
                </c:pt>
                <c:pt idx="18">
                  <c:v>647326.05689999997</c:v>
                </c:pt>
                <c:pt idx="19">
                  <c:v>649111.99100000004</c:v>
                </c:pt>
                <c:pt idx="20">
                  <c:v>642167.96600000001</c:v>
                </c:pt>
                <c:pt idx="21">
                  <c:v>640464.16279999993</c:v>
                </c:pt>
                <c:pt idx="22">
                  <c:v>607268.28239999991</c:v>
                </c:pt>
                <c:pt idx="25">
                  <c:v>609223.15499999991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643205.21600000001</c:v>
                </c:pt>
                <c:pt idx="1">
                  <c:v>683167.61600000004</c:v>
                </c:pt>
                <c:pt idx="2">
                  <c:v>706705.46875</c:v>
                </c:pt>
                <c:pt idx="3">
                  <c:v>677678.22340000002</c:v>
                </c:pt>
                <c:pt idx="4">
                  <c:v>667557.73589000001</c:v>
                </c:pt>
                <c:pt idx="5">
                  <c:v>660897.43858000007</c:v>
                </c:pt>
                <c:pt idx="6">
                  <c:v>0</c:v>
                </c:pt>
                <c:pt idx="7">
                  <c:v>0</c:v>
                </c:pt>
                <c:pt idx="8">
                  <c:v>695048.61080000002</c:v>
                </c:pt>
                <c:pt idx="9">
                  <c:v>686830.62520000001</c:v>
                </c:pt>
                <c:pt idx="10">
                  <c:v>708810.27400000009</c:v>
                </c:pt>
                <c:pt idx="11">
                  <c:v>686830.53676000005</c:v>
                </c:pt>
                <c:pt idx="12">
                  <c:v>672721.81180000002</c:v>
                </c:pt>
                <c:pt idx="13">
                  <c:v>677514.27320000005</c:v>
                </c:pt>
                <c:pt idx="14">
                  <c:v>673347.78419999999</c:v>
                </c:pt>
                <c:pt idx="15">
                  <c:v>0</c:v>
                </c:pt>
                <c:pt idx="16">
                  <c:v>0</c:v>
                </c:pt>
                <c:pt idx="17">
                  <c:v>645864.93287999998</c:v>
                </c:pt>
                <c:pt idx="18">
                  <c:v>647326.05689999997</c:v>
                </c:pt>
                <c:pt idx="19">
                  <c:v>649111.99100000004</c:v>
                </c:pt>
                <c:pt idx="20">
                  <c:v>642167.96600000001</c:v>
                </c:pt>
                <c:pt idx="21">
                  <c:v>640464.16279999993</c:v>
                </c:pt>
                <c:pt idx="22">
                  <c:v>607268.28239999991</c:v>
                </c:pt>
                <c:pt idx="23">
                  <c:v>0</c:v>
                </c:pt>
                <c:pt idx="24">
                  <c:v>0</c:v>
                </c:pt>
                <c:pt idx="25">
                  <c:v>609223.15499999991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33.535728713170698</c:v>
                </c:pt>
                <c:pt idx="1">
                  <c:v>35.583881181536292</c:v>
                </c:pt>
                <c:pt idx="2">
                  <c:v>37.817330290672572</c:v>
                </c:pt>
                <c:pt idx="3">
                  <c:v>35.346920196951835</c:v>
                </c:pt>
                <c:pt idx="4">
                  <c:v>35.7023197313124</c:v>
                </c:pt>
                <c:pt idx="5">
                  <c:v>35.601984463059232</c:v>
                </c:pt>
                <c:pt idx="6">
                  <c:v>0.1</c:v>
                </c:pt>
                <c:pt idx="7">
                  <c:v>0.1</c:v>
                </c:pt>
                <c:pt idx="8">
                  <c:v>36.380265520724834</c:v>
                </c:pt>
                <c:pt idx="9">
                  <c:v>36.380089579592465</c:v>
                </c:pt>
                <c:pt idx="10">
                  <c:v>37.641886506683889</c:v>
                </c:pt>
                <c:pt idx="11">
                  <c:v>35.896566080612125</c:v>
                </c:pt>
                <c:pt idx="12">
                  <c:v>36.184375214479736</c:v>
                </c:pt>
                <c:pt idx="13">
                  <c:v>36.183497105381214</c:v>
                </c:pt>
                <c:pt idx="14">
                  <c:v>35.930086401109897</c:v>
                </c:pt>
                <c:pt idx="15">
                  <c:v>0.1</c:v>
                </c:pt>
                <c:pt idx="16">
                  <c:v>0.1</c:v>
                </c:pt>
                <c:pt idx="17">
                  <c:v>34.748020556192202</c:v>
                </c:pt>
                <c:pt idx="18">
                  <c:v>35.242851700746748</c:v>
                </c:pt>
                <c:pt idx="19">
                  <c:v>34.63593143375487</c:v>
                </c:pt>
                <c:pt idx="20">
                  <c:v>34.736330911581803</c:v>
                </c:pt>
                <c:pt idx="21">
                  <c:v>33.847414547011169</c:v>
                </c:pt>
                <c:pt idx="22">
                  <c:v>32.208989201230501</c:v>
                </c:pt>
                <c:pt idx="23">
                  <c:v>0</c:v>
                </c:pt>
                <c:pt idx="24">
                  <c:v>0</c:v>
                </c:pt>
                <c:pt idx="25">
                  <c:v>32.078051958993036</c:v>
                </c:pt>
                <c:pt idx="26">
                  <c:v>0.1</c:v>
                </c:pt>
                <c:pt idx="27">
                  <c:v>0.1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7"/>
  <sheetViews>
    <sheetView tabSelected="1" zoomScaleNormal="100" workbookViewId="0">
      <pane xSplit="1" ySplit="2" topLeftCell="J12" activePane="bottomRight" state="frozen"/>
      <selection pane="topRight" activeCell="B1" sqref="B1"/>
      <selection pane="bottomLeft" activeCell="A3" sqref="A3"/>
      <selection pane="bottomRight" activeCell="S29" sqref="S29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6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39" customWidth="1"/>
    <col min="13" max="13" width="14.140625" bestFit="1" customWidth="1"/>
    <col min="14" max="14" width="16" style="186" customWidth="1"/>
    <col min="15" max="15" width="16.28515625" style="573" customWidth="1"/>
    <col min="16" max="16" width="12.140625" style="95" customWidth="1"/>
    <col min="17" max="17" width="18.28515625" style="588" bestFit="1" customWidth="1"/>
    <col min="18" max="18" width="15.42578125" style="155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98" t="s">
        <v>206</v>
      </c>
      <c r="C1" s="899"/>
      <c r="D1" s="900"/>
      <c r="E1" s="901"/>
      <c r="F1" s="902"/>
      <c r="G1" s="903"/>
      <c r="H1" s="902"/>
      <c r="I1" s="904"/>
      <c r="J1" s="905"/>
      <c r="K1" s="1068" t="s">
        <v>26</v>
      </c>
      <c r="L1" s="633"/>
      <c r="M1" s="1070" t="s">
        <v>27</v>
      </c>
      <c r="N1" s="450"/>
      <c r="P1" s="97" t="s">
        <v>38</v>
      </c>
      <c r="Q1" s="1066" t="s">
        <v>28</v>
      </c>
      <c r="R1" s="151"/>
    </row>
    <row r="2" spans="1:29" ht="17.25" thickTop="1" thickBot="1" x14ac:dyDescent="0.3">
      <c r="A2" s="34"/>
      <c r="B2" s="533" t="s">
        <v>0</v>
      </c>
      <c r="C2" s="368" t="s">
        <v>10</v>
      </c>
      <c r="D2" s="25"/>
      <c r="E2" s="697" t="s">
        <v>25</v>
      </c>
      <c r="F2" s="54" t="s">
        <v>3</v>
      </c>
      <c r="G2" s="67" t="s">
        <v>8</v>
      </c>
      <c r="H2" s="522" t="s">
        <v>5</v>
      </c>
      <c r="I2" s="367" t="s">
        <v>6</v>
      </c>
      <c r="K2" s="1069"/>
      <c r="L2" s="634" t="s">
        <v>29</v>
      </c>
      <c r="M2" s="1071"/>
      <c r="N2" s="451" t="s">
        <v>29</v>
      </c>
      <c r="O2" s="574" t="s">
        <v>30</v>
      </c>
      <c r="P2" s="98" t="s">
        <v>39</v>
      </c>
      <c r="Q2" s="1067"/>
      <c r="R2" s="152" t="s">
        <v>29</v>
      </c>
    </row>
    <row r="3" spans="1:29" s="159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98">
        <f>PIERNA!E3</f>
        <v>0</v>
      </c>
      <c r="F3" s="690">
        <f>PIERNA!F3</f>
        <v>0</v>
      </c>
      <c r="G3" s="100">
        <f>PIERNA!G3</f>
        <v>0</v>
      </c>
      <c r="H3" s="523">
        <f>PIERNA!H3</f>
        <v>0</v>
      </c>
      <c r="I3" s="105">
        <f>PIERNA!I3</f>
        <v>0</v>
      </c>
      <c r="J3" s="478"/>
      <c r="K3" s="297"/>
      <c r="L3" s="635"/>
      <c r="M3" s="491"/>
      <c r="N3" s="492"/>
      <c r="O3" s="273"/>
      <c r="P3" s="295"/>
      <c r="Q3" s="329"/>
      <c r="R3" s="496"/>
      <c r="S3" s="65">
        <f t="shared" ref="S3:S31" si="0">Q3+M3+K3+P3</f>
        <v>0</v>
      </c>
      <c r="T3" s="65" t="e">
        <f>S3/H3</f>
        <v>#DIV/0!</v>
      </c>
    </row>
    <row r="4" spans="1:29" s="159" customFormat="1" ht="15.75" x14ac:dyDescent="0.25">
      <c r="A4" s="100">
        <v>1</v>
      </c>
      <c r="B4" s="572" t="str">
        <f>PIERNA!B4</f>
        <v>SEABOARD FOODS</v>
      </c>
      <c r="C4" s="247" t="str">
        <f>PIERNA!C4</f>
        <v>Seaboard</v>
      </c>
      <c r="D4" s="249" t="str">
        <f>PIERNA!D4</f>
        <v>PED. 78526854</v>
      </c>
      <c r="E4" s="253">
        <f>PIERNA!E4</f>
        <v>44621</v>
      </c>
      <c r="F4" s="690">
        <f>PIERNA!F4</f>
        <v>19259.669999999998</v>
      </c>
      <c r="G4" s="100">
        <f>PIERNA!G4</f>
        <v>21</v>
      </c>
      <c r="H4" s="523">
        <f>PIERNA!H4</f>
        <v>19179.7</v>
      </c>
      <c r="I4" s="105">
        <f>PIERNA!I4</f>
        <v>79.969999999997526</v>
      </c>
      <c r="J4" s="518" t="s">
        <v>225</v>
      </c>
      <c r="K4" s="1038">
        <v>12001</v>
      </c>
      <c r="L4" s="1039" t="s">
        <v>239</v>
      </c>
      <c r="M4" s="557">
        <v>30160</v>
      </c>
      <c r="N4" s="559" t="s">
        <v>241</v>
      </c>
      <c r="O4" s="575">
        <v>2010181</v>
      </c>
      <c r="P4" s="560"/>
      <c r="Q4" s="1036">
        <f>31653.8*20.32</f>
        <v>643205.21600000001</v>
      </c>
      <c r="R4" s="1037" t="s">
        <v>236</v>
      </c>
      <c r="S4" s="65">
        <f>Q4</f>
        <v>643205.21600000001</v>
      </c>
      <c r="T4" s="65">
        <f>S4/H4</f>
        <v>33.535728713170698</v>
      </c>
      <c r="U4" s="230"/>
    </row>
    <row r="5" spans="1:29" s="159" customFormat="1" ht="15.75" x14ac:dyDescent="0.25">
      <c r="A5" s="100">
        <v>2</v>
      </c>
      <c r="B5" s="571" t="str">
        <f>PIERNA!B5</f>
        <v>SEABOARD FOODS</v>
      </c>
      <c r="C5" s="247" t="str">
        <f>PIERNA!C5</f>
        <v>Seaboard</v>
      </c>
      <c r="D5" s="249" t="str">
        <f>PIERNA!D5</f>
        <v>PED. 78526709</v>
      </c>
      <c r="E5" s="136">
        <f>PIERNA!E5</f>
        <v>44621</v>
      </c>
      <c r="F5" s="690">
        <f>PIERNA!F5</f>
        <v>19238.53</v>
      </c>
      <c r="G5" s="100">
        <f>PIERNA!G5</f>
        <v>21</v>
      </c>
      <c r="H5" s="523">
        <f>PIERNA!H5</f>
        <v>19252.900000000001</v>
      </c>
      <c r="I5" s="105">
        <f>PIERNA!I5</f>
        <v>-14.370000000002619</v>
      </c>
      <c r="J5" s="518" t="s">
        <v>226</v>
      </c>
      <c r="K5" s="1038">
        <v>11151</v>
      </c>
      <c r="L5" s="1039" t="s">
        <v>239</v>
      </c>
      <c r="M5" s="557">
        <v>30160</v>
      </c>
      <c r="N5" s="559" t="s">
        <v>241</v>
      </c>
      <c r="O5" s="562">
        <v>2010182</v>
      </c>
      <c r="P5" s="560"/>
      <c r="Q5" s="1034">
        <f>31775.08*20.2</f>
        <v>641856.61600000004</v>
      </c>
      <c r="R5" s="1035" t="s">
        <v>236</v>
      </c>
      <c r="S5" s="65">
        <f>Q5+M5+K5+P5</f>
        <v>683167.61600000004</v>
      </c>
      <c r="T5" s="65">
        <f>S5/H5+0.1</f>
        <v>35.583881181536292</v>
      </c>
      <c r="U5" s="203"/>
    </row>
    <row r="6" spans="1:29" s="159" customFormat="1" ht="24.75" x14ac:dyDescent="0.25">
      <c r="A6" s="100">
        <v>3</v>
      </c>
      <c r="B6" s="867" t="str">
        <f>PIERNA!B6</f>
        <v>TYSON FRESH MEATS</v>
      </c>
      <c r="C6" s="247" t="str">
        <f>PIERNA!C6</f>
        <v>I B P</v>
      </c>
      <c r="D6" s="102" t="str">
        <f>PIERNA!D6</f>
        <v>PED. 78715954</v>
      </c>
      <c r="E6" s="136">
        <f>PIERNA!E6</f>
        <v>44595</v>
      </c>
      <c r="F6" s="690">
        <f>PIERNA!F6</f>
        <v>18623.240000000002</v>
      </c>
      <c r="G6" s="100">
        <f>PIERNA!G6</f>
        <v>20</v>
      </c>
      <c r="H6" s="523">
        <f>PIERNA!H6</f>
        <v>18736.89</v>
      </c>
      <c r="I6" s="105">
        <f>PIERNA!I6</f>
        <v>-113.64999999999782</v>
      </c>
      <c r="J6" s="518" t="s">
        <v>229</v>
      </c>
      <c r="K6" s="557">
        <v>11151</v>
      </c>
      <c r="L6" s="558" t="s">
        <v>242</v>
      </c>
      <c r="M6" s="557">
        <v>30160</v>
      </c>
      <c r="N6" s="559" t="s">
        <v>242</v>
      </c>
      <c r="O6" s="562">
        <v>817197</v>
      </c>
      <c r="P6" s="560"/>
      <c r="Q6" s="932">
        <f>32261.55*20.625</f>
        <v>665394.46875</v>
      </c>
      <c r="R6" s="1018" t="s">
        <v>240</v>
      </c>
      <c r="S6" s="65">
        <f t="shared" si="0"/>
        <v>706705.46875</v>
      </c>
      <c r="T6" s="65">
        <f>S6/H6+0.1</f>
        <v>37.817330290672572</v>
      </c>
      <c r="U6" s="230"/>
    </row>
    <row r="7" spans="1:29" s="159" customFormat="1" ht="15.75" customHeight="1" x14ac:dyDescent="0.25">
      <c r="A7" s="100">
        <v>4</v>
      </c>
      <c r="B7" s="331" t="str">
        <f>PIERNA!B7</f>
        <v>SEABOARD FOODS</v>
      </c>
      <c r="C7" s="247" t="str">
        <f>PIERNA!C7</f>
        <v>Seaboard</v>
      </c>
      <c r="D7" s="102" t="str">
        <f>PIERNA!D7</f>
        <v>PED. 78734660</v>
      </c>
      <c r="E7" s="136">
        <f>PIERNA!E7</f>
        <v>44624</v>
      </c>
      <c r="F7" s="690">
        <f>PIERNA!F7</f>
        <v>19108.830000000002</v>
      </c>
      <c r="G7" s="100">
        <f>PIERNA!G7</f>
        <v>21</v>
      </c>
      <c r="H7" s="523">
        <f>PIERNA!H7</f>
        <v>19172.2</v>
      </c>
      <c r="I7" s="105">
        <f>PIERNA!I7</f>
        <v>-63.369999999998981</v>
      </c>
      <c r="J7" s="518" t="s">
        <v>230</v>
      </c>
      <c r="K7" s="563">
        <v>13851</v>
      </c>
      <c r="L7" s="558"/>
      <c r="M7" s="557"/>
      <c r="N7" s="559"/>
      <c r="O7" s="562">
        <v>2011060</v>
      </c>
      <c r="P7" s="564"/>
      <c r="Q7" s="1034">
        <f>32271.62*20.57</f>
        <v>663827.22340000002</v>
      </c>
      <c r="R7" s="1035" t="s">
        <v>237</v>
      </c>
      <c r="S7" s="65">
        <f t="shared" si="0"/>
        <v>677678.22340000002</v>
      </c>
      <c r="T7" s="65">
        <f>S7/H7</f>
        <v>35.346920196951835</v>
      </c>
      <c r="U7" s="203"/>
      <c r="W7" s="73"/>
      <c r="X7" s="73"/>
      <c r="Y7" s="184"/>
      <c r="Z7" s="185">
        <v>5.0000000000000001E-3</v>
      </c>
      <c r="AA7" s="184">
        <f t="shared" ref="AA7:AA22" si="1">Y7*Z7</f>
        <v>0</v>
      </c>
      <c r="AB7" s="184">
        <f t="shared" ref="AB7:AB22" si="2">AA7*16%</f>
        <v>0</v>
      </c>
      <c r="AC7" s="184">
        <f t="shared" ref="AC7:AC22" si="3">AA7+AB7</f>
        <v>0</v>
      </c>
    </row>
    <row r="8" spans="1:29" s="159" customFormat="1" ht="15.75" x14ac:dyDescent="0.25">
      <c r="A8" s="100">
        <v>5</v>
      </c>
      <c r="B8" s="255" t="str">
        <f>PIERNA!B8</f>
        <v>SEABOARD FOODS</v>
      </c>
      <c r="C8" s="255" t="str">
        <f>PIERNA!C8</f>
        <v>Seaboard</v>
      </c>
      <c r="D8" s="102" t="str">
        <f>PIERNA!D8</f>
        <v>PED. 78734281</v>
      </c>
      <c r="E8" s="136">
        <f>PIERNA!E8</f>
        <v>44624</v>
      </c>
      <c r="F8" s="690">
        <f>PIERNA!F8</f>
        <v>18772.05</v>
      </c>
      <c r="G8" s="100">
        <f>PIERNA!G8</f>
        <v>21</v>
      </c>
      <c r="H8" s="523">
        <f>PIERNA!H8</f>
        <v>18750.400000000001</v>
      </c>
      <c r="I8" s="105">
        <f>PIERNA!I8</f>
        <v>21.649999999997817</v>
      </c>
      <c r="J8" s="518" t="s">
        <v>231</v>
      </c>
      <c r="K8" s="557">
        <v>12161</v>
      </c>
      <c r="L8" s="558"/>
      <c r="M8" s="557"/>
      <c r="N8" s="559"/>
      <c r="O8" s="575">
        <v>2011409</v>
      </c>
      <c r="P8" s="537"/>
      <c r="Q8" s="1034">
        <f>31888.13*20.553</f>
        <v>655396.73589000001</v>
      </c>
      <c r="R8" s="1035" t="s">
        <v>238</v>
      </c>
      <c r="S8" s="65">
        <f t="shared" si="0"/>
        <v>667557.73589000001</v>
      </c>
      <c r="T8" s="65">
        <f t="shared" ref="T8:T41" si="4">S8/H8+0.1</f>
        <v>35.7023197313124</v>
      </c>
      <c r="U8" s="230"/>
      <c r="W8" s="73"/>
      <c r="X8" s="73"/>
      <c r="Y8" s="184"/>
      <c r="Z8" s="185">
        <v>5.0000000000000001E-3</v>
      </c>
      <c r="AA8" s="184">
        <f t="shared" si="1"/>
        <v>0</v>
      </c>
      <c r="AB8" s="184">
        <f t="shared" si="2"/>
        <v>0</v>
      </c>
      <c r="AC8" s="184">
        <f t="shared" si="3"/>
        <v>0</v>
      </c>
    </row>
    <row r="9" spans="1:29" s="159" customFormat="1" ht="15.75" x14ac:dyDescent="0.25">
      <c r="A9" s="100">
        <v>6</v>
      </c>
      <c r="B9" s="571" t="str">
        <f>PIERNA!B9</f>
        <v>SEABOARD FOODS</v>
      </c>
      <c r="C9" s="247" t="str">
        <f>PIERNA!C9</f>
        <v>Seaboard</v>
      </c>
      <c r="D9" s="102" t="str">
        <f>PIERNA!D9</f>
        <v>PED. 78734657</v>
      </c>
      <c r="E9" s="136">
        <f>PIERNA!E9</f>
        <v>44625</v>
      </c>
      <c r="F9" s="690">
        <f>PIERNA!F9</f>
        <v>18548.84</v>
      </c>
      <c r="G9" s="100">
        <f>PIERNA!G9</f>
        <v>21</v>
      </c>
      <c r="H9" s="523">
        <f>PIERNA!H9</f>
        <v>18563.5</v>
      </c>
      <c r="I9" s="105">
        <f>PIERNA!I9</f>
        <v>-14.659999999999854</v>
      </c>
      <c r="J9" s="518" t="s">
        <v>232</v>
      </c>
      <c r="K9" s="557">
        <v>12001</v>
      </c>
      <c r="L9" s="558"/>
      <c r="M9" s="557"/>
      <c r="N9" s="559"/>
      <c r="O9" s="562">
        <v>2011410</v>
      </c>
      <c r="P9" s="518"/>
      <c r="Q9" s="1034">
        <f>31571.86*20.553</f>
        <v>648896.43858000007</v>
      </c>
      <c r="R9" s="1035" t="s">
        <v>238</v>
      </c>
      <c r="S9" s="65">
        <f>Q9+M9+K9</f>
        <v>660897.43858000007</v>
      </c>
      <c r="T9" s="65">
        <f>S9/H9</f>
        <v>35.601984463059232</v>
      </c>
      <c r="U9" s="230"/>
      <c r="W9" s="73"/>
      <c r="X9" s="73"/>
      <c r="Y9" s="184"/>
      <c r="Z9" s="185">
        <v>5.0000000000000001E-3</v>
      </c>
      <c r="AA9" s="184">
        <f t="shared" si="1"/>
        <v>0</v>
      </c>
      <c r="AB9" s="184">
        <f t="shared" si="2"/>
        <v>0</v>
      </c>
      <c r="AC9" s="184">
        <f t="shared" si="3"/>
        <v>0</v>
      </c>
    </row>
    <row r="10" spans="1:29" s="159" customFormat="1" ht="19.5" customHeight="1" x14ac:dyDescent="0.25">
      <c r="A10" s="100">
        <v>7</v>
      </c>
      <c r="B10" s="978" t="str">
        <f>PIERNA!B10</f>
        <v>COMERCIALIZADORA MANSIVA</v>
      </c>
      <c r="C10" s="247" t="str">
        <f>PIERNA!C10</f>
        <v>Seaboard</v>
      </c>
      <c r="D10" s="102" t="str">
        <f>PIERNA!D10</f>
        <v>PED. 78816246</v>
      </c>
      <c r="E10" s="136">
        <f>PIERNA!E10</f>
        <v>44628</v>
      </c>
      <c r="F10" s="690">
        <f>PIERNA!F10</f>
        <v>18369.29</v>
      </c>
      <c r="G10" s="100">
        <f>PIERNA!G10</f>
        <v>21</v>
      </c>
      <c r="H10" s="523">
        <f>PIERNA!H10</f>
        <v>18991.3</v>
      </c>
      <c r="I10" s="105">
        <f>PIERNA!I10</f>
        <v>-622.0099999999984</v>
      </c>
      <c r="J10" s="882" t="s">
        <v>258</v>
      </c>
      <c r="K10" s="557"/>
      <c r="L10" s="558"/>
      <c r="M10" s="557"/>
      <c r="N10" s="559"/>
      <c r="O10" s="562"/>
      <c r="P10" s="537"/>
      <c r="Q10" s="932"/>
      <c r="R10" s="561"/>
      <c r="S10" s="65">
        <f>Q10+M10+K10</f>
        <v>0</v>
      </c>
      <c r="T10" s="65">
        <f>S10/H10+0.1</f>
        <v>0.1</v>
      </c>
      <c r="U10" s="230"/>
      <c r="W10" s="73"/>
      <c r="X10" s="73"/>
      <c r="Y10" s="184"/>
      <c r="Z10" s="185">
        <v>5.0000000000000001E-3</v>
      </c>
      <c r="AA10" s="184">
        <f t="shared" si="1"/>
        <v>0</v>
      </c>
      <c r="AB10" s="184">
        <f t="shared" si="2"/>
        <v>0</v>
      </c>
      <c r="AC10" s="184">
        <f t="shared" si="3"/>
        <v>0</v>
      </c>
    </row>
    <row r="11" spans="1:29" s="159" customFormat="1" ht="17.25" customHeight="1" x14ac:dyDescent="0.25">
      <c r="A11" s="100">
        <v>8</v>
      </c>
      <c r="B11" s="255" t="str">
        <f>PIERNA!B11</f>
        <v>TYSON FRESH MEATS</v>
      </c>
      <c r="C11" s="247" t="str">
        <f>PIERNA!C11</f>
        <v xml:space="preserve">I B P </v>
      </c>
      <c r="D11" s="102" t="str">
        <f>PIERNA!D11</f>
        <v>PED. 78954162</v>
      </c>
      <c r="E11" s="136">
        <f>PIERNA!E11</f>
        <v>44628</v>
      </c>
      <c r="F11" s="690">
        <f>PIERNA!F11</f>
        <v>18944</v>
      </c>
      <c r="G11" s="100">
        <f>PIERNA!G11</f>
        <v>20</v>
      </c>
      <c r="H11" s="523">
        <f>PIERNA!H11</f>
        <v>18943.71</v>
      </c>
      <c r="I11" s="105">
        <f>PIERNA!I11</f>
        <v>0.29000000000087311</v>
      </c>
      <c r="J11" s="518" t="s">
        <v>259</v>
      </c>
      <c r="K11" s="557"/>
      <c r="L11" s="558"/>
      <c r="M11" s="557"/>
      <c r="N11" s="559"/>
      <c r="O11" s="576"/>
      <c r="P11" s="675"/>
      <c r="Q11" s="932"/>
      <c r="R11" s="561"/>
      <c r="S11" s="65">
        <f t="shared" si="0"/>
        <v>0</v>
      </c>
      <c r="T11" s="65">
        <f>S11/H11+0.1</f>
        <v>0.1</v>
      </c>
      <c r="U11" s="230"/>
      <c r="W11" s="73"/>
      <c r="X11" s="73"/>
      <c r="Y11" s="184"/>
      <c r="Z11" s="185">
        <v>5.0000000000000001E-3</v>
      </c>
      <c r="AA11" s="184">
        <f t="shared" si="1"/>
        <v>0</v>
      </c>
      <c r="AB11" s="184">
        <f t="shared" si="2"/>
        <v>0</v>
      </c>
      <c r="AC11" s="184">
        <f t="shared" si="3"/>
        <v>0</v>
      </c>
    </row>
    <row r="12" spans="1:29" s="159" customFormat="1" x14ac:dyDescent="0.25">
      <c r="A12" s="100">
        <v>9</v>
      </c>
      <c r="B12" s="247" t="str">
        <f>PIERNA!B12</f>
        <v>SEABOARD FOODS</v>
      </c>
      <c r="C12" s="247" t="str">
        <f>PIERNA!C12</f>
        <v>Seaboard</v>
      </c>
      <c r="D12" s="102" t="str">
        <f>PIERNA!D12</f>
        <v>PED. 78873737</v>
      </c>
      <c r="E12" s="136">
        <f>PIERNA!E12</f>
        <v>44628</v>
      </c>
      <c r="F12" s="690">
        <f>PIERNA!F12</f>
        <v>19004.490000000002</v>
      </c>
      <c r="G12" s="100">
        <f>PIERNA!G12</f>
        <v>21</v>
      </c>
      <c r="H12" s="523">
        <f>PIERNA!H12</f>
        <v>19105.099999999999</v>
      </c>
      <c r="I12" s="105">
        <f>PIERNA!I12</f>
        <v>-100.60999999999694</v>
      </c>
      <c r="J12" s="518" t="s">
        <v>261</v>
      </c>
      <c r="K12" s="557"/>
      <c r="L12" s="558"/>
      <c r="M12" s="557"/>
      <c r="N12" s="559"/>
      <c r="O12" s="576">
        <v>2013290</v>
      </c>
      <c r="P12" s="518"/>
      <c r="Q12" s="1034">
        <f>34087.72*20.39</f>
        <v>695048.61080000002</v>
      </c>
      <c r="R12" s="1035" t="s">
        <v>235</v>
      </c>
      <c r="S12" s="65">
        <f>Q12+M12+K12</f>
        <v>695048.61080000002</v>
      </c>
      <c r="T12" s="65">
        <f t="shared" ref="T12:T18" si="5">S12/H12</f>
        <v>36.380265520724834</v>
      </c>
      <c r="U12" s="231"/>
      <c r="W12" s="73"/>
      <c r="X12" s="73"/>
      <c r="Y12" s="184"/>
      <c r="Z12" s="185">
        <v>5.0000000000000001E-3</v>
      </c>
      <c r="AA12" s="184">
        <f t="shared" si="1"/>
        <v>0</v>
      </c>
      <c r="AB12" s="184">
        <f t="shared" si="2"/>
        <v>0</v>
      </c>
      <c r="AC12" s="184">
        <f t="shared" si="3"/>
        <v>0</v>
      </c>
    </row>
    <row r="13" spans="1:29" s="159" customFormat="1" ht="15.75" x14ac:dyDescent="0.25">
      <c r="A13" s="100">
        <v>10</v>
      </c>
      <c r="B13" s="331" t="str">
        <f>PIERNA!B13</f>
        <v>SEABOARD FOODS</v>
      </c>
      <c r="C13" s="247" t="str">
        <f>PIERNA!C13</f>
        <v>Seaboard</v>
      </c>
      <c r="D13" s="102" t="str">
        <f>PIERNA!D13</f>
        <v>PED. 78883576</v>
      </c>
      <c r="E13" s="136">
        <f>PIERNA!E13</f>
        <v>44628</v>
      </c>
      <c r="F13" s="690">
        <f>PIERNA!F13</f>
        <v>18793.43</v>
      </c>
      <c r="G13" s="100">
        <f>PIERNA!G13</f>
        <v>21</v>
      </c>
      <c r="H13" s="523">
        <f>PIERNA!H13</f>
        <v>18879.3</v>
      </c>
      <c r="I13" s="105">
        <f>PIERNA!I13</f>
        <v>-85.869999999998981</v>
      </c>
      <c r="J13" s="565" t="s">
        <v>260</v>
      </c>
      <c r="K13" s="557"/>
      <c r="L13" s="558"/>
      <c r="M13" s="557"/>
      <c r="N13" s="559"/>
      <c r="O13" s="576">
        <v>2013291</v>
      </c>
      <c r="P13" s="566"/>
      <c r="Q13" s="1036">
        <f>33684.68*20.39</f>
        <v>686830.62520000001</v>
      </c>
      <c r="R13" s="1035" t="s">
        <v>272</v>
      </c>
      <c r="S13" s="65">
        <f t="shared" si="0"/>
        <v>686830.62520000001</v>
      </c>
      <c r="T13" s="65">
        <f t="shared" si="5"/>
        <v>36.380089579592465</v>
      </c>
      <c r="U13" s="203"/>
      <c r="W13" s="73"/>
      <c r="X13" s="73"/>
      <c r="Y13" s="184"/>
      <c r="Z13" s="185">
        <v>5.0000000000000001E-3</v>
      </c>
      <c r="AA13" s="184">
        <f t="shared" si="1"/>
        <v>0</v>
      </c>
      <c r="AB13" s="184">
        <f t="shared" si="2"/>
        <v>0</v>
      </c>
      <c r="AC13" s="184">
        <f t="shared" si="3"/>
        <v>0</v>
      </c>
    </row>
    <row r="14" spans="1:29" s="159" customFormat="1" x14ac:dyDescent="0.25">
      <c r="A14" s="100">
        <v>11</v>
      </c>
      <c r="B14" s="287" t="str">
        <f>PIERNA!B14</f>
        <v>TYSON FRESH MEATS</v>
      </c>
      <c r="C14" s="247" t="str">
        <f>PIERNA!C14</f>
        <v xml:space="preserve">I B P </v>
      </c>
      <c r="D14" s="102" t="str">
        <f>PIERNA!D14</f>
        <v>PED. 78998147</v>
      </c>
      <c r="E14" s="136">
        <f>PIERNA!E14</f>
        <v>44630</v>
      </c>
      <c r="F14" s="690">
        <f>PIERNA!F14</f>
        <v>18634.78</v>
      </c>
      <c r="G14" s="100">
        <f>PIERNA!G14</f>
        <v>20</v>
      </c>
      <c r="H14" s="523">
        <f>PIERNA!H14</f>
        <v>18830.36</v>
      </c>
      <c r="I14" s="105">
        <f>PIERNA!I14</f>
        <v>-195.58000000000175</v>
      </c>
      <c r="J14" s="518" t="s">
        <v>262</v>
      </c>
      <c r="K14" s="557"/>
      <c r="L14" s="558"/>
      <c r="M14" s="557"/>
      <c r="N14" s="559"/>
      <c r="O14" s="562">
        <v>824039</v>
      </c>
      <c r="P14" s="518"/>
      <c r="Q14" s="563">
        <f>33497.65*21.16</f>
        <v>708810.27400000009</v>
      </c>
      <c r="R14" s="567" t="s">
        <v>273</v>
      </c>
      <c r="S14" s="65">
        <f>Q14+M14+K14</f>
        <v>708810.27400000009</v>
      </c>
      <c r="T14" s="65">
        <f t="shared" si="5"/>
        <v>37.641886506683889</v>
      </c>
      <c r="U14" s="203"/>
      <c r="W14" s="73"/>
      <c r="X14" s="73"/>
      <c r="Y14" s="184"/>
      <c r="Z14" s="185">
        <v>5.0000000000000001E-3</v>
      </c>
      <c r="AA14" s="184">
        <f t="shared" si="1"/>
        <v>0</v>
      </c>
      <c r="AB14" s="184">
        <f t="shared" si="2"/>
        <v>0</v>
      </c>
      <c r="AC14" s="184">
        <f t="shared" si="3"/>
        <v>0</v>
      </c>
    </row>
    <row r="15" spans="1:29" s="159" customFormat="1" ht="15.75" x14ac:dyDescent="0.25">
      <c r="A15" s="100">
        <v>12</v>
      </c>
      <c r="B15" s="572" t="str">
        <f>PIERNA!B15</f>
        <v>SEABOARD FOODS</v>
      </c>
      <c r="C15" s="247" t="str">
        <f>PIERNA!C15</f>
        <v>Seaboard</v>
      </c>
      <c r="D15" s="102" t="str">
        <f>PIERNA!D15</f>
        <v>PED. 78984101</v>
      </c>
      <c r="E15" s="136">
        <f>PIERNA!E15</f>
        <v>44630</v>
      </c>
      <c r="F15" s="690">
        <f>PIERNA!F15</f>
        <v>19130.68</v>
      </c>
      <c r="G15" s="100">
        <f>PIERNA!G15</f>
        <v>21</v>
      </c>
      <c r="H15" s="523">
        <f>PIERNA!H15</f>
        <v>19133.599999999999</v>
      </c>
      <c r="I15" s="105">
        <f>PIERNA!I15</f>
        <v>-2.9199999999982538</v>
      </c>
      <c r="J15" s="565" t="s">
        <v>263</v>
      </c>
      <c r="K15" s="557"/>
      <c r="L15" s="558"/>
      <c r="M15" s="557"/>
      <c r="N15" s="568"/>
      <c r="O15" s="575">
        <v>2013685</v>
      </c>
      <c r="P15" s="518"/>
      <c r="Q15" s="563">
        <f>33299.26*20.626</f>
        <v>686830.53676000005</v>
      </c>
      <c r="R15" s="569" t="s">
        <v>278</v>
      </c>
      <c r="S15" s="65">
        <f>Q15</f>
        <v>686830.53676000005</v>
      </c>
      <c r="T15" s="65">
        <f t="shared" si="5"/>
        <v>35.896566080612125</v>
      </c>
      <c r="U15" s="203"/>
      <c r="W15" s="73"/>
      <c r="X15" s="73"/>
      <c r="Y15" s="184"/>
      <c r="Z15" s="185">
        <v>5.0000000000000001E-3</v>
      </c>
      <c r="AA15" s="184">
        <f t="shared" si="1"/>
        <v>0</v>
      </c>
      <c r="AB15" s="184">
        <f t="shared" si="2"/>
        <v>0</v>
      </c>
      <c r="AC15" s="184">
        <f t="shared" si="3"/>
        <v>0</v>
      </c>
    </row>
    <row r="16" spans="1:29" s="159" customFormat="1" ht="15.75" x14ac:dyDescent="0.25">
      <c r="A16" s="100">
        <v>13</v>
      </c>
      <c r="B16" s="331" t="str">
        <f>PIERNA!B16</f>
        <v>SEABOARD FOODS</v>
      </c>
      <c r="C16" s="75" t="str">
        <f>PIERNA!C16</f>
        <v>Seaboard</v>
      </c>
      <c r="D16" s="102" t="str">
        <f>PIERNA!D16</f>
        <v>PED. 79066059</v>
      </c>
      <c r="E16" s="136">
        <f>PIERNA!E16</f>
        <v>44631</v>
      </c>
      <c r="F16" s="690">
        <f>PIERNA!F16</f>
        <v>18495.64</v>
      </c>
      <c r="G16" s="100">
        <f>PIERNA!G16</f>
        <v>21</v>
      </c>
      <c r="H16" s="523">
        <f>PIERNA!H16</f>
        <v>18591.5</v>
      </c>
      <c r="I16" s="105">
        <f>PIERNA!I16</f>
        <v>-95.860000000000582</v>
      </c>
      <c r="J16" s="814" t="s">
        <v>267</v>
      </c>
      <c r="K16" s="557"/>
      <c r="L16" s="558"/>
      <c r="M16" s="557"/>
      <c r="N16" s="568"/>
      <c r="O16" s="576">
        <v>2014499</v>
      </c>
      <c r="P16" s="566"/>
      <c r="Q16" s="932">
        <f>32064.91*20.98</f>
        <v>672721.81180000002</v>
      </c>
      <c r="R16" s="561" t="s">
        <v>274</v>
      </c>
      <c r="S16" s="65">
        <f t="shared" si="0"/>
        <v>672721.81180000002</v>
      </c>
      <c r="T16" s="65">
        <f t="shared" si="5"/>
        <v>36.184375214479736</v>
      </c>
      <c r="U16" s="203"/>
      <c r="W16" s="73"/>
      <c r="X16" s="73"/>
      <c r="Y16" s="184"/>
      <c r="Z16" s="185">
        <v>5.0000000000000001E-3</v>
      </c>
      <c r="AA16" s="184">
        <f t="shared" si="1"/>
        <v>0</v>
      </c>
      <c r="AB16" s="184">
        <f t="shared" si="2"/>
        <v>0</v>
      </c>
      <c r="AC16" s="184">
        <f t="shared" si="3"/>
        <v>0</v>
      </c>
    </row>
    <row r="17" spans="1:29" s="159" customFormat="1" ht="15.75" x14ac:dyDescent="0.25">
      <c r="A17" s="100">
        <v>14</v>
      </c>
      <c r="B17" s="571" t="str">
        <f>PIERNA!B17</f>
        <v>SEABOARD FOODS</v>
      </c>
      <c r="C17" s="75" t="str">
        <f>PIERNA!C17</f>
        <v>Seaboard</v>
      </c>
      <c r="D17" s="102" t="str">
        <f>PIERNA!D17</f>
        <v>PED. 79066405</v>
      </c>
      <c r="E17" s="136">
        <f>PIERNA!E17</f>
        <v>44631</v>
      </c>
      <c r="F17" s="690">
        <f>PIERNA!F17</f>
        <v>18653.75</v>
      </c>
      <c r="G17" s="100">
        <f>PIERNA!G17</f>
        <v>21</v>
      </c>
      <c r="H17" s="523">
        <f>PIERNA!H17</f>
        <v>18724.400000000001</v>
      </c>
      <c r="I17" s="105">
        <f>PIERNA!I17</f>
        <v>-70.650000000001455</v>
      </c>
      <c r="J17" s="518" t="s">
        <v>268</v>
      </c>
      <c r="K17" s="557"/>
      <c r="L17" s="558"/>
      <c r="M17" s="557"/>
      <c r="N17" s="568"/>
      <c r="O17" s="562">
        <v>2014500</v>
      </c>
      <c r="P17" s="518"/>
      <c r="Q17" s="932">
        <f>32293.34*20.98</f>
        <v>677514.27320000005</v>
      </c>
      <c r="R17" s="567" t="s">
        <v>274</v>
      </c>
      <c r="S17" s="65">
        <f>Q17+M17+K17</f>
        <v>677514.27320000005</v>
      </c>
      <c r="T17" s="65">
        <f t="shared" si="5"/>
        <v>36.183497105381214</v>
      </c>
      <c r="U17" s="229"/>
      <c r="W17" s="73"/>
      <c r="X17" s="73"/>
      <c r="Y17" s="184"/>
      <c r="Z17" s="185">
        <v>5.0000000000000001E-3</v>
      </c>
      <c r="AA17" s="184">
        <f t="shared" si="1"/>
        <v>0</v>
      </c>
      <c r="AB17" s="184">
        <f t="shared" si="2"/>
        <v>0</v>
      </c>
      <c r="AC17" s="184">
        <f t="shared" si="3"/>
        <v>0</v>
      </c>
    </row>
    <row r="18" spans="1:29" s="159" customFormat="1" ht="15.75" x14ac:dyDescent="0.25">
      <c r="A18" s="100">
        <v>15</v>
      </c>
      <c r="B18" s="331" t="str">
        <f>PIERNA!B18</f>
        <v>SEABOARD FOODS</v>
      </c>
      <c r="C18" s="75" t="str">
        <f>PIERNA!C18</f>
        <v>Seaboad</v>
      </c>
      <c r="D18" s="102" t="str">
        <f>PIERNA!D18</f>
        <v>PED. 79221546</v>
      </c>
      <c r="E18" s="136">
        <f>PIERNA!E18</f>
        <v>44635</v>
      </c>
      <c r="F18" s="690">
        <f>PIERNA!F18</f>
        <v>18802.07</v>
      </c>
      <c r="G18" s="100">
        <f>PIERNA!G18</f>
        <v>21</v>
      </c>
      <c r="H18" s="523">
        <f>PIERNA!H18</f>
        <v>18740.5</v>
      </c>
      <c r="I18" s="105">
        <f>PIERNA!I18</f>
        <v>61.569999999999709</v>
      </c>
      <c r="J18" s="518" t="s">
        <v>271</v>
      </c>
      <c r="K18" s="563"/>
      <c r="L18" s="946"/>
      <c r="M18" s="557"/>
      <c r="N18" s="559"/>
      <c r="O18" s="577">
        <v>2016003</v>
      </c>
      <c r="P18" s="537"/>
      <c r="Q18" s="932">
        <f>31486.92*21.385</f>
        <v>673347.78419999999</v>
      </c>
      <c r="R18" s="561" t="s">
        <v>275</v>
      </c>
      <c r="S18" s="65">
        <f>Q18+M18+K18</f>
        <v>673347.78419999999</v>
      </c>
      <c r="T18" s="65">
        <f t="shared" si="5"/>
        <v>35.930086401109897</v>
      </c>
      <c r="U18" s="202"/>
      <c r="W18" s="73"/>
      <c r="X18" s="73"/>
      <c r="Y18" s="184"/>
      <c r="Z18" s="185">
        <v>5.0000000000000001E-3</v>
      </c>
      <c r="AA18" s="184">
        <f t="shared" si="1"/>
        <v>0</v>
      </c>
      <c r="AB18" s="184">
        <f t="shared" si="2"/>
        <v>0</v>
      </c>
      <c r="AC18" s="184">
        <f t="shared" si="3"/>
        <v>0</v>
      </c>
    </row>
    <row r="19" spans="1:29" s="159" customFormat="1" ht="16.5" x14ac:dyDescent="0.25">
      <c r="A19" s="100">
        <v>16</v>
      </c>
      <c r="B19" s="930" t="str">
        <f>PIERNA!B19</f>
        <v>TYSON FRESH MEATS</v>
      </c>
      <c r="C19" s="75" t="str">
        <f>PIERNA!C19</f>
        <v xml:space="preserve">I B P </v>
      </c>
      <c r="D19" s="102" t="str">
        <f>PIERNA!D19</f>
        <v>PED. 79290876</v>
      </c>
      <c r="E19" s="136">
        <f>PIERNA!E19</f>
        <v>44636</v>
      </c>
      <c r="F19" s="690">
        <f>PIERNA!F19</f>
        <v>18825.060000000001</v>
      </c>
      <c r="G19" s="100">
        <f>PIERNA!G19</f>
        <v>20</v>
      </c>
      <c r="H19" s="523">
        <f>PIERNA!H19</f>
        <v>18815.37</v>
      </c>
      <c r="I19" s="105">
        <f>PIERNA!I19</f>
        <v>9.6900000000023283</v>
      </c>
      <c r="J19" s="956" t="s">
        <v>298</v>
      </c>
      <c r="K19" s="557"/>
      <c r="L19" s="558"/>
      <c r="M19" s="557"/>
      <c r="N19" s="559"/>
      <c r="O19" s="562"/>
      <c r="P19" s="518"/>
      <c r="Q19" s="932"/>
      <c r="R19" s="570"/>
      <c r="S19" s="65">
        <f>Q19+M19+K19</f>
        <v>0</v>
      </c>
      <c r="T19" s="65">
        <f>S19/H19+0.1</f>
        <v>0.1</v>
      </c>
      <c r="W19" s="73"/>
      <c r="X19" s="73"/>
      <c r="Y19" s="184"/>
      <c r="Z19" s="185">
        <v>5.0000000000000001E-3</v>
      </c>
      <c r="AA19" s="184">
        <f t="shared" si="1"/>
        <v>0</v>
      </c>
      <c r="AB19" s="184">
        <f t="shared" si="2"/>
        <v>0</v>
      </c>
      <c r="AC19" s="184">
        <f t="shared" si="3"/>
        <v>0</v>
      </c>
    </row>
    <row r="20" spans="1:29" s="159" customFormat="1" ht="15.75" x14ac:dyDescent="0.25">
      <c r="A20" s="100">
        <v>17</v>
      </c>
      <c r="B20" s="945" t="str">
        <f>PIERNA!B20</f>
        <v>SEABOARD FOODS</v>
      </c>
      <c r="C20" s="75" t="str">
        <f>PIERNA!C20</f>
        <v>Seaboard</v>
      </c>
      <c r="D20" s="102" t="str">
        <f>PIERNA!D20</f>
        <v>PED. 79282384</v>
      </c>
      <c r="E20" s="136">
        <f>PIERNA!E20</f>
        <v>44636</v>
      </c>
      <c r="F20" s="690">
        <f>PIERNA!F20</f>
        <v>19265.5</v>
      </c>
      <c r="G20" s="100">
        <f>PIERNA!G20</f>
        <v>21</v>
      </c>
      <c r="H20" s="523">
        <f>PIERNA!H20</f>
        <v>19263.8</v>
      </c>
      <c r="I20" s="105">
        <f>PIERNA!I20</f>
        <v>1.7000000000007276</v>
      </c>
      <c r="J20" s="518" t="s">
        <v>299</v>
      </c>
      <c r="K20" s="557"/>
      <c r="L20" s="558"/>
      <c r="M20" s="557"/>
      <c r="N20" s="559"/>
      <c r="O20" s="562"/>
      <c r="P20" s="560"/>
      <c r="Q20" s="932"/>
      <c r="R20" s="570"/>
      <c r="S20" s="65">
        <f t="shared" si="0"/>
        <v>0</v>
      </c>
      <c r="T20" s="65">
        <f>S20/H20+0.1</f>
        <v>0.1</v>
      </c>
      <c r="W20" s="73"/>
      <c r="X20" s="73"/>
      <c r="Y20" s="184"/>
      <c r="Z20" s="185">
        <v>5.0000000000000001E-3</v>
      </c>
      <c r="AA20" s="184">
        <f t="shared" si="1"/>
        <v>0</v>
      </c>
      <c r="AB20" s="184">
        <f t="shared" si="2"/>
        <v>0</v>
      </c>
      <c r="AC20" s="184">
        <f t="shared" si="3"/>
        <v>0</v>
      </c>
    </row>
    <row r="21" spans="1:29" s="159" customFormat="1" x14ac:dyDescent="0.25">
      <c r="A21" s="100">
        <v>18</v>
      </c>
      <c r="B21" s="255" t="str">
        <f>PIERNA!B21</f>
        <v>SEABOARD FOODS</v>
      </c>
      <c r="C21" s="287" t="str">
        <f>PIERNA!C21</f>
        <v>Seaboard</v>
      </c>
      <c r="D21" s="102" t="str">
        <f>PIERNA!D21</f>
        <v>PED. 79352265</v>
      </c>
      <c r="E21" s="136">
        <f>PIERNA!E21</f>
        <v>44637</v>
      </c>
      <c r="F21" s="690">
        <f>PIERNA!F21</f>
        <v>18530.851999999999</v>
      </c>
      <c r="G21" s="100">
        <f>PIERNA!G21</f>
        <v>21</v>
      </c>
      <c r="H21" s="523">
        <f>PIERNA!H21</f>
        <v>18587.099999999999</v>
      </c>
      <c r="I21" s="105">
        <f>PIERNA!I21</f>
        <v>-56.247999999999593</v>
      </c>
      <c r="J21" s="518" t="s">
        <v>300</v>
      </c>
      <c r="K21" s="557"/>
      <c r="L21" s="558"/>
      <c r="M21" s="557"/>
      <c r="N21" s="559"/>
      <c r="O21" s="576">
        <v>2016805</v>
      </c>
      <c r="P21" s="560"/>
      <c r="Q21" s="932">
        <f>30802.41*20.968</f>
        <v>645864.93287999998</v>
      </c>
      <c r="R21" s="570" t="s">
        <v>273</v>
      </c>
      <c r="S21" s="65">
        <f t="shared" si="0"/>
        <v>645864.93287999998</v>
      </c>
      <c r="T21" s="65">
        <f>S21/H21</f>
        <v>34.748020556192202</v>
      </c>
      <c r="W21" s="73"/>
      <c r="X21" s="73"/>
      <c r="Y21" s="184"/>
      <c r="Z21" s="185">
        <v>5.0000000000000001E-3</v>
      </c>
      <c r="AA21" s="184">
        <f t="shared" si="1"/>
        <v>0</v>
      </c>
      <c r="AB21" s="184">
        <f t="shared" si="2"/>
        <v>0</v>
      </c>
      <c r="AC21" s="184">
        <f t="shared" si="3"/>
        <v>0</v>
      </c>
    </row>
    <row r="22" spans="1:29" s="159" customFormat="1" x14ac:dyDescent="0.25">
      <c r="A22" s="100">
        <v>19</v>
      </c>
      <c r="B22" s="247" t="str">
        <f>PIERNA!B22</f>
        <v>TYSON FRESH MEAT</v>
      </c>
      <c r="C22" s="75" t="str">
        <f>PIERNA!C22</f>
        <v xml:space="preserve">I B P </v>
      </c>
      <c r="D22" s="249" t="str">
        <f>PIERNA!D22</f>
        <v>PED. 79352266</v>
      </c>
      <c r="E22" s="253">
        <f>PIERNA!E22</f>
        <v>44638</v>
      </c>
      <c r="F22" s="693">
        <f>PIERNA!F22</f>
        <v>18412.849999999999</v>
      </c>
      <c r="G22" s="263">
        <f>PIERNA!G22</f>
        <v>20</v>
      </c>
      <c r="H22" s="524">
        <f>PIERNA!H22</f>
        <v>18419.849999999999</v>
      </c>
      <c r="I22" s="280">
        <f>PIERNA!I22</f>
        <v>-7</v>
      </c>
      <c r="J22" s="518" t="s">
        <v>301</v>
      </c>
      <c r="K22" s="557"/>
      <c r="L22" s="558"/>
      <c r="M22" s="557"/>
      <c r="N22" s="559"/>
      <c r="O22" s="576">
        <v>834246</v>
      </c>
      <c r="P22" s="537"/>
      <c r="Q22" s="932">
        <f>31106.49*20.81</f>
        <v>647326.05689999997</v>
      </c>
      <c r="R22" s="570" t="s">
        <v>318</v>
      </c>
      <c r="S22" s="65">
        <f t="shared" si="0"/>
        <v>647326.05689999997</v>
      </c>
      <c r="T22" s="65">
        <f t="shared" si="4"/>
        <v>35.242851700746748</v>
      </c>
      <c r="W22" s="73"/>
      <c r="X22" s="73"/>
      <c r="Y22" s="184"/>
      <c r="Z22" s="185">
        <v>5.0000000000000001E-3</v>
      </c>
      <c r="AA22" s="184">
        <f t="shared" si="1"/>
        <v>0</v>
      </c>
      <c r="AB22" s="184">
        <f t="shared" si="2"/>
        <v>0</v>
      </c>
      <c r="AC22" s="184">
        <f t="shared" si="3"/>
        <v>0</v>
      </c>
    </row>
    <row r="23" spans="1:29" s="159" customFormat="1" ht="15.75" x14ac:dyDescent="0.25">
      <c r="A23" s="100">
        <v>20</v>
      </c>
      <c r="B23" s="247" t="str">
        <f>PIERNA!B23</f>
        <v>SEABOARD FOODS</v>
      </c>
      <c r="C23" s="75" t="str">
        <f>PIERNA!C23</f>
        <v>Seaboard</v>
      </c>
      <c r="D23" s="249" t="str">
        <f>PIERNA!D23</f>
        <v>PED. 79404943</v>
      </c>
      <c r="E23" s="253">
        <f>PIERNA!E23</f>
        <v>44638</v>
      </c>
      <c r="F23" s="693">
        <f>PIERNA!F23</f>
        <v>18680.95</v>
      </c>
      <c r="G23" s="263">
        <f>PIERNA!G23</f>
        <v>21</v>
      </c>
      <c r="H23" s="524">
        <f>PIERNA!H23</f>
        <v>18741</v>
      </c>
      <c r="I23" s="280">
        <f>PIERNA!I23</f>
        <v>-60.049999999999272</v>
      </c>
      <c r="J23" s="518" t="s">
        <v>302</v>
      </c>
      <c r="K23" s="557"/>
      <c r="L23" s="558"/>
      <c r="M23" s="557"/>
      <c r="N23" s="559"/>
      <c r="O23" s="577">
        <v>2016806</v>
      </c>
      <c r="P23" s="560"/>
      <c r="Q23" s="932">
        <f>31057.99*20.9</f>
        <v>649111.99100000004</v>
      </c>
      <c r="R23" s="570" t="s">
        <v>317</v>
      </c>
      <c r="S23" s="65">
        <f>Q23+M23+K23</f>
        <v>649111.99100000004</v>
      </c>
      <c r="T23" s="65">
        <f>S23/H23</f>
        <v>34.63593143375487</v>
      </c>
      <c r="W23" s="73"/>
      <c r="X23" s="73"/>
      <c r="Y23" s="184"/>
      <c r="Z23" s="185">
        <v>5.0000000000000001E-3</v>
      </c>
      <c r="AA23" s="184">
        <f t="shared" ref="AA23:AA28" si="6">Y23*Z23</f>
        <v>0</v>
      </c>
      <c r="AB23" s="184">
        <f t="shared" ref="AB23:AB28" si="7">AA23*16%</f>
        <v>0</v>
      </c>
      <c r="AC23" s="184">
        <f t="shared" ref="AC23:AC28" si="8">AA23+AB23</f>
        <v>0</v>
      </c>
    </row>
    <row r="24" spans="1:29" s="159" customFormat="1" ht="15.75" x14ac:dyDescent="0.25">
      <c r="A24" s="100">
        <v>21</v>
      </c>
      <c r="B24" s="571" t="str">
        <f>PIERNA!B24</f>
        <v>SEABOARD FOODS</v>
      </c>
      <c r="C24" s="247" t="str">
        <f>PIERNA!C24</f>
        <v>Seaboard</v>
      </c>
      <c r="D24" s="536" t="str">
        <f>PIERNA!D24</f>
        <v>PED. 79401819</v>
      </c>
      <c r="E24" s="253">
        <f>PIERNA!E24</f>
        <v>44638</v>
      </c>
      <c r="F24" s="693">
        <f>PIERNA!F24</f>
        <v>18483.099999999999</v>
      </c>
      <c r="G24" s="263">
        <f>PIERNA!G24</f>
        <v>21</v>
      </c>
      <c r="H24" s="524">
        <f>PIERNA!H24</f>
        <v>18540.3</v>
      </c>
      <c r="I24" s="280">
        <f>PIERNA!I24</f>
        <v>-57.200000000000728</v>
      </c>
      <c r="J24" s="518" t="s">
        <v>303</v>
      </c>
      <c r="K24" s="557"/>
      <c r="L24" s="558"/>
      <c r="M24" s="557"/>
      <c r="N24" s="559"/>
      <c r="O24" s="562">
        <v>2016807</v>
      </c>
      <c r="P24" s="560"/>
      <c r="Q24" s="932">
        <f>30725.74*20.9</f>
        <v>642167.96600000001</v>
      </c>
      <c r="R24" s="570" t="s">
        <v>317</v>
      </c>
      <c r="S24" s="65">
        <f t="shared" si="0"/>
        <v>642167.96600000001</v>
      </c>
      <c r="T24" s="65">
        <f t="shared" si="4"/>
        <v>34.736330911581803</v>
      </c>
      <c r="W24" s="73"/>
      <c r="X24" s="73"/>
      <c r="Y24" s="184"/>
      <c r="Z24" s="185">
        <v>5.0000000000000001E-3</v>
      </c>
      <c r="AA24" s="184">
        <f t="shared" si="6"/>
        <v>0</v>
      </c>
      <c r="AB24" s="184">
        <f t="shared" si="7"/>
        <v>0</v>
      </c>
      <c r="AC24" s="184">
        <f t="shared" si="8"/>
        <v>0</v>
      </c>
    </row>
    <row r="25" spans="1:29" s="159" customFormat="1" ht="18.75" customHeight="1" x14ac:dyDescent="0.25">
      <c r="A25" s="100">
        <v>22</v>
      </c>
      <c r="B25" s="824" t="str">
        <f>PIERNA!HM5</f>
        <v>SEABOARD FOODS</v>
      </c>
      <c r="C25" s="271" t="str">
        <f>PIERNA!HN5</f>
        <v>Seaboard</v>
      </c>
      <c r="D25" s="536" t="str">
        <f>PIERNA!HO5</f>
        <v>PED. 79472535</v>
      </c>
      <c r="E25" s="253">
        <f>PIERNA!E25</f>
        <v>44639</v>
      </c>
      <c r="F25" s="693">
        <f>PIERNA!HQ5</f>
        <v>18910.52</v>
      </c>
      <c r="G25" s="263">
        <f>PIERNA!HR5</f>
        <v>21</v>
      </c>
      <c r="H25" s="524">
        <f>PIERNA!HS5</f>
        <v>18922.099999999999</v>
      </c>
      <c r="I25" s="280">
        <f>PIERNA!I25</f>
        <v>-11.579999999998108</v>
      </c>
      <c r="J25" s="518" t="s">
        <v>304</v>
      </c>
      <c r="K25" s="557"/>
      <c r="L25" s="558"/>
      <c r="M25" s="557"/>
      <c r="N25" s="570"/>
      <c r="O25" s="562">
        <v>2017123</v>
      </c>
      <c r="P25" s="537"/>
      <c r="Q25" s="932">
        <f>30702.98*20.86</f>
        <v>640464.16279999993</v>
      </c>
      <c r="R25" s="543" t="s">
        <v>276</v>
      </c>
      <c r="S25" s="65">
        <f t="shared" si="0"/>
        <v>640464.16279999993</v>
      </c>
      <c r="T25" s="65">
        <f>S25/H25</f>
        <v>33.847414547011169</v>
      </c>
      <c r="W25" s="73"/>
      <c r="X25" s="73"/>
      <c r="Y25" s="184"/>
      <c r="Z25" s="185">
        <v>5.0000000000000001E-3</v>
      </c>
      <c r="AA25" s="184">
        <f t="shared" si="6"/>
        <v>0</v>
      </c>
      <c r="AB25" s="184">
        <f t="shared" si="7"/>
        <v>0</v>
      </c>
      <c r="AC25" s="184">
        <f t="shared" si="8"/>
        <v>0</v>
      </c>
    </row>
    <row r="26" spans="1:29" s="159" customFormat="1" x14ac:dyDescent="0.25">
      <c r="A26" s="100">
        <v>23</v>
      </c>
      <c r="B26" s="825" t="str">
        <f>PIERNA!HW5</f>
        <v>SEABOARD FOODS</v>
      </c>
      <c r="C26" s="247" t="str">
        <f>PIERNA!HX5</f>
        <v>Seaboard</v>
      </c>
      <c r="D26" s="536" t="str">
        <f>PIERNA!HY5</f>
        <v>PED. 79616805</v>
      </c>
      <c r="E26" s="253">
        <f>PIERNA!HZ5</f>
        <v>44643</v>
      </c>
      <c r="F26" s="693">
        <f>PIERNA!IA5</f>
        <v>18877.86</v>
      </c>
      <c r="G26" s="260">
        <f>PIERNA!IB5</f>
        <v>21</v>
      </c>
      <c r="H26" s="524">
        <f>PIERNA!IC5</f>
        <v>18854</v>
      </c>
      <c r="I26" s="280">
        <f>PIERNA!I26</f>
        <v>23.860000000000582</v>
      </c>
      <c r="J26" s="518" t="s">
        <v>305</v>
      </c>
      <c r="K26" s="557"/>
      <c r="L26" s="558"/>
      <c r="M26" s="557"/>
      <c r="N26" s="570"/>
      <c r="O26" s="562">
        <v>2018170</v>
      </c>
      <c r="P26" s="560"/>
      <c r="Q26" s="932">
        <f>29083.73*20.88</f>
        <v>607268.28239999991</v>
      </c>
      <c r="R26" s="570" t="s">
        <v>277</v>
      </c>
      <c r="S26" s="65">
        <f t="shared" si="0"/>
        <v>607268.28239999991</v>
      </c>
      <c r="T26" s="65">
        <f>S26/H26</f>
        <v>32.208989201230501</v>
      </c>
      <c r="W26" s="73"/>
      <c r="X26" s="73"/>
      <c r="Y26" s="184"/>
      <c r="Z26" s="185">
        <v>5.0000000000000001E-3</v>
      </c>
      <c r="AA26" s="184">
        <f t="shared" si="6"/>
        <v>0</v>
      </c>
      <c r="AB26" s="184">
        <f t="shared" si="7"/>
        <v>0</v>
      </c>
      <c r="AC26" s="184">
        <f t="shared" si="8"/>
        <v>0</v>
      </c>
    </row>
    <row r="27" spans="1:29" s="159" customFormat="1" x14ac:dyDescent="0.25">
      <c r="A27" s="100">
        <v>24</v>
      </c>
      <c r="B27" s="352" t="str">
        <f>PIERNA!IG5</f>
        <v>TYSON FRESH MEATS</v>
      </c>
      <c r="C27" s="247" t="str">
        <f>PIERNA!IH5</f>
        <v xml:space="preserve">I B P </v>
      </c>
      <c r="D27" s="536" t="str">
        <f>PIERNA!II5</f>
        <v>PED. 79613145</v>
      </c>
      <c r="E27" s="253">
        <f>PIERNA!IJ5</f>
        <v>44643</v>
      </c>
      <c r="F27" s="693">
        <f>PIERNA!IK5</f>
        <v>18665.759999999998</v>
      </c>
      <c r="G27" s="260">
        <f>PIERNA!IL5</f>
        <v>20</v>
      </c>
      <c r="H27" s="524">
        <f>PIERNA!IM5</f>
        <v>18716.919999999998</v>
      </c>
      <c r="I27" s="280">
        <f>PIERNA!I27</f>
        <v>-51.159999999999854</v>
      </c>
      <c r="J27" s="518" t="s">
        <v>306</v>
      </c>
      <c r="K27" s="557"/>
      <c r="L27" s="558"/>
      <c r="M27" s="557"/>
      <c r="N27" s="570"/>
      <c r="O27" s="562"/>
      <c r="P27" s="537"/>
      <c r="Q27" s="932"/>
      <c r="R27" s="570"/>
      <c r="S27" s="65">
        <f>Q27+M27+K27+P27</f>
        <v>0</v>
      </c>
      <c r="T27" s="65">
        <f>S27/H27</f>
        <v>0</v>
      </c>
      <c r="W27" s="73"/>
      <c r="Y27" s="184"/>
      <c r="Z27" s="185">
        <v>5.0000000000000001E-3</v>
      </c>
      <c r="AA27" s="184">
        <f t="shared" si="6"/>
        <v>0</v>
      </c>
      <c r="AB27" s="184">
        <f t="shared" si="7"/>
        <v>0</v>
      </c>
      <c r="AC27" s="184">
        <f t="shared" si="8"/>
        <v>0</v>
      </c>
    </row>
    <row r="28" spans="1:29" s="159" customFormat="1" x14ac:dyDescent="0.25">
      <c r="A28" s="100">
        <v>25</v>
      </c>
      <c r="B28" s="247" t="str">
        <f>PIERNA!IQ5</f>
        <v>TYSON FRESH MEATS</v>
      </c>
      <c r="C28" s="247" t="str">
        <f>PIERNA!IR5</f>
        <v xml:space="preserve">I B P </v>
      </c>
      <c r="D28" s="536" t="str">
        <f>PIERNA!IS5</f>
        <v>PED. 79665300</v>
      </c>
      <c r="E28" s="253" t="str">
        <f>PIERNA!IT5</f>
        <v>24-.3</v>
      </c>
      <c r="F28" s="693">
        <f>PIERNA!IU5</f>
        <v>19063.5</v>
      </c>
      <c r="G28" s="260">
        <f>PIERNA!IV5</f>
        <v>20</v>
      </c>
      <c r="H28" s="524">
        <f>PIERNA!IW5</f>
        <v>19141.77</v>
      </c>
      <c r="I28" s="280">
        <f>PIERNA!I28</f>
        <v>-78.270000000000437</v>
      </c>
      <c r="J28" s="518" t="s">
        <v>307</v>
      </c>
      <c r="K28" s="557"/>
      <c r="L28" s="558"/>
      <c r="M28" s="557"/>
      <c r="N28" s="570"/>
      <c r="O28" s="562"/>
      <c r="P28" s="560"/>
      <c r="Q28" s="932"/>
      <c r="R28" s="543"/>
      <c r="S28" s="65">
        <f t="shared" si="0"/>
        <v>0</v>
      </c>
      <c r="T28" s="65">
        <f>S28/H28</f>
        <v>0</v>
      </c>
      <c r="W28" s="73"/>
      <c r="X28" s="73"/>
      <c r="Y28" s="184"/>
      <c r="Z28" s="185">
        <v>0</v>
      </c>
      <c r="AA28" s="184">
        <f t="shared" si="6"/>
        <v>0</v>
      </c>
      <c r="AB28" s="184">
        <f t="shared" si="7"/>
        <v>0</v>
      </c>
      <c r="AC28" s="184">
        <f t="shared" si="8"/>
        <v>0</v>
      </c>
    </row>
    <row r="29" spans="1:29" s="159" customFormat="1" ht="15.75" x14ac:dyDescent="0.25">
      <c r="A29" s="100">
        <v>26</v>
      </c>
      <c r="B29" s="247" t="str">
        <f>PIERNA!JA5</f>
        <v>SEABOARD FOODS</v>
      </c>
      <c r="C29" s="247" t="str">
        <f>PIERNA!JB5</f>
        <v>Seaboard</v>
      </c>
      <c r="D29" s="536" t="str">
        <f>PIERNA!JC5</f>
        <v>PED. 79665783</v>
      </c>
      <c r="E29" s="253">
        <f>PIERNA!JD5</f>
        <v>44644</v>
      </c>
      <c r="F29" s="693">
        <f>PIERNA!JE5</f>
        <v>18921.37</v>
      </c>
      <c r="G29" s="260">
        <f>PIERNA!JF5</f>
        <v>21</v>
      </c>
      <c r="H29" s="524">
        <f>PIERNA!JG5</f>
        <v>18991.900000000001</v>
      </c>
      <c r="I29" s="280">
        <f>PIERNA!I29</f>
        <v>-70.530000000002474</v>
      </c>
      <c r="J29" s="518" t="s">
        <v>308</v>
      </c>
      <c r="K29" s="563"/>
      <c r="L29" s="558"/>
      <c r="M29" s="557"/>
      <c r="N29" s="570"/>
      <c r="O29" s="577">
        <v>2019062</v>
      </c>
      <c r="P29" s="560"/>
      <c r="Q29" s="932">
        <f>29275.5*20.81</f>
        <v>609223.15499999991</v>
      </c>
      <c r="R29" s="543" t="s">
        <v>318</v>
      </c>
      <c r="S29" s="65">
        <f t="shared" si="0"/>
        <v>609223.15499999991</v>
      </c>
      <c r="T29" s="65">
        <f>S29/H29</f>
        <v>32.078051958993036</v>
      </c>
      <c r="W29" s="73"/>
      <c r="X29" s="73"/>
      <c r="Y29" s="184"/>
      <c r="Z29" s="185"/>
      <c r="AA29" s="184"/>
      <c r="AB29" s="184"/>
      <c r="AC29" s="184">
        <f>SUM(AC7:AC28)</f>
        <v>0</v>
      </c>
    </row>
    <row r="30" spans="1:29" s="159" customFormat="1" ht="15.75" x14ac:dyDescent="0.25">
      <c r="A30" s="100">
        <v>27</v>
      </c>
      <c r="B30" s="247" t="str">
        <f>PIERNA!JK5</f>
        <v xml:space="preserve">TREBOL FOODS AND LOISTICS S DE RL DE CV </v>
      </c>
      <c r="C30" s="247" t="str">
        <f>PIERNA!JL5</f>
        <v>Seabaord</v>
      </c>
      <c r="D30" s="536" t="str">
        <f>PIERNA!JM5</f>
        <v>PED. 79650995</v>
      </c>
      <c r="E30" s="448">
        <f>PIERNA!JN5</f>
        <v>44645</v>
      </c>
      <c r="F30" s="851">
        <f>PIERNA!JO5</f>
        <v>19250.72</v>
      </c>
      <c r="G30" s="852">
        <f>PIERNA!JP5</f>
        <v>21</v>
      </c>
      <c r="H30" s="853">
        <f>PIERNA!JQ5</f>
        <v>19182.099999999999</v>
      </c>
      <c r="I30" s="280">
        <f>PIERNA!I30</f>
        <v>68.620000000002619</v>
      </c>
      <c r="J30" s="518" t="s">
        <v>310</v>
      </c>
      <c r="K30" s="557"/>
      <c r="L30" s="558"/>
      <c r="M30" s="557"/>
      <c r="N30" s="570"/>
      <c r="O30" s="577" t="s">
        <v>310</v>
      </c>
      <c r="P30" s="560"/>
      <c r="Q30" s="932"/>
      <c r="R30" s="543"/>
      <c r="S30" s="65">
        <f>Q30+M30+K30+P30</f>
        <v>0</v>
      </c>
      <c r="T30" s="65">
        <f t="shared" si="4"/>
        <v>0.1</v>
      </c>
      <c r="W30" s="73"/>
      <c r="X30" s="73"/>
      <c r="Y30" s="184"/>
      <c r="Z30" s="185"/>
      <c r="AA30" s="184"/>
      <c r="AB30" s="184"/>
      <c r="AC30" s="184"/>
    </row>
    <row r="31" spans="1:29" s="159" customFormat="1" ht="15.75" x14ac:dyDescent="0.25">
      <c r="A31" s="100">
        <v>28</v>
      </c>
      <c r="B31" s="247" t="str">
        <f>PIERNA!JU5</f>
        <v>SEABOARD FOODS</v>
      </c>
      <c r="C31" s="773" t="str">
        <f>PIERNA!JV5</f>
        <v>Seaboard</v>
      </c>
      <c r="D31" s="536" t="str">
        <f>PIERNA!JW5</f>
        <v>PED. 79742704</v>
      </c>
      <c r="E31" s="448">
        <f>PIERNA!JX5</f>
        <v>44645</v>
      </c>
      <c r="F31" s="851">
        <f>PIERNA!JY5</f>
        <v>18912.78</v>
      </c>
      <c r="G31" s="852">
        <f>PIERNA!JZ5</f>
        <v>21</v>
      </c>
      <c r="H31" s="853">
        <f>PIERNA!KA5</f>
        <v>18953.8</v>
      </c>
      <c r="I31" s="280">
        <f>PIERNA!I31</f>
        <v>-41.020000000000437</v>
      </c>
      <c r="J31" s="518" t="s">
        <v>309</v>
      </c>
      <c r="K31" s="557"/>
      <c r="L31" s="558"/>
      <c r="M31" s="557"/>
      <c r="N31" s="570"/>
      <c r="O31" s="577"/>
      <c r="P31" s="560"/>
      <c r="Q31" s="932"/>
      <c r="R31" s="543"/>
      <c r="S31" s="65">
        <f t="shared" si="0"/>
        <v>0</v>
      </c>
      <c r="T31" s="65">
        <f t="shared" si="4"/>
        <v>0.1</v>
      </c>
      <c r="W31" s="73"/>
      <c r="X31" s="73"/>
      <c r="Y31" s="184"/>
      <c r="Z31" s="185"/>
      <c r="AA31" s="184"/>
      <c r="AB31" s="184"/>
      <c r="AC31" s="184"/>
    </row>
    <row r="32" spans="1:29" s="159" customFormat="1" ht="15.75" x14ac:dyDescent="0.25">
      <c r="A32" s="100">
        <v>29</v>
      </c>
      <c r="B32" s="247">
        <f>PIERNA!KE5</f>
        <v>0</v>
      </c>
      <c r="C32" s="247">
        <f>PIERNA!KF5</f>
        <v>0</v>
      </c>
      <c r="D32" s="536">
        <f>PIERNA!KG5</f>
        <v>0</v>
      </c>
      <c r="E32" s="448">
        <f>PIERNA!KH5</f>
        <v>0</v>
      </c>
      <c r="F32" s="851">
        <f>PIERNA!KI5</f>
        <v>0</v>
      </c>
      <c r="G32" s="852">
        <f>PIERNA!KJ5</f>
        <v>0</v>
      </c>
      <c r="H32" s="853">
        <f>PIERNA!KK5</f>
        <v>0</v>
      </c>
      <c r="I32" s="280">
        <f>PIERNA!I32</f>
        <v>0</v>
      </c>
      <c r="J32" s="518"/>
      <c r="K32" s="557"/>
      <c r="L32" s="558"/>
      <c r="M32" s="557"/>
      <c r="N32" s="570"/>
      <c r="O32" s="577"/>
      <c r="P32" s="560"/>
      <c r="Q32" s="932"/>
      <c r="R32" s="543"/>
      <c r="S32" s="65">
        <f>Q32+M32+K32+P32</f>
        <v>0</v>
      </c>
      <c r="T32" s="65" t="e">
        <f t="shared" si="4"/>
        <v>#DIV/0!</v>
      </c>
      <c r="W32" s="73"/>
      <c r="X32" s="73"/>
      <c r="Y32" s="184"/>
      <c r="Z32" s="185"/>
      <c r="AA32" s="184"/>
      <c r="AB32" s="184"/>
      <c r="AC32" s="184"/>
    </row>
    <row r="33" spans="1:29" s="159" customFormat="1" ht="15.75" x14ac:dyDescent="0.25">
      <c r="A33" s="100">
        <v>30</v>
      </c>
      <c r="B33" s="255">
        <f>PIERNA!KO5</f>
        <v>0</v>
      </c>
      <c r="C33" s="247">
        <f>PIERNA!KP5</f>
        <v>0</v>
      </c>
      <c r="D33" s="536">
        <f>PIERNA!KQ5</f>
        <v>0</v>
      </c>
      <c r="E33" s="448">
        <f>PIERNA!KR5</f>
        <v>0</v>
      </c>
      <c r="F33" s="854">
        <f>PIERNA!KS5</f>
        <v>0</v>
      </c>
      <c r="G33" s="855">
        <f>PIERNA!KT5</f>
        <v>0</v>
      </c>
      <c r="H33" s="853">
        <f>PIERNA!KU5</f>
        <v>0</v>
      </c>
      <c r="I33" s="280">
        <f>PIERNA!I33</f>
        <v>0</v>
      </c>
      <c r="J33" s="518"/>
      <c r="K33" s="563"/>
      <c r="L33" s="558"/>
      <c r="M33" s="557"/>
      <c r="N33" s="570"/>
      <c r="O33" s="577"/>
      <c r="P33" s="615"/>
      <c r="Q33" s="932"/>
      <c r="R33" s="543"/>
      <c r="S33" s="65">
        <f>Q33+M33+K33+P33</f>
        <v>0</v>
      </c>
      <c r="T33" s="65" t="e">
        <f t="shared" si="4"/>
        <v>#DIV/0!</v>
      </c>
      <c r="W33" s="73"/>
      <c r="X33" s="73"/>
      <c r="Y33" s="184"/>
      <c r="Z33" s="185"/>
      <c r="AA33" s="184"/>
      <c r="AB33" s="184"/>
      <c r="AC33" s="184"/>
    </row>
    <row r="34" spans="1:29" s="159" customFormat="1" ht="16.5" x14ac:dyDescent="0.25">
      <c r="A34" s="100">
        <v>31</v>
      </c>
      <c r="B34" s="247">
        <f>PIERNA!B34</f>
        <v>0</v>
      </c>
      <c r="C34" s="287">
        <f>PIERNA!C34</f>
        <v>0</v>
      </c>
      <c r="D34" s="536">
        <f>PIERNA!D34</f>
        <v>0</v>
      </c>
      <c r="E34" s="448">
        <f>PIERNA!E34</f>
        <v>0</v>
      </c>
      <c r="F34" s="854">
        <f>PIERNA!F34</f>
        <v>0</v>
      </c>
      <c r="G34" s="855">
        <f>PIERNA!G34</f>
        <v>0</v>
      </c>
      <c r="H34" s="853">
        <f>PIERNA!H34</f>
        <v>0</v>
      </c>
      <c r="I34" s="280">
        <f>PIERNA!I34</f>
        <v>0</v>
      </c>
      <c r="J34" s="518"/>
      <c r="K34" s="557"/>
      <c r="L34" s="558"/>
      <c r="M34" s="557"/>
      <c r="N34" s="570"/>
      <c r="O34" s="614"/>
      <c r="P34" s="560"/>
      <c r="Q34" s="933"/>
      <c r="R34" s="617"/>
      <c r="S34" s="65">
        <f>Q34+M34+K34+P34</f>
        <v>0</v>
      </c>
      <c r="T34" s="65" t="e">
        <f t="shared" si="4"/>
        <v>#DIV/0!</v>
      </c>
      <c r="W34" s="73"/>
      <c r="X34" s="73"/>
      <c r="Y34" s="184"/>
      <c r="Z34" s="185"/>
      <c r="AA34" s="184"/>
      <c r="AB34" s="184"/>
      <c r="AC34" s="184"/>
    </row>
    <row r="35" spans="1:29" s="159" customFormat="1" ht="16.5" x14ac:dyDescent="0.25">
      <c r="A35" s="100">
        <v>32</v>
      </c>
      <c r="B35" s="75">
        <f>PIERNA!B35</f>
        <v>0</v>
      </c>
      <c r="C35" s="287">
        <f>PIERNA!C35</f>
        <v>0</v>
      </c>
      <c r="D35" s="536">
        <f>PIERNA!D35</f>
        <v>0</v>
      </c>
      <c r="E35" s="448">
        <f>PIERNA!E35</f>
        <v>0</v>
      </c>
      <c r="F35" s="854">
        <f>PIERNA!F35</f>
        <v>0</v>
      </c>
      <c r="G35" s="856">
        <f>PIERNA!G35</f>
        <v>0</v>
      </c>
      <c r="H35" s="853">
        <f>PIERNA!H35</f>
        <v>0</v>
      </c>
      <c r="I35" s="280">
        <f>PIERNA!I35</f>
        <v>0</v>
      </c>
      <c r="J35" s="518"/>
      <c r="K35" s="557"/>
      <c r="L35" s="558"/>
      <c r="M35" s="557"/>
      <c r="N35" s="570"/>
      <c r="O35" s="614"/>
      <c r="P35" s="615"/>
      <c r="Q35" s="563"/>
      <c r="R35" s="543"/>
      <c r="S35" s="65">
        <f>Q35+M35+K35</f>
        <v>0</v>
      </c>
      <c r="T35" s="65" t="e">
        <f t="shared" si="4"/>
        <v>#DIV/0!</v>
      </c>
      <c r="W35" s="73"/>
      <c r="X35" s="73"/>
      <c r="Y35" s="184"/>
      <c r="Z35" s="185"/>
      <c r="AA35" s="184"/>
      <c r="AB35" s="184"/>
      <c r="AC35" s="184"/>
    </row>
    <row r="36" spans="1:29" s="159" customFormat="1" ht="16.5" x14ac:dyDescent="0.25">
      <c r="A36" s="100">
        <v>33</v>
      </c>
      <c r="B36" s="75">
        <f>PIERNA!B36</f>
        <v>0</v>
      </c>
      <c r="C36" s="287">
        <f>PIERNA!C36</f>
        <v>0</v>
      </c>
      <c r="D36" s="536">
        <f>PIERNA!D36</f>
        <v>0</v>
      </c>
      <c r="E36" s="699">
        <f>PIERNA!E36</f>
        <v>0</v>
      </c>
      <c r="F36" s="694">
        <f>PIERNA!F36</f>
        <v>0</v>
      </c>
      <c r="G36" s="609">
        <f>PIERNA!G36</f>
        <v>0</v>
      </c>
      <c r="H36" s="608">
        <f>PIERNA!H36</f>
        <v>0</v>
      </c>
      <c r="I36" s="280">
        <f>PIERNA!I36</f>
        <v>0</v>
      </c>
      <c r="J36" s="518"/>
      <c r="K36" s="557"/>
      <c r="L36" s="558"/>
      <c r="M36" s="557"/>
      <c r="N36" s="559"/>
      <c r="O36" s="614"/>
      <c r="P36" s="615"/>
      <c r="Q36" s="563"/>
      <c r="R36" s="570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4"/>
      <c r="Z36" s="185"/>
      <c r="AA36" s="184"/>
      <c r="AB36" s="184"/>
      <c r="AC36" s="184"/>
    </row>
    <row r="37" spans="1:29" s="159" customFormat="1" x14ac:dyDescent="0.25">
      <c r="A37" s="100">
        <v>34</v>
      </c>
      <c r="B37" s="75">
        <f>PIERNA!B37</f>
        <v>0</v>
      </c>
      <c r="C37" s="155">
        <f>PIERNA!C37</f>
        <v>0</v>
      </c>
      <c r="D37" s="249">
        <f>PIERNA!D37</f>
        <v>0</v>
      </c>
      <c r="E37" s="253">
        <f>PIERNA!E37</f>
        <v>0</v>
      </c>
      <c r="F37" s="693">
        <f>PIERNA!F37</f>
        <v>0</v>
      </c>
      <c r="G37" s="263">
        <f>PIERNA!G37</f>
        <v>0</v>
      </c>
      <c r="H37" s="524">
        <f>PIERNA!H37</f>
        <v>0</v>
      </c>
      <c r="I37" s="280">
        <f>PIERNA!I37</f>
        <v>0</v>
      </c>
      <c r="J37" s="518"/>
      <c r="K37" s="557"/>
      <c r="L37" s="558"/>
      <c r="M37" s="557"/>
      <c r="N37" s="570"/>
      <c r="O37" s="562"/>
      <c r="P37" s="560"/>
      <c r="Q37" s="932"/>
      <c r="R37" s="570"/>
      <c r="S37" s="65">
        <f>Q37+M37+K37</f>
        <v>0</v>
      </c>
      <c r="T37" s="65" t="e">
        <f t="shared" si="4"/>
        <v>#DIV/0!</v>
      </c>
      <c r="W37" s="73"/>
      <c r="X37" s="73"/>
      <c r="Y37" s="184"/>
      <c r="Z37" s="185"/>
      <c r="AA37" s="184"/>
      <c r="AB37" s="184"/>
      <c r="AC37" s="184"/>
    </row>
    <row r="38" spans="1:29" s="159" customFormat="1" x14ac:dyDescent="0.25">
      <c r="A38" s="100">
        <v>35</v>
      </c>
      <c r="B38" s="75">
        <f>PIERNA!B38</f>
        <v>0</v>
      </c>
      <c r="C38" s="155">
        <f>PIERNA!C38</f>
        <v>0</v>
      </c>
      <c r="D38" s="857">
        <f>PIERNA!D38</f>
        <v>0</v>
      </c>
      <c r="E38" s="253">
        <f>PIERNA!E38</f>
        <v>0</v>
      </c>
      <c r="F38" s="858">
        <f>PIERNA!F38</f>
        <v>0</v>
      </c>
      <c r="G38" s="263">
        <f>PIERNA!G38</f>
        <v>0</v>
      </c>
      <c r="H38" s="280">
        <f>PIERNA!H38</f>
        <v>0</v>
      </c>
      <c r="I38" s="280">
        <f>PIERNA!I38</f>
        <v>0</v>
      </c>
      <c r="J38" s="518"/>
      <c r="K38" s="557"/>
      <c r="L38" s="558"/>
      <c r="M38" s="557"/>
      <c r="N38" s="570"/>
      <c r="O38" s="562"/>
      <c r="P38" s="560"/>
      <c r="Q38" s="932"/>
      <c r="R38" s="543"/>
      <c r="S38" s="65">
        <f t="shared" si="9"/>
        <v>0</v>
      </c>
      <c r="T38" s="65" t="e">
        <f t="shared" si="4"/>
        <v>#DIV/0!</v>
      </c>
      <c r="W38" s="73"/>
      <c r="X38" s="73"/>
      <c r="Y38" s="184"/>
      <c r="Z38" s="185"/>
      <c r="AA38" s="184"/>
      <c r="AB38" s="184"/>
      <c r="AC38" s="184"/>
    </row>
    <row r="39" spans="1:29" s="159" customFormat="1" ht="15.75" x14ac:dyDescent="0.25">
      <c r="A39" s="100">
        <v>36</v>
      </c>
      <c r="B39" s="75">
        <f>PIERNA!B39</f>
        <v>0</v>
      </c>
      <c r="C39" s="155">
        <f>PIERNA!C39</f>
        <v>0</v>
      </c>
      <c r="D39" s="857">
        <f>PIERNA!D39</f>
        <v>0</v>
      </c>
      <c r="E39" s="253">
        <f>PIERNA!E39</f>
        <v>0</v>
      </c>
      <c r="F39" s="858">
        <f>PIERNA!F39</f>
        <v>0</v>
      </c>
      <c r="G39" s="263">
        <f>PIERNA!G39</f>
        <v>0</v>
      </c>
      <c r="H39" s="280">
        <f>PIERNA!H39</f>
        <v>0</v>
      </c>
      <c r="I39" s="280">
        <f>PIERNA!I39</f>
        <v>0</v>
      </c>
      <c r="J39" s="518"/>
      <c r="K39" s="563"/>
      <c r="L39" s="558"/>
      <c r="M39" s="557"/>
      <c r="N39" s="603"/>
      <c r="O39" s="577"/>
      <c r="P39" s="604"/>
      <c r="Q39" s="932"/>
      <c r="R39" s="543"/>
      <c r="S39" s="65">
        <f t="shared" si="9"/>
        <v>0</v>
      </c>
      <c r="T39" s="65" t="e">
        <f t="shared" si="4"/>
        <v>#DIV/0!</v>
      </c>
      <c r="W39" s="73"/>
      <c r="X39" s="73"/>
      <c r="Y39" s="184"/>
      <c r="Z39" s="185"/>
      <c r="AA39" s="184"/>
      <c r="AB39" s="184"/>
      <c r="AC39" s="184"/>
    </row>
    <row r="40" spans="1:29" s="159" customFormat="1" ht="15.75" x14ac:dyDescent="0.25">
      <c r="A40" s="100">
        <v>37</v>
      </c>
      <c r="B40" s="75">
        <f>PIERNA!B40</f>
        <v>0</v>
      </c>
      <c r="C40" s="155">
        <f>PIERNA!C40</f>
        <v>0</v>
      </c>
      <c r="D40" s="857">
        <f>PIERNA!D40</f>
        <v>0</v>
      </c>
      <c r="E40" s="253">
        <f>PIERNA!E40</f>
        <v>0</v>
      </c>
      <c r="F40" s="858">
        <f>PIERNA!F40</f>
        <v>0</v>
      </c>
      <c r="G40" s="263">
        <f>PIERNA!G40</f>
        <v>0</v>
      </c>
      <c r="H40" s="280">
        <f>PIERNA!H40</f>
        <v>0</v>
      </c>
      <c r="I40" s="280">
        <f>PIERNA!I40</f>
        <v>0</v>
      </c>
      <c r="J40" s="518"/>
      <c r="K40" s="601"/>
      <c r="L40" s="558"/>
      <c r="M40" s="557"/>
      <c r="N40" s="603"/>
      <c r="O40" s="577"/>
      <c r="P40" s="604"/>
      <c r="Q40" s="932"/>
      <c r="R40" s="543"/>
      <c r="S40" s="65">
        <f>Q40+M40+K40+P40</f>
        <v>0</v>
      </c>
      <c r="T40" s="65" t="e">
        <f t="shared" si="4"/>
        <v>#DIV/0!</v>
      </c>
      <c r="W40" s="73"/>
      <c r="X40" s="73"/>
      <c r="Y40" s="184"/>
      <c r="Z40" s="185"/>
      <c r="AA40" s="184"/>
      <c r="AB40" s="184"/>
      <c r="AC40" s="184"/>
    </row>
    <row r="41" spans="1:29" s="159" customFormat="1" ht="15.75" x14ac:dyDescent="0.25">
      <c r="A41" s="100">
        <v>38</v>
      </c>
      <c r="B41" s="75">
        <f>PIERNA!B41</f>
        <v>0</v>
      </c>
      <c r="C41" s="155">
        <f>PIERNA!C41</f>
        <v>0</v>
      </c>
      <c r="D41" s="857">
        <f>PIERNA!D41</f>
        <v>0</v>
      </c>
      <c r="E41" s="253">
        <f>PIERNA!E41</f>
        <v>0</v>
      </c>
      <c r="F41" s="858">
        <f>PIERNA!F41</f>
        <v>0</v>
      </c>
      <c r="G41" s="263">
        <f>PIERNA!G41</f>
        <v>0</v>
      </c>
      <c r="H41" s="280">
        <f>PIERNA!H41</f>
        <v>0</v>
      </c>
      <c r="I41" s="280">
        <f>PIERNA!I41</f>
        <v>0</v>
      </c>
      <c r="J41" s="518"/>
      <c r="K41" s="602"/>
      <c r="L41" s="558"/>
      <c r="M41" s="557"/>
      <c r="N41" s="603"/>
      <c r="O41" s="577"/>
      <c r="P41" s="604"/>
      <c r="Q41" s="932"/>
      <c r="R41" s="543"/>
      <c r="S41" s="65">
        <f>Q41+M41+K41+P41</f>
        <v>0</v>
      </c>
      <c r="T41" s="65" t="e">
        <f t="shared" si="4"/>
        <v>#DIV/0!</v>
      </c>
      <c r="W41" s="73"/>
      <c r="X41" s="73"/>
      <c r="Y41" s="184"/>
      <c r="AA41" s="184"/>
      <c r="AB41" s="184"/>
      <c r="AC41" s="184"/>
    </row>
    <row r="42" spans="1:29" s="159" customFormat="1" ht="15.75" x14ac:dyDescent="0.25">
      <c r="A42" s="100">
        <v>39</v>
      </c>
      <c r="B42" s="75">
        <f>PIERNA!B42</f>
        <v>0</v>
      </c>
      <c r="C42" s="774">
        <f>PIERNA!C42</f>
        <v>0</v>
      </c>
      <c r="D42" s="906">
        <f>PIERNA!D42</f>
        <v>0</v>
      </c>
      <c r="E42" s="253">
        <f>PIERNA!E42</f>
        <v>0</v>
      </c>
      <c r="F42" s="693">
        <f>PIERNA!F42</f>
        <v>0</v>
      </c>
      <c r="G42" s="263">
        <f>PIERNA!G42</f>
        <v>0</v>
      </c>
      <c r="H42" s="524">
        <f>PIERNA!H42</f>
        <v>0</v>
      </c>
      <c r="I42" s="280">
        <f>PIERNA!I42</f>
        <v>0</v>
      </c>
      <c r="J42" s="518"/>
      <c r="K42" s="601"/>
      <c r="L42" s="558"/>
      <c r="M42" s="557"/>
      <c r="N42" s="603"/>
      <c r="O42" s="577"/>
      <c r="P42" s="604"/>
      <c r="Q42" s="932"/>
      <c r="R42" s="543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4"/>
      <c r="AA42" s="184"/>
      <c r="AB42" s="184"/>
      <c r="AC42" s="184"/>
    </row>
    <row r="43" spans="1:29" s="159" customFormat="1" ht="15.75" x14ac:dyDescent="0.25">
      <c r="A43" s="100">
        <v>40</v>
      </c>
      <c r="B43" s="75">
        <f>PIERNA!B43</f>
        <v>0</v>
      </c>
      <c r="C43" s="155">
        <f>PIERNA!C43</f>
        <v>0</v>
      </c>
      <c r="D43" s="252">
        <f>PIERNA!D43</f>
        <v>0</v>
      </c>
      <c r="E43" s="253">
        <f>PIERNA!E43</f>
        <v>0</v>
      </c>
      <c r="F43" s="693">
        <f>PIERNA!F43</f>
        <v>0</v>
      </c>
      <c r="G43" s="263">
        <f>PIERNA!G43</f>
        <v>0</v>
      </c>
      <c r="H43" s="524">
        <f>PIERNA!H43</f>
        <v>0</v>
      </c>
      <c r="I43" s="280">
        <f>PIERNA!I43</f>
        <v>0</v>
      </c>
      <c r="J43" s="518"/>
      <c r="K43" s="601"/>
      <c r="L43" s="558"/>
      <c r="M43" s="557"/>
      <c r="N43" s="603"/>
      <c r="O43" s="577"/>
      <c r="P43" s="604"/>
      <c r="Q43" s="932"/>
      <c r="R43" s="543"/>
      <c r="S43" s="65">
        <f t="shared" si="10"/>
        <v>0</v>
      </c>
      <c r="T43" s="65" t="e">
        <f>S43/H43+0.1</f>
        <v>#DIV/0!</v>
      </c>
    </row>
    <row r="44" spans="1:29" s="159" customFormat="1" x14ac:dyDescent="0.25">
      <c r="A44" s="100">
        <v>41</v>
      </c>
      <c r="B44" s="75">
        <f>PIERNA!B44</f>
        <v>0</v>
      </c>
      <c r="C44" s="155">
        <f>PIERNA!C44</f>
        <v>0</v>
      </c>
      <c r="D44" s="906">
        <f>PIERNA!D44</f>
        <v>0</v>
      </c>
      <c r="E44" s="253">
        <f>PIERNA!E44</f>
        <v>0</v>
      </c>
      <c r="F44" s="693">
        <f>PIERNA!F44</f>
        <v>0</v>
      </c>
      <c r="G44" s="263">
        <f>PIERNA!G44</f>
        <v>0</v>
      </c>
      <c r="H44" s="524">
        <f>PIERNA!H44</f>
        <v>0</v>
      </c>
      <c r="I44" s="280">
        <f>PIERNA!I44</f>
        <v>0</v>
      </c>
      <c r="J44" s="518"/>
      <c r="K44" s="557"/>
      <c r="L44" s="558"/>
      <c r="M44" s="557"/>
      <c r="N44" s="559"/>
      <c r="O44" s="562"/>
      <c r="P44" s="560"/>
      <c r="Q44" s="563"/>
      <c r="R44" s="616"/>
      <c r="S44" s="65">
        <f>Q44+M44+K44</f>
        <v>0</v>
      </c>
      <c r="T44" s="65" t="e">
        <f t="shared" si="11"/>
        <v>#DIV/0!</v>
      </c>
    </row>
    <row r="45" spans="1:29" s="159" customFormat="1" x14ac:dyDescent="0.25">
      <c r="A45" s="100">
        <v>42</v>
      </c>
      <c r="B45" s="75">
        <f>PIERNA!B45</f>
        <v>0</v>
      </c>
      <c r="C45" s="155">
        <f>PIERNA!C45</f>
        <v>0</v>
      </c>
      <c r="D45" s="906">
        <f>PIERNA!D45</f>
        <v>0</v>
      </c>
      <c r="E45" s="253">
        <f>PIERNA!E45</f>
        <v>0</v>
      </c>
      <c r="F45" s="693">
        <f>PIERNA!F45</f>
        <v>0</v>
      </c>
      <c r="G45" s="263">
        <f>PIERNA!G45</f>
        <v>0</v>
      </c>
      <c r="H45" s="524">
        <f>PIERNA!H45</f>
        <v>0</v>
      </c>
      <c r="I45" s="280">
        <f>PIERNA!I45</f>
        <v>0</v>
      </c>
      <c r="J45" s="518"/>
      <c r="K45" s="557"/>
      <c r="L45" s="558"/>
      <c r="M45" s="557"/>
      <c r="N45" s="559"/>
      <c r="O45" s="562"/>
      <c r="P45" s="560"/>
      <c r="Q45" s="563"/>
      <c r="R45" s="616"/>
      <c r="S45" s="65">
        <f>Q45+M45+K45</f>
        <v>0</v>
      </c>
      <c r="T45" s="65" t="e">
        <f t="shared" si="11"/>
        <v>#DIV/0!</v>
      </c>
    </row>
    <row r="46" spans="1:29" s="159" customFormat="1" x14ac:dyDescent="0.25">
      <c r="A46" s="100">
        <v>43</v>
      </c>
      <c r="B46" s="75">
        <f>PIERNA!B46</f>
        <v>0</v>
      </c>
      <c r="C46" s="155">
        <f>PIERNA!C46</f>
        <v>0</v>
      </c>
      <c r="D46" s="180">
        <f>PIERNA!D46</f>
        <v>0</v>
      </c>
      <c r="E46" s="136">
        <f>PIERNA!E46</f>
        <v>0</v>
      </c>
      <c r="F46" s="690">
        <f>PIERNA!F46</f>
        <v>0</v>
      </c>
      <c r="G46" s="100">
        <f>PIERNA!G46</f>
        <v>0</v>
      </c>
      <c r="H46" s="523">
        <f>PIERNA!H46</f>
        <v>0</v>
      </c>
      <c r="I46" s="105">
        <f>PIERNA!I46</f>
        <v>0</v>
      </c>
      <c r="J46" s="290"/>
      <c r="K46" s="291"/>
      <c r="L46" s="292"/>
      <c r="M46" s="493"/>
      <c r="N46" s="294"/>
      <c r="O46" s="578"/>
      <c r="P46" s="295"/>
      <c r="Q46" s="329"/>
      <c r="R46" s="497"/>
      <c r="S46" s="65">
        <f>Q46+M46+K46</f>
        <v>0</v>
      </c>
      <c r="T46" s="65" t="e">
        <f t="shared" si="11"/>
        <v>#DIV/0!</v>
      </c>
    </row>
    <row r="47" spans="1:29" s="159" customFormat="1" x14ac:dyDescent="0.25">
      <c r="A47" s="100">
        <v>44</v>
      </c>
      <c r="B47" s="75">
        <f>PIERNA!B47</f>
        <v>0</v>
      </c>
      <c r="C47" s="155">
        <f>PIERNA!C47</f>
        <v>0</v>
      </c>
      <c r="D47" s="180">
        <f>PIERNA!D47</f>
        <v>0</v>
      </c>
      <c r="E47" s="136">
        <f>PIERNA!E47</f>
        <v>0</v>
      </c>
      <c r="F47" s="690">
        <f>PIERNA!F47</f>
        <v>0</v>
      </c>
      <c r="G47" s="100">
        <f>PIERNA!G47</f>
        <v>0</v>
      </c>
      <c r="H47" s="523">
        <f>PIERNA!H47</f>
        <v>0</v>
      </c>
      <c r="I47" s="105">
        <f>PIERNA!I47</f>
        <v>0</v>
      </c>
      <c r="J47" s="290"/>
      <c r="K47" s="291"/>
      <c r="L47" s="292"/>
      <c r="M47" s="494"/>
      <c r="N47" s="294"/>
      <c r="O47" s="579"/>
      <c r="P47" s="295"/>
      <c r="Q47" s="329"/>
      <c r="R47" s="497"/>
      <c r="S47" s="65">
        <f>Q47+M47+K47</f>
        <v>0</v>
      </c>
      <c r="T47" s="65" t="e">
        <f>S47/H47</f>
        <v>#DIV/0!</v>
      </c>
    </row>
    <row r="48" spans="1:29" s="159" customFormat="1" x14ac:dyDescent="0.25">
      <c r="A48" s="100">
        <v>45</v>
      </c>
      <c r="B48" s="75">
        <f>PIERNA!B48</f>
        <v>0</v>
      </c>
      <c r="C48" s="155">
        <f>PIERNA!C48</f>
        <v>0</v>
      </c>
      <c r="D48" s="180">
        <f>PIERNA!D48</f>
        <v>0</v>
      </c>
      <c r="E48" s="136">
        <f>PIERNA!E48</f>
        <v>0</v>
      </c>
      <c r="F48" s="690">
        <f>PIERNA!F48</f>
        <v>0</v>
      </c>
      <c r="G48" s="100">
        <f>PIERNA!G48</f>
        <v>0</v>
      </c>
      <c r="H48" s="523">
        <f>PIERNA!H48</f>
        <v>0</v>
      </c>
      <c r="I48" s="105">
        <f>PIERNA!I48</f>
        <v>0</v>
      </c>
      <c r="J48" s="290"/>
      <c r="K48" s="291"/>
      <c r="L48" s="292"/>
      <c r="M48" s="495"/>
      <c r="N48" s="294"/>
      <c r="O48" s="578"/>
      <c r="P48" s="295"/>
      <c r="Q48" s="329"/>
      <c r="R48" s="497"/>
      <c r="S48" s="65">
        <f>Q48+M48+K48</f>
        <v>0</v>
      </c>
      <c r="T48" s="65" t="e">
        <f t="shared" ref="T48:T65" si="12">S48/H48</f>
        <v>#DIV/0!</v>
      </c>
    </row>
    <row r="49" spans="1:20" s="159" customFormat="1" x14ac:dyDescent="0.25">
      <c r="A49" s="100">
        <v>46</v>
      </c>
      <c r="B49" s="75">
        <f>PIERNA!QP5</f>
        <v>0</v>
      </c>
      <c r="C49" s="155">
        <f>PIERNA!QQ5</f>
        <v>0</v>
      </c>
      <c r="D49" s="180">
        <f>PIERNA!D49</f>
        <v>0</v>
      </c>
      <c r="E49" s="136">
        <f>PIERNA!E49</f>
        <v>0</v>
      </c>
      <c r="F49" s="690">
        <f>PIERNA!F49</f>
        <v>0</v>
      </c>
      <c r="G49" s="100">
        <f>PIERNA!G49</f>
        <v>0</v>
      </c>
      <c r="H49" s="523">
        <f>PIERNA!H49</f>
        <v>0</v>
      </c>
      <c r="I49" s="105">
        <f>PIERNA!I49</f>
        <v>0</v>
      </c>
      <c r="J49" s="290"/>
      <c r="K49" s="291"/>
      <c r="L49" s="292"/>
      <c r="M49" s="495"/>
      <c r="N49" s="294"/>
      <c r="O49" s="578"/>
      <c r="P49" s="295"/>
      <c r="Q49" s="329"/>
      <c r="R49" s="497"/>
      <c r="S49" s="65">
        <f t="shared" ref="S49:S53" si="13">Q49+M49+K49</f>
        <v>0</v>
      </c>
      <c r="T49" s="65" t="e">
        <f t="shared" si="12"/>
        <v>#DIV/0!</v>
      </c>
    </row>
    <row r="50" spans="1:20" s="159" customFormat="1" x14ac:dyDescent="0.25">
      <c r="A50" s="100">
        <v>47</v>
      </c>
      <c r="B50" s="75">
        <f>PIERNA!QY5</f>
        <v>0</v>
      </c>
      <c r="C50" s="155">
        <f>PIERNA!QZ5</f>
        <v>0</v>
      </c>
      <c r="D50" s="180">
        <f>PIERNA!D50</f>
        <v>0</v>
      </c>
      <c r="E50" s="136">
        <f>PIERNA!E50</f>
        <v>0</v>
      </c>
      <c r="F50" s="690">
        <f>PIERNA!F50</f>
        <v>0</v>
      </c>
      <c r="G50" s="100">
        <f>PIERNA!G50</f>
        <v>0</v>
      </c>
      <c r="H50" s="523">
        <f>PIERNA!H50</f>
        <v>0</v>
      </c>
      <c r="I50" s="105">
        <f>PIERNA!I50</f>
        <v>0</v>
      </c>
      <c r="J50" s="290"/>
      <c r="K50" s="291"/>
      <c r="L50" s="292"/>
      <c r="M50" s="495"/>
      <c r="N50" s="294"/>
      <c r="O50" s="578"/>
      <c r="P50" s="295"/>
      <c r="Q50" s="329"/>
      <c r="R50" s="497"/>
      <c r="S50" s="65">
        <f t="shared" si="13"/>
        <v>0</v>
      </c>
      <c r="T50" s="65" t="e">
        <f t="shared" si="12"/>
        <v>#DIV/0!</v>
      </c>
    </row>
    <row r="51" spans="1:20" s="159" customFormat="1" x14ac:dyDescent="0.25">
      <c r="A51" s="100">
        <v>48</v>
      </c>
      <c r="B51" s="75">
        <f>PIERNA!B49</f>
        <v>0</v>
      </c>
      <c r="C51" s="155">
        <f>PIERNA!C49</f>
        <v>0</v>
      </c>
      <c r="D51" s="180">
        <f>PIERNA!D51</f>
        <v>0</v>
      </c>
      <c r="E51" s="136">
        <f>PIERNA!E51</f>
        <v>0</v>
      </c>
      <c r="F51" s="690">
        <f>PIERNA!F51</f>
        <v>0</v>
      </c>
      <c r="G51" s="100">
        <f>PIERNA!G51</f>
        <v>0</v>
      </c>
      <c r="H51" s="523">
        <f>PIERNA!H51</f>
        <v>0</v>
      </c>
      <c r="I51" s="105">
        <f>PIERNA!I51</f>
        <v>0</v>
      </c>
      <c r="J51" s="290"/>
      <c r="K51" s="291"/>
      <c r="L51" s="292"/>
      <c r="M51" s="495"/>
      <c r="N51" s="294"/>
      <c r="O51" s="578"/>
      <c r="P51" s="313"/>
      <c r="Q51" s="329"/>
      <c r="R51" s="497"/>
      <c r="S51" s="65">
        <f t="shared" si="13"/>
        <v>0</v>
      </c>
      <c r="T51" s="65" t="e">
        <f t="shared" si="12"/>
        <v>#DIV/0!</v>
      </c>
    </row>
    <row r="52" spans="1:20" s="159" customFormat="1" x14ac:dyDescent="0.25">
      <c r="A52" s="100">
        <v>49</v>
      </c>
      <c r="B52" s="75">
        <f>PIERNA!B50</f>
        <v>0</v>
      </c>
      <c r="C52" s="155">
        <f>PIERNA!C50</f>
        <v>0</v>
      </c>
      <c r="D52" s="180">
        <f>PIERNA!D52</f>
        <v>0</v>
      </c>
      <c r="E52" s="136">
        <f>PIERNA!E52</f>
        <v>0</v>
      </c>
      <c r="F52" s="690">
        <f>PIERNA!F52</f>
        <v>0</v>
      </c>
      <c r="G52" s="100">
        <f>PIERNA!G52</f>
        <v>0</v>
      </c>
      <c r="H52" s="523">
        <f>PIERNA!H52</f>
        <v>0</v>
      </c>
      <c r="I52" s="105">
        <f>PIERNA!I52</f>
        <v>0</v>
      </c>
      <c r="J52" s="290"/>
      <c r="K52" s="291"/>
      <c r="L52" s="292"/>
      <c r="M52" s="495"/>
      <c r="N52" s="294"/>
      <c r="O52" s="578"/>
      <c r="P52" s="295"/>
      <c r="Q52" s="329"/>
      <c r="R52" s="497"/>
      <c r="S52" s="65">
        <f t="shared" si="13"/>
        <v>0</v>
      </c>
      <c r="T52" s="65" t="e">
        <f t="shared" si="12"/>
        <v>#DIV/0!</v>
      </c>
    </row>
    <row r="53" spans="1:20" s="159" customFormat="1" x14ac:dyDescent="0.25">
      <c r="A53" s="100">
        <v>50</v>
      </c>
      <c r="B53" s="75">
        <f>PIERNA!RZ5</f>
        <v>0</v>
      </c>
      <c r="C53" s="155">
        <f>PIERNA!SA5</f>
        <v>0</v>
      </c>
      <c r="D53" s="180">
        <f>PIERNA!SB5</f>
        <v>0</v>
      </c>
      <c r="E53" s="136">
        <f>PIERNA!SC5</f>
        <v>0</v>
      </c>
      <c r="F53" s="690">
        <f>PIERNA!SD5</f>
        <v>0</v>
      </c>
      <c r="G53" s="100">
        <f>PIERNA!SE5</f>
        <v>0</v>
      </c>
      <c r="H53" s="523">
        <f>PIERNA!SF5</f>
        <v>0</v>
      </c>
      <c r="I53" s="105">
        <f>PIERNA!I53</f>
        <v>0</v>
      </c>
      <c r="J53" s="290"/>
      <c r="K53" s="291"/>
      <c r="L53" s="292"/>
      <c r="M53" s="495"/>
      <c r="N53" s="294"/>
      <c r="O53" s="578"/>
      <c r="P53" s="295"/>
      <c r="Q53" s="329"/>
      <c r="R53" s="497"/>
      <c r="S53" s="65">
        <f t="shared" si="13"/>
        <v>0</v>
      </c>
      <c r="T53" s="65" t="e">
        <f t="shared" si="12"/>
        <v>#DIV/0!</v>
      </c>
    </row>
    <row r="54" spans="1:20" s="159" customFormat="1" x14ac:dyDescent="0.25">
      <c r="A54" s="100">
        <v>51</v>
      </c>
      <c r="B54" s="75">
        <f>PIERNA!SI5</f>
        <v>0</v>
      </c>
      <c r="C54" s="155">
        <f>PIERNA!SJ5</f>
        <v>0</v>
      </c>
      <c r="D54" s="180">
        <f>PIERNA!D53</f>
        <v>0</v>
      </c>
      <c r="E54" s="136">
        <f>PIERNA!E53</f>
        <v>0</v>
      </c>
      <c r="F54" s="690">
        <f>PIERNA!F53</f>
        <v>0</v>
      </c>
      <c r="G54" s="100">
        <f>PIERNA!G53</f>
        <v>0</v>
      </c>
      <c r="H54" s="523">
        <f>PIERNA!H53</f>
        <v>0</v>
      </c>
      <c r="I54" s="105">
        <f>PIERNA!I54</f>
        <v>0</v>
      </c>
      <c r="J54" s="290"/>
      <c r="K54" s="291"/>
      <c r="L54" s="292"/>
      <c r="M54" s="495"/>
      <c r="N54" s="294"/>
      <c r="O54" s="578"/>
      <c r="P54" s="295"/>
      <c r="Q54" s="329"/>
      <c r="R54" s="497"/>
      <c r="S54" s="65">
        <f t="shared" si="10"/>
        <v>0</v>
      </c>
      <c r="T54" s="65" t="e">
        <f t="shared" si="12"/>
        <v>#DIV/0!</v>
      </c>
    </row>
    <row r="55" spans="1:20" s="159" customFormat="1" ht="15.75" x14ac:dyDescent="0.25">
      <c r="A55" s="100">
        <v>52</v>
      </c>
      <c r="B55" s="75">
        <f>PIERNA!SR5</f>
        <v>0</v>
      </c>
      <c r="C55" s="155">
        <f>PIERNA!SS5</f>
        <v>0</v>
      </c>
      <c r="D55" s="236">
        <f>PIERNA!ST5</f>
        <v>0</v>
      </c>
      <c r="E55" s="136">
        <f>PIERNA!SU5</f>
        <v>0</v>
      </c>
      <c r="F55" s="695">
        <f>PIERNA!SV5</f>
        <v>0</v>
      </c>
      <c r="G55" s="100">
        <f>PIERNA!SW5</f>
        <v>0</v>
      </c>
      <c r="H55" s="523">
        <f>PIERNA!SX5</f>
        <v>0</v>
      </c>
      <c r="I55" s="105">
        <f>PIERNA!I55</f>
        <v>0</v>
      </c>
      <c r="J55" s="290"/>
      <c r="K55" s="291"/>
      <c r="L55" s="292"/>
      <c r="M55" s="495"/>
      <c r="N55" s="294"/>
      <c r="O55" s="578"/>
      <c r="P55" s="295"/>
      <c r="Q55" s="329"/>
      <c r="R55" s="497"/>
      <c r="S55" s="65">
        <f t="shared" si="10"/>
        <v>0</v>
      </c>
      <c r="T55" s="65" t="e">
        <f t="shared" si="12"/>
        <v>#DIV/0!</v>
      </c>
    </row>
    <row r="56" spans="1:20" s="159" customFormat="1" x14ac:dyDescent="0.25">
      <c r="A56" s="100">
        <v>53</v>
      </c>
      <c r="B56" s="75">
        <f>PIERNA!TA5</f>
        <v>0</v>
      </c>
      <c r="C56" s="155">
        <f>PIERNA!TB5</f>
        <v>0</v>
      </c>
      <c r="D56" s="180">
        <f>PIERNA!TC5</f>
        <v>0</v>
      </c>
      <c r="E56" s="136">
        <f>PIERNA!TD5</f>
        <v>0</v>
      </c>
      <c r="F56" s="690">
        <f>PIERNA!TE5</f>
        <v>0</v>
      </c>
      <c r="G56" s="100">
        <f>PIERNA!TF5</f>
        <v>0</v>
      </c>
      <c r="H56" s="523">
        <f>PIERNA!TG5</f>
        <v>0</v>
      </c>
      <c r="I56" s="105">
        <f>PIERNA!I56</f>
        <v>0</v>
      </c>
      <c r="J56" s="290"/>
      <c r="K56" s="291"/>
      <c r="L56" s="479"/>
      <c r="M56" s="495"/>
      <c r="N56" s="294"/>
      <c r="O56" s="578"/>
      <c r="P56" s="295"/>
      <c r="Q56" s="329"/>
      <c r="R56" s="497"/>
      <c r="S56" s="65">
        <f t="shared" si="10"/>
        <v>0</v>
      </c>
      <c r="T56" s="65" t="e">
        <f t="shared" si="12"/>
        <v>#DIV/0!</v>
      </c>
    </row>
    <row r="57" spans="1:20" s="159" customFormat="1" x14ac:dyDescent="0.25">
      <c r="A57" s="100">
        <v>54</v>
      </c>
      <c r="B57" s="130">
        <f>PIERNA!B57</f>
        <v>0</v>
      </c>
      <c r="C57" s="155">
        <f>PIERNA!C57</f>
        <v>0</v>
      </c>
      <c r="D57" s="180">
        <f>PIERNA!D57</f>
        <v>0</v>
      </c>
      <c r="E57" s="136">
        <f>PIERNA!E57</f>
        <v>0</v>
      </c>
      <c r="F57" s="690">
        <f>PIERNA!F57</f>
        <v>0</v>
      </c>
      <c r="G57" s="172">
        <f>PIERNA!G57</f>
        <v>0</v>
      </c>
      <c r="H57" s="523">
        <f>PIERNA!H57</f>
        <v>0</v>
      </c>
      <c r="I57" s="105">
        <f>PIERNA!I57</f>
        <v>0</v>
      </c>
      <c r="J57" s="290"/>
      <c r="K57" s="291"/>
      <c r="L57" s="479"/>
      <c r="M57" s="495"/>
      <c r="N57" s="294"/>
      <c r="O57" s="578"/>
      <c r="P57" s="295"/>
      <c r="Q57" s="329"/>
      <c r="R57" s="497"/>
      <c r="S57" s="65">
        <f t="shared" si="10"/>
        <v>0</v>
      </c>
      <c r="T57" s="65" t="e">
        <f t="shared" si="12"/>
        <v>#DIV/0!</v>
      </c>
    </row>
    <row r="58" spans="1:20" s="159" customFormat="1" x14ac:dyDescent="0.25">
      <c r="A58" s="100">
        <v>55</v>
      </c>
      <c r="B58" s="75">
        <f>PIERNA!B58</f>
        <v>0</v>
      </c>
      <c r="C58" s="155">
        <f>PIERNA!C58</f>
        <v>0</v>
      </c>
      <c r="D58" s="180">
        <f>PIERNA!D58</f>
        <v>0</v>
      </c>
      <c r="E58" s="136">
        <f>PIERNA!E58</f>
        <v>0</v>
      </c>
      <c r="F58" s="690">
        <f>PIERNA!F58</f>
        <v>0</v>
      </c>
      <c r="G58" s="100">
        <f>PIERNA!G58</f>
        <v>0</v>
      </c>
      <c r="H58" s="523">
        <f>PIERNA!H58</f>
        <v>0</v>
      </c>
      <c r="I58" s="105">
        <f>PIERNA!I58</f>
        <v>0</v>
      </c>
      <c r="J58" s="290"/>
      <c r="K58" s="291"/>
      <c r="L58" s="479"/>
      <c r="M58" s="495"/>
      <c r="N58" s="294"/>
      <c r="O58" s="578"/>
      <c r="P58" s="295"/>
      <c r="Q58" s="329"/>
      <c r="R58" s="497"/>
      <c r="S58" s="65">
        <f t="shared" si="10"/>
        <v>0</v>
      </c>
      <c r="T58" s="65" t="e">
        <f t="shared" si="12"/>
        <v>#DIV/0!</v>
      </c>
    </row>
    <row r="59" spans="1:20" s="159" customFormat="1" x14ac:dyDescent="0.25">
      <c r="A59" s="100">
        <v>56</v>
      </c>
      <c r="B59" s="75">
        <f>PIERNA!B59</f>
        <v>0</v>
      </c>
      <c r="C59" s="155">
        <f>PIERNA!C59</f>
        <v>0</v>
      </c>
      <c r="D59" s="180">
        <f>PIERNA!D59</f>
        <v>0</v>
      </c>
      <c r="E59" s="136">
        <f>PIERNA!E59</f>
        <v>0</v>
      </c>
      <c r="F59" s="690">
        <f>PIERNA!F59</f>
        <v>0</v>
      </c>
      <c r="G59" s="100">
        <f>PIERNA!G59</f>
        <v>0</v>
      </c>
      <c r="H59" s="523">
        <f>PIERNA!H59</f>
        <v>0</v>
      </c>
      <c r="I59" s="105">
        <f>PIERNA!I59</f>
        <v>0</v>
      </c>
      <c r="J59" s="290"/>
      <c r="K59" s="291"/>
      <c r="L59" s="479"/>
      <c r="M59" s="495"/>
      <c r="N59" s="294"/>
      <c r="O59" s="578"/>
      <c r="P59" s="295"/>
      <c r="Q59" s="329"/>
      <c r="R59" s="497"/>
      <c r="S59" s="65">
        <f t="shared" si="10"/>
        <v>0</v>
      </c>
      <c r="T59" s="65" t="e">
        <f t="shared" si="12"/>
        <v>#DIV/0!</v>
      </c>
    </row>
    <row r="60" spans="1:20" s="159" customFormat="1" x14ac:dyDescent="0.25">
      <c r="A60" s="100">
        <v>57</v>
      </c>
      <c r="B60" s="75">
        <f>PIERNA!B60</f>
        <v>0</v>
      </c>
      <c r="C60" s="155">
        <f>PIERNA!UL5</f>
        <v>0</v>
      </c>
      <c r="D60" s="180">
        <f>PIERNA!D60</f>
        <v>0</v>
      </c>
      <c r="E60" s="136">
        <f>PIERNA!E60</f>
        <v>0</v>
      </c>
      <c r="F60" s="690">
        <f>PIERNA!F60</f>
        <v>0</v>
      </c>
      <c r="G60" s="100">
        <f>PIERNA!G60</f>
        <v>0</v>
      </c>
      <c r="H60" s="523">
        <f>PIERNA!H60</f>
        <v>0</v>
      </c>
      <c r="I60" s="105">
        <f>PIERNA!I60</f>
        <v>0</v>
      </c>
      <c r="J60" s="290"/>
      <c r="K60" s="262"/>
      <c r="L60" s="636"/>
      <c r="M60" s="495"/>
      <c r="N60" s="294"/>
      <c r="O60" s="578"/>
      <c r="P60" s="295"/>
      <c r="Q60" s="329"/>
      <c r="R60" s="497"/>
      <c r="S60" s="65">
        <f>Q60+M60+L60</f>
        <v>0</v>
      </c>
      <c r="T60" s="65" t="e">
        <f t="shared" si="12"/>
        <v>#DIV/0!</v>
      </c>
    </row>
    <row r="61" spans="1:20" s="159" customFormat="1" x14ac:dyDescent="0.25">
      <c r="A61" s="100">
        <v>58</v>
      </c>
      <c r="B61" s="75">
        <f>PIERNA!B61</f>
        <v>0</v>
      </c>
      <c r="C61" s="155">
        <f>PIERNA!C61</f>
        <v>0</v>
      </c>
      <c r="D61" s="180">
        <f>PIERNA!D61</f>
        <v>0</v>
      </c>
      <c r="E61" s="136">
        <f>PIERNA!E61</f>
        <v>0</v>
      </c>
      <c r="F61" s="690">
        <f>PIERNA!F61</f>
        <v>0</v>
      </c>
      <c r="G61" s="100">
        <f>PIERNA!G61</f>
        <v>0</v>
      </c>
      <c r="H61" s="523">
        <f>PIERNA!H61</f>
        <v>0</v>
      </c>
      <c r="I61" s="105">
        <f>PIERNA!I61</f>
        <v>0</v>
      </c>
      <c r="J61" s="290"/>
      <c r="K61" s="291"/>
      <c r="L61" s="479"/>
      <c r="M61" s="495"/>
      <c r="N61" s="294"/>
      <c r="O61" s="578"/>
      <c r="P61" s="295"/>
      <c r="Q61" s="329"/>
      <c r="R61" s="497"/>
      <c r="S61" s="65">
        <f t="shared" ref="S61:S71" si="14">Q61+M61+K61</f>
        <v>0</v>
      </c>
      <c r="T61" s="65" t="e">
        <f t="shared" si="12"/>
        <v>#DIV/0!</v>
      </c>
    </row>
    <row r="62" spans="1:20" s="159" customFormat="1" x14ac:dyDescent="0.25">
      <c r="A62" s="100">
        <v>59</v>
      </c>
      <c r="B62" s="75">
        <f>PIERNA!B62</f>
        <v>0</v>
      </c>
      <c r="C62" s="155">
        <f>PIERNA!C62</f>
        <v>0</v>
      </c>
      <c r="D62" s="180">
        <f>PIERNA!D62</f>
        <v>0</v>
      </c>
      <c r="E62" s="136">
        <f>PIERNA!F62</f>
        <v>0</v>
      </c>
      <c r="F62" s="690">
        <f>PIERNA!F62</f>
        <v>0</v>
      </c>
      <c r="G62" s="169">
        <f>PIERNA!G62</f>
        <v>0</v>
      </c>
      <c r="H62" s="523">
        <f>PIERNA!H62</f>
        <v>0</v>
      </c>
      <c r="I62" s="105">
        <f>PIERNA!I62</f>
        <v>0</v>
      </c>
      <c r="J62" s="290"/>
      <c r="K62" s="291"/>
      <c r="L62" s="479"/>
      <c r="M62" s="495"/>
      <c r="N62" s="294"/>
      <c r="O62" s="578"/>
      <c r="P62" s="295"/>
      <c r="Q62" s="329"/>
      <c r="R62" s="497"/>
      <c r="S62" s="65">
        <f t="shared" si="14"/>
        <v>0</v>
      </c>
      <c r="T62" s="65" t="e">
        <f t="shared" si="12"/>
        <v>#DIV/0!</v>
      </c>
    </row>
    <row r="63" spans="1:20" s="159" customFormat="1" x14ac:dyDescent="0.25">
      <c r="A63" s="100">
        <v>60</v>
      </c>
      <c r="B63" s="75">
        <f>PIERNA!B63</f>
        <v>0</v>
      </c>
      <c r="C63" s="155">
        <f>PIERNA!C62</f>
        <v>0</v>
      </c>
      <c r="D63" s="180">
        <f>PIERNA!D62</f>
        <v>0</v>
      </c>
      <c r="E63" s="136">
        <f>PIERNA!E63</f>
        <v>0</v>
      </c>
      <c r="F63" s="690">
        <f>PIERNA!F63</f>
        <v>0</v>
      </c>
      <c r="G63" s="169">
        <f>PIERNA!G63</f>
        <v>0</v>
      </c>
      <c r="H63" s="523">
        <f>PIERNA!H63</f>
        <v>0</v>
      </c>
      <c r="I63" s="105">
        <f>PIERNA!I63</f>
        <v>0</v>
      </c>
      <c r="J63" s="290"/>
      <c r="K63" s="291"/>
      <c r="L63" s="479"/>
      <c r="M63" s="495"/>
      <c r="N63" s="294"/>
      <c r="O63" s="578"/>
      <c r="P63" s="295"/>
      <c r="Q63" s="329"/>
      <c r="R63" s="497"/>
      <c r="S63" s="65">
        <f t="shared" si="14"/>
        <v>0</v>
      </c>
      <c r="T63" s="65" t="e">
        <f t="shared" si="12"/>
        <v>#DIV/0!</v>
      </c>
    </row>
    <row r="64" spans="1:20" s="159" customFormat="1" x14ac:dyDescent="0.25">
      <c r="A64" s="100"/>
      <c r="B64" s="75">
        <f>PIERNA!B64</f>
        <v>0</v>
      </c>
      <c r="C64" s="155">
        <f>PIERNA!C64</f>
        <v>0</v>
      </c>
      <c r="D64" s="180">
        <f>PIERNA!D64</f>
        <v>0</v>
      </c>
      <c r="E64" s="136">
        <f>PIERNA!E64</f>
        <v>0</v>
      </c>
      <c r="F64" s="690">
        <f>PIERNA!F64</f>
        <v>0</v>
      </c>
      <c r="G64" s="169">
        <f>PIERNA!G64</f>
        <v>0</v>
      </c>
      <c r="H64" s="523">
        <f>PIERNA!H64</f>
        <v>0</v>
      </c>
      <c r="I64" s="105">
        <f>PIERNA!I64</f>
        <v>0</v>
      </c>
      <c r="J64" s="290"/>
      <c r="K64" s="291"/>
      <c r="L64" s="479"/>
      <c r="M64" s="495"/>
      <c r="N64" s="294"/>
      <c r="O64" s="578"/>
      <c r="P64" s="295"/>
      <c r="Q64" s="329"/>
      <c r="R64" s="497"/>
      <c r="S64" s="65">
        <f t="shared" si="14"/>
        <v>0</v>
      </c>
      <c r="T64" s="65" t="e">
        <f t="shared" si="12"/>
        <v>#DIV/0!</v>
      </c>
    </row>
    <row r="65" spans="1:20" s="159" customFormat="1" x14ac:dyDescent="0.25">
      <c r="A65" s="100"/>
      <c r="B65" s="75">
        <f>PIERNA!B65</f>
        <v>0</v>
      </c>
      <c r="C65" s="155">
        <f>PIERNA!C65</f>
        <v>0</v>
      </c>
      <c r="D65" s="180">
        <f>PIERNA!D65</f>
        <v>0</v>
      </c>
      <c r="E65" s="136">
        <f>PIERNA!E65</f>
        <v>0</v>
      </c>
      <c r="F65" s="690">
        <f>PIERNA!F65</f>
        <v>0</v>
      </c>
      <c r="G65" s="169">
        <f>PIERNA!G65</f>
        <v>0</v>
      </c>
      <c r="H65" s="523">
        <f>PIERNA!H65</f>
        <v>0</v>
      </c>
      <c r="I65" s="105">
        <f>PIERNA!I65</f>
        <v>0</v>
      </c>
      <c r="J65" s="290"/>
      <c r="K65" s="291"/>
      <c r="L65" s="479"/>
      <c r="M65" s="495"/>
      <c r="N65" s="294"/>
      <c r="O65" s="578"/>
      <c r="P65" s="295"/>
      <c r="Q65" s="329"/>
      <c r="R65" s="497"/>
      <c r="S65" s="65">
        <f t="shared" si="14"/>
        <v>0</v>
      </c>
      <c r="T65" s="65" t="e">
        <f t="shared" si="12"/>
        <v>#DIV/0!</v>
      </c>
    </row>
    <row r="66" spans="1:20" s="159" customFormat="1" x14ac:dyDescent="0.25">
      <c r="A66" s="100"/>
      <c r="B66" s="75">
        <f>PIERNA!B61</f>
        <v>0</v>
      </c>
      <c r="C66" s="155">
        <f>PIERNA!C61</f>
        <v>0</v>
      </c>
      <c r="D66" s="180">
        <f>PIERNA!D61</f>
        <v>0</v>
      </c>
      <c r="E66" s="136">
        <f>PIERNA!E61</f>
        <v>0</v>
      </c>
      <c r="F66" s="690">
        <f>PIERNA!F61</f>
        <v>0</v>
      </c>
      <c r="G66" s="169">
        <f>PIERNA!G61</f>
        <v>0</v>
      </c>
      <c r="H66" s="523">
        <f>PIERNA!H61</f>
        <v>0</v>
      </c>
      <c r="I66" s="105">
        <f>PIERNA!I66</f>
        <v>0</v>
      </c>
      <c r="J66" s="290"/>
      <c r="K66" s="291"/>
      <c r="L66" s="479"/>
      <c r="M66" s="480"/>
      <c r="N66" s="312"/>
      <c r="O66" s="580"/>
      <c r="P66" s="295"/>
      <c r="Q66" s="329"/>
      <c r="R66" s="497"/>
      <c r="S66" s="65">
        <f t="shared" si="14"/>
        <v>0</v>
      </c>
      <c r="T66" s="65" t="e">
        <f t="shared" si="11"/>
        <v>#DIV/0!</v>
      </c>
    </row>
    <row r="67" spans="1:20" s="159" customFormat="1" x14ac:dyDescent="0.25">
      <c r="A67" s="100"/>
      <c r="B67" s="75">
        <f>PIERNA!B62</f>
        <v>0</v>
      </c>
      <c r="C67" s="155">
        <f>PIERNA!C62</f>
        <v>0</v>
      </c>
      <c r="D67" s="180">
        <f>PIERNA!D62</f>
        <v>0</v>
      </c>
      <c r="E67" s="136">
        <f>PIERNA!E62</f>
        <v>0</v>
      </c>
      <c r="F67" s="690">
        <f>PIERNA!F62</f>
        <v>0</v>
      </c>
      <c r="G67" s="169">
        <f>PIERNA!G62</f>
        <v>0</v>
      </c>
      <c r="H67" s="523">
        <f>PIERNA!H62</f>
        <v>0</v>
      </c>
      <c r="I67" s="105">
        <f>PIERNA!I67</f>
        <v>0</v>
      </c>
      <c r="J67" s="290"/>
      <c r="K67" s="291"/>
      <c r="L67" s="298"/>
      <c r="M67" s="296"/>
      <c r="N67" s="312"/>
      <c r="O67" s="580"/>
      <c r="P67" s="295"/>
      <c r="Q67" s="329"/>
      <c r="R67" s="497"/>
      <c r="S67" s="65">
        <f t="shared" si="14"/>
        <v>0</v>
      </c>
      <c r="T67" s="65" t="e">
        <f t="shared" si="11"/>
        <v>#DIV/0!</v>
      </c>
    </row>
    <row r="68" spans="1:20" s="159" customFormat="1" x14ac:dyDescent="0.25">
      <c r="A68" s="100"/>
      <c r="B68" s="131">
        <f>PIERNA!B63</f>
        <v>0</v>
      </c>
      <c r="C68" s="155">
        <f>PIERNA!C63</f>
        <v>0</v>
      </c>
      <c r="D68" s="101">
        <f>PIERNA!D63</f>
        <v>0</v>
      </c>
      <c r="E68" s="136">
        <f>PIERNA!E63</f>
        <v>0</v>
      </c>
      <c r="F68" s="690">
        <f>PIERNA!F63</f>
        <v>0</v>
      </c>
      <c r="G68" s="169">
        <f>PIERNA!G63</f>
        <v>0</v>
      </c>
      <c r="H68" s="523">
        <f>PIERNA!H63</f>
        <v>0</v>
      </c>
      <c r="I68" s="105">
        <f>PIERNA!I68</f>
        <v>0</v>
      </c>
      <c r="J68" s="290"/>
      <c r="K68" s="291"/>
      <c r="L68" s="298"/>
      <c r="M68" s="296"/>
      <c r="N68" s="312"/>
      <c r="O68" s="580"/>
      <c r="P68" s="295"/>
      <c r="Q68" s="329"/>
      <c r="R68" s="497"/>
      <c r="S68" s="65">
        <f t="shared" si="14"/>
        <v>0</v>
      </c>
      <c r="T68" s="65" t="e">
        <f t="shared" si="11"/>
        <v>#DIV/0!</v>
      </c>
    </row>
    <row r="69" spans="1:20" s="159" customFormat="1" x14ac:dyDescent="0.25">
      <c r="A69" s="100"/>
      <c r="B69" s="75">
        <f>PIERNA!B64</f>
        <v>0</v>
      </c>
      <c r="C69" s="155">
        <f>PIERNA!C64</f>
        <v>0</v>
      </c>
      <c r="D69" s="101">
        <f>PIERNA!D64</f>
        <v>0</v>
      </c>
      <c r="E69" s="136">
        <f>PIERNA!E64</f>
        <v>0</v>
      </c>
      <c r="F69" s="690">
        <f>PIERNA!F64</f>
        <v>0</v>
      </c>
      <c r="G69" s="169">
        <f>PIERNA!G64</f>
        <v>0</v>
      </c>
      <c r="H69" s="523">
        <f>PIERNA!H64</f>
        <v>0</v>
      </c>
      <c r="I69" s="105">
        <f>PIERNA!I69</f>
        <v>0</v>
      </c>
      <c r="J69" s="290"/>
      <c r="K69" s="291"/>
      <c r="L69" s="298"/>
      <c r="M69" s="296"/>
      <c r="N69" s="312"/>
      <c r="O69" s="580"/>
      <c r="P69" s="295"/>
      <c r="Q69" s="329"/>
      <c r="R69" s="497"/>
      <c r="S69" s="65">
        <f t="shared" si="14"/>
        <v>0</v>
      </c>
      <c r="T69" s="65" t="e">
        <f t="shared" si="11"/>
        <v>#DIV/0!</v>
      </c>
    </row>
    <row r="70" spans="1:20" s="159" customFormat="1" ht="15" hidden="1" customHeight="1" x14ac:dyDescent="0.25">
      <c r="A70" s="100">
        <v>62</v>
      </c>
      <c r="B70" s="75">
        <f>PIERNA!B65</f>
        <v>0</v>
      </c>
      <c r="C70" s="155">
        <f>PIERNA!C65</f>
        <v>0</v>
      </c>
      <c r="D70" s="101">
        <f>PIERNA!D65</f>
        <v>0</v>
      </c>
      <c r="E70" s="136">
        <f>PIERNA!E65</f>
        <v>0</v>
      </c>
      <c r="F70" s="690">
        <f>PIERNA!F65</f>
        <v>0</v>
      </c>
      <c r="G70" s="169">
        <f>PIERNA!G65</f>
        <v>0</v>
      </c>
      <c r="H70" s="523">
        <f>PIERNA!H65</f>
        <v>0</v>
      </c>
      <c r="I70" s="105">
        <f>PIERNA!I70</f>
        <v>0</v>
      </c>
      <c r="J70" s="481"/>
      <c r="K70" s="291"/>
      <c r="L70" s="298"/>
      <c r="M70" s="296"/>
      <c r="N70" s="294"/>
      <c r="O70" s="273"/>
      <c r="P70" s="295"/>
      <c r="Q70" s="329"/>
      <c r="R70" s="497"/>
      <c r="S70" s="65">
        <f t="shared" si="14"/>
        <v>0</v>
      </c>
      <c r="T70" s="65" t="e">
        <f t="shared" si="11"/>
        <v>#DIV/0!</v>
      </c>
    </row>
    <row r="71" spans="1:20" s="159" customFormat="1" ht="15" hidden="1" customHeight="1" x14ac:dyDescent="0.25">
      <c r="A71" s="100">
        <v>63</v>
      </c>
      <c r="B71" s="75">
        <f>PIERNA!B66</f>
        <v>0</v>
      </c>
      <c r="C71" s="155">
        <f>PIERNA!C66</f>
        <v>0</v>
      </c>
      <c r="D71" s="101">
        <f>PIERNA!D66</f>
        <v>0</v>
      </c>
      <c r="E71" s="136">
        <f>PIERNA!E66</f>
        <v>0</v>
      </c>
      <c r="F71" s="690">
        <f>PIERNA!F66</f>
        <v>0</v>
      </c>
      <c r="G71" s="169">
        <f>PIERNA!G66</f>
        <v>0</v>
      </c>
      <c r="H71" s="523">
        <f>PIERNA!H66</f>
        <v>0</v>
      </c>
      <c r="I71" s="105">
        <f>PIERNA!I71</f>
        <v>0</v>
      </c>
      <c r="J71" s="481"/>
      <c r="K71" s="291"/>
      <c r="L71" s="298"/>
      <c r="M71" s="296"/>
      <c r="N71" s="294"/>
      <c r="O71" s="273"/>
      <c r="P71" s="295"/>
      <c r="Q71" s="329"/>
      <c r="R71" s="497"/>
      <c r="S71" s="65">
        <f t="shared" si="14"/>
        <v>0</v>
      </c>
      <c r="T71" s="65" t="e">
        <f t="shared" si="11"/>
        <v>#DIV/0!</v>
      </c>
    </row>
    <row r="72" spans="1:20" s="159" customFormat="1" ht="15" hidden="1" customHeight="1" x14ac:dyDescent="0.25">
      <c r="A72" s="100">
        <v>64</v>
      </c>
      <c r="B72" s="75">
        <f>PIERNA!B67</f>
        <v>0</v>
      </c>
      <c r="C72" s="155">
        <f>PIERNA!C67</f>
        <v>0</v>
      </c>
      <c r="D72" s="101">
        <f>PIERNA!D67</f>
        <v>0</v>
      </c>
      <c r="E72" s="136">
        <f>PIERNA!E67</f>
        <v>0</v>
      </c>
      <c r="F72" s="690">
        <f>PIERNA!F67</f>
        <v>0</v>
      </c>
      <c r="G72" s="169">
        <f>PIERNA!G67</f>
        <v>0</v>
      </c>
      <c r="H72" s="523">
        <f>PIERNA!H67</f>
        <v>0</v>
      </c>
      <c r="I72" s="105">
        <f>PIERNA!I72</f>
        <v>0</v>
      </c>
      <c r="J72" s="481"/>
      <c r="K72" s="291"/>
      <c r="L72" s="298"/>
      <c r="M72" s="296"/>
      <c r="N72" s="294"/>
      <c r="O72" s="273"/>
      <c r="P72" s="295"/>
      <c r="Q72" s="329"/>
      <c r="R72" s="497"/>
      <c r="S72" s="65">
        <f t="shared" ref="S72:S139" si="15">Q72+M72+K72</f>
        <v>0</v>
      </c>
      <c r="T72" s="65" t="e">
        <f t="shared" ref="T72:T95" si="16">S72/H72+0.1</f>
        <v>#DIV/0!</v>
      </c>
    </row>
    <row r="73" spans="1:20" s="159" customFormat="1" ht="15" hidden="1" customHeight="1" x14ac:dyDescent="0.25">
      <c r="A73" s="100">
        <v>65</v>
      </c>
      <c r="B73" s="75">
        <f>PIERNA!B68</f>
        <v>0</v>
      </c>
      <c r="C73" s="155">
        <f>PIERNA!C68</f>
        <v>0</v>
      </c>
      <c r="D73" s="101">
        <f>PIERNA!D68</f>
        <v>0</v>
      </c>
      <c r="E73" s="136">
        <f>PIERNA!E68</f>
        <v>0</v>
      </c>
      <c r="F73" s="690">
        <f>PIERNA!F68</f>
        <v>0</v>
      </c>
      <c r="G73" s="169">
        <f>PIERNA!G68</f>
        <v>0</v>
      </c>
      <c r="H73" s="523">
        <f>PIERNA!H68</f>
        <v>0</v>
      </c>
      <c r="I73" s="105">
        <f>PIERNA!I73</f>
        <v>0</v>
      </c>
      <c r="J73" s="481"/>
      <c r="K73" s="291"/>
      <c r="L73" s="298"/>
      <c r="M73" s="296"/>
      <c r="N73" s="294"/>
      <c r="O73" s="273"/>
      <c r="P73" s="295"/>
      <c r="Q73" s="329"/>
      <c r="R73" s="497"/>
      <c r="S73" s="65">
        <f t="shared" si="15"/>
        <v>0</v>
      </c>
      <c r="T73" s="65" t="e">
        <f t="shared" si="16"/>
        <v>#DIV/0!</v>
      </c>
    </row>
    <row r="74" spans="1:20" s="159" customFormat="1" ht="15" hidden="1" customHeight="1" x14ac:dyDescent="0.25">
      <c r="A74" s="100">
        <v>66</v>
      </c>
      <c r="B74" s="75">
        <f>PIERNA!B69</f>
        <v>0</v>
      </c>
      <c r="C74" s="155">
        <f>PIERNA!C69</f>
        <v>0</v>
      </c>
      <c r="D74" s="101">
        <f>PIERNA!D69</f>
        <v>0</v>
      </c>
      <c r="E74" s="136">
        <f>PIERNA!E69</f>
        <v>0</v>
      </c>
      <c r="F74" s="690">
        <f>PIERNA!F69</f>
        <v>0</v>
      </c>
      <c r="G74" s="169">
        <f>PIERNA!G69</f>
        <v>0</v>
      </c>
      <c r="H74" s="523">
        <f>PIERNA!H69</f>
        <v>0</v>
      </c>
      <c r="I74" s="105">
        <f>PIERNA!I74</f>
        <v>0</v>
      </c>
      <c r="J74" s="481"/>
      <c r="K74" s="291"/>
      <c r="L74" s="298"/>
      <c r="M74" s="296"/>
      <c r="N74" s="294"/>
      <c r="O74" s="273"/>
      <c r="P74" s="295"/>
      <c r="Q74" s="329"/>
      <c r="R74" s="497"/>
      <c r="S74" s="65">
        <f t="shared" si="15"/>
        <v>0</v>
      </c>
      <c r="T74" s="65" t="e">
        <f t="shared" si="16"/>
        <v>#DIV/0!</v>
      </c>
    </row>
    <row r="75" spans="1:20" s="159" customFormat="1" ht="15" hidden="1" customHeight="1" x14ac:dyDescent="0.25">
      <c r="A75" s="100">
        <v>67</v>
      </c>
      <c r="B75" s="75">
        <f>PIERNA!B70</f>
        <v>0</v>
      </c>
      <c r="C75" s="155">
        <f>PIERNA!C70</f>
        <v>0</v>
      </c>
      <c r="D75" s="101">
        <f>PIERNA!D70</f>
        <v>0</v>
      </c>
      <c r="E75" s="136">
        <f>PIERNA!E70</f>
        <v>0</v>
      </c>
      <c r="F75" s="690">
        <f>PIERNA!F70</f>
        <v>0</v>
      </c>
      <c r="G75" s="169">
        <f>PIERNA!G70</f>
        <v>0</v>
      </c>
      <c r="H75" s="523">
        <f>PIERNA!H70</f>
        <v>0</v>
      </c>
      <c r="I75" s="105">
        <f>PIERNA!I75</f>
        <v>0</v>
      </c>
      <c r="J75" s="481"/>
      <c r="K75" s="291"/>
      <c r="L75" s="298"/>
      <c r="M75" s="296"/>
      <c r="N75" s="294"/>
      <c r="O75" s="273"/>
      <c r="P75" s="295"/>
      <c r="Q75" s="329"/>
      <c r="R75" s="497"/>
      <c r="S75" s="65">
        <f t="shared" si="15"/>
        <v>0</v>
      </c>
      <c r="T75" s="65" t="e">
        <f t="shared" si="16"/>
        <v>#DIV/0!</v>
      </c>
    </row>
    <row r="76" spans="1:20" s="159" customFormat="1" ht="15" hidden="1" customHeight="1" x14ac:dyDescent="0.25">
      <c r="A76" s="100">
        <v>68</v>
      </c>
      <c r="B76" s="130">
        <f>PIERNA!B71</f>
        <v>0</v>
      </c>
      <c r="C76" s="155">
        <f>PIERNA!C71</f>
        <v>0</v>
      </c>
      <c r="D76" s="101">
        <f>PIERNA!D71</f>
        <v>0</v>
      </c>
      <c r="E76" s="136">
        <f>PIERNA!E71</f>
        <v>0</v>
      </c>
      <c r="F76" s="690">
        <f>PIERNA!F71</f>
        <v>0</v>
      </c>
      <c r="G76" s="169">
        <f>PIERNA!G71</f>
        <v>0</v>
      </c>
      <c r="H76" s="523">
        <f>PIERNA!H71</f>
        <v>0</v>
      </c>
      <c r="I76" s="105">
        <f>PIERNA!I76</f>
        <v>0</v>
      </c>
      <c r="J76" s="481"/>
      <c r="K76" s="291"/>
      <c r="L76" s="298"/>
      <c r="M76" s="296"/>
      <c r="N76" s="294"/>
      <c r="O76" s="273"/>
      <c r="P76" s="295"/>
      <c r="Q76" s="329"/>
      <c r="R76" s="497"/>
      <c r="S76" s="65">
        <f t="shared" si="15"/>
        <v>0</v>
      </c>
      <c r="T76" s="65" t="e">
        <f t="shared" si="16"/>
        <v>#DIV/0!</v>
      </c>
    </row>
    <row r="77" spans="1:20" s="159" customFormat="1" ht="15" hidden="1" customHeight="1" x14ac:dyDescent="0.25">
      <c r="A77" s="100">
        <v>69</v>
      </c>
      <c r="B77" s="75">
        <f>PIERNA!B72</f>
        <v>0</v>
      </c>
      <c r="C77" s="155">
        <f>PIERNA!C72</f>
        <v>0</v>
      </c>
      <c r="D77" s="101">
        <f>PIERNA!D72</f>
        <v>0</v>
      </c>
      <c r="E77" s="136">
        <f>PIERNA!E72</f>
        <v>0</v>
      </c>
      <c r="F77" s="690">
        <f>PIERNA!F72</f>
        <v>0</v>
      </c>
      <c r="G77" s="169">
        <f>PIERNA!G72</f>
        <v>0</v>
      </c>
      <c r="H77" s="523">
        <f>PIERNA!H72</f>
        <v>0</v>
      </c>
      <c r="I77" s="105">
        <f>PIERNA!I77</f>
        <v>0</v>
      </c>
      <c r="J77" s="481"/>
      <c r="K77" s="291"/>
      <c r="L77" s="298"/>
      <c r="M77" s="296"/>
      <c r="N77" s="294"/>
      <c r="O77" s="273"/>
      <c r="P77" s="295"/>
      <c r="Q77" s="329"/>
      <c r="R77" s="497"/>
      <c r="S77" s="65">
        <f t="shared" si="15"/>
        <v>0</v>
      </c>
      <c r="T77" s="65" t="e">
        <f t="shared" si="16"/>
        <v>#DIV/0!</v>
      </c>
    </row>
    <row r="78" spans="1:20" s="159" customFormat="1" ht="15" hidden="1" customHeight="1" x14ac:dyDescent="0.25">
      <c r="A78" s="100">
        <v>70</v>
      </c>
      <c r="B78" s="75">
        <f>PIERNA!B73</f>
        <v>0</v>
      </c>
      <c r="C78" s="155">
        <f>PIERNA!C73</f>
        <v>0</v>
      </c>
      <c r="D78" s="101">
        <f>PIERNA!D73</f>
        <v>0</v>
      </c>
      <c r="E78" s="136">
        <f>PIERNA!E73</f>
        <v>0</v>
      </c>
      <c r="F78" s="690">
        <f>PIERNA!F73</f>
        <v>0</v>
      </c>
      <c r="G78" s="169">
        <f>PIERNA!G73</f>
        <v>0</v>
      </c>
      <c r="H78" s="523">
        <f>PIERNA!H73</f>
        <v>0</v>
      </c>
      <c r="I78" s="105">
        <f>PIERNA!I78</f>
        <v>0</v>
      </c>
      <c r="J78" s="481"/>
      <c r="K78" s="291"/>
      <c r="L78" s="298"/>
      <c r="M78" s="296"/>
      <c r="N78" s="294"/>
      <c r="O78" s="273"/>
      <c r="P78" s="295"/>
      <c r="Q78" s="329"/>
      <c r="R78" s="497"/>
      <c r="S78" s="65">
        <f t="shared" si="15"/>
        <v>0</v>
      </c>
      <c r="T78" s="65" t="e">
        <f t="shared" si="16"/>
        <v>#DIV/0!</v>
      </c>
    </row>
    <row r="79" spans="1:20" s="159" customFormat="1" ht="15" hidden="1" customHeight="1" x14ac:dyDescent="0.25">
      <c r="A79" s="100">
        <v>71</v>
      </c>
      <c r="B79" s="75">
        <f>PIERNA!B74</f>
        <v>0</v>
      </c>
      <c r="C79" s="155">
        <f>PIERNA!C74</f>
        <v>0</v>
      </c>
      <c r="D79" s="101">
        <f>PIERNA!D74</f>
        <v>0</v>
      </c>
      <c r="E79" s="136">
        <f>PIERNA!E74</f>
        <v>0</v>
      </c>
      <c r="F79" s="690">
        <f>PIERNA!F74</f>
        <v>0</v>
      </c>
      <c r="G79" s="169">
        <f>PIERNA!G74</f>
        <v>0</v>
      </c>
      <c r="H79" s="523">
        <f>PIERNA!H74</f>
        <v>0</v>
      </c>
      <c r="I79" s="105">
        <f>PIERNA!I79</f>
        <v>0</v>
      </c>
      <c r="J79" s="481"/>
      <c r="K79" s="291"/>
      <c r="L79" s="298"/>
      <c r="M79" s="296"/>
      <c r="N79" s="294"/>
      <c r="O79" s="273"/>
      <c r="P79" s="295"/>
      <c r="Q79" s="329"/>
      <c r="R79" s="497"/>
      <c r="S79" s="65">
        <f t="shared" si="15"/>
        <v>0</v>
      </c>
      <c r="T79" s="65" t="e">
        <f t="shared" si="16"/>
        <v>#DIV/0!</v>
      </c>
    </row>
    <row r="80" spans="1:20" s="159" customFormat="1" ht="15" hidden="1" customHeight="1" x14ac:dyDescent="0.25">
      <c r="A80" s="100">
        <v>72</v>
      </c>
      <c r="B80" s="75">
        <f>PIERNA!B75</f>
        <v>0</v>
      </c>
      <c r="C80" s="155">
        <f>PIERNA!C75</f>
        <v>0</v>
      </c>
      <c r="D80" s="101">
        <f>PIERNA!D75</f>
        <v>0</v>
      </c>
      <c r="E80" s="136">
        <f>PIERNA!E75</f>
        <v>0</v>
      </c>
      <c r="F80" s="690">
        <f>PIERNA!F75</f>
        <v>0</v>
      </c>
      <c r="G80" s="169">
        <f>PIERNA!G75</f>
        <v>0</v>
      </c>
      <c r="H80" s="523">
        <f>PIERNA!H75</f>
        <v>0</v>
      </c>
      <c r="I80" s="105">
        <f>PIERNA!I80</f>
        <v>0</v>
      </c>
      <c r="J80" s="481"/>
      <c r="K80" s="291"/>
      <c r="L80" s="298"/>
      <c r="M80" s="296"/>
      <c r="N80" s="294"/>
      <c r="O80" s="273"/>
      <c r="P80" s="295"/>
      <c r="Q80" s="329"/>
      <c r="R80" s="497"/>
      <c r="S80" s="65">
        <f t="shared" si="15"/>
        <v>0</v>
      </c>
      <c r="T80" s="65" t="e">
        <f t="shared" si="16"/>
        <v>#DIV/0!</v>
      </c>
    </row>
    <row r="81" spans="1:20" s="159" customFormat="1" ht="15" hidden="1" customHeight="1" x14ac:dyDescent="0.25">
      <c r="A81" s="100">
        <v>73</v>
      </c>
      <c r="B81" s="75">
        <f>PIERNA!B76</f>
        <v>0</v>
      </c>
      <c r="C81" s="155">
        <f>PIERNA!C76</f>
        <v>0</v>
      </c>
      <c r="D81" s="101">
        <f>PIERNA!D76</f>
        <v>0</v>
      </c>
      <c r="E81" s="136">
        <f>PIERNA!E76</f>
        <v>0</v>
      </c>
      <c r="F81" s="690">
        <f>PIERNA!F76</f>
        <v>0</v>
      </c>
      <c r="G81" s="169">
        <f>PIERNA!G76</f>
        <v>0</v>
      </c>
      <c r="H81" s="523">
        <f>PIERNA!H76</f>
        <v>0</v>
      </c>
      <c r="I81" s="105">
        <f>PIERNA!I81</f>
        <v>0</v>
      </c>
      <c r="J81" s="481"/>
      <c r="K81" s="291"/>
      <c r="L81" s="298"/>
      <c r="M81" s="296"/>
      <c r="N81" s="294"/>
      <c r="O81" s="273"/>
      <c r="P81" s="295"/>
      <c r="Q81" s="329"/>
      <c r="R81" s="497"/>
      <c r="S81" s="65">
        <f t="shared" si="15"/>
        <v>0</v>
      </c>
      <c r="T81" s="65" t="e">
        <f t="shared" si="16"/>
        <v>#DIV/0!</v>
      </c>
    </row>
    <row r="82" spans="1:20" s="159" customFormat="1" ht="15" hidden="1" customHeight="1" x14ac:dyDescent="0.25">
      <c r="A82" s="100">
        <v>74</v>
      </c>
      <c r="B82" s="75">
        <f>PIERNA!B77</f>
        <v>0</v>
      </c>
      <c r="C82" s="155">
        <f>PIERNA!C77</f>
        <v>0</v>
      </c>
      <c r="D82" s="101">
        <f>PIERNA!D77</f>
        <v>0</v>
      </c>
      <c r="E82" s="136">
        <f>PIERNA!E77</f>
        <v>0</v>
      </c>
      <c r="F82" s="690">
        <f>PIERNA!F77</f>
        <v>0</v>
      </c>
      <c r="G82" s="169">
        <f>PIERNA!G77</f>
        <v>0</v>
      </c>
      <c r="H82" s="523">
        <f>PIERNA!H77</f>
        <v>0</v>
      </c>
      <c r="I82" s="105">
        <f>PIERNA!I82</f>
        <v>0</v>
      </c>
      <c r="J82" s="481"/>
      <c r="K82" s="291"/>
      <c r="L82" s="298"/>
      <c r="M82" s="296"/>
      <c r="N82" s="294"/>
      <c r="O82" s="273"/>
      <c r="P82" s="295"/>
      <c r="Q82" s="329"/>
      <c r="R82" s="497"/>
      <c r="S82" s="65">
        <f t="shared" si="15"/>
        <v>0</v>
      </c>
      <c r="T82" s="65" t="e">
        <f t="shared" si="16"/>
        <v>#DIV/0!</v>
      </c>
    </row>
    <row r="83" spans="1:20" s="159" customFormat="1" ht="15" hidden="1" customHeight="1" x14ac:dyDescent="0.25">
      <c r="A83" s="100">
        <v>75</v>
      </c>
      <c r="B83" s="75">
        <f>PIERNA!B78</f>
        <v>0</v>
      </c>
      <c r="C83" s="155">
        <f>PIERNA!C78</f>
        <v>0</v>
      </c>
      <c r="D83" s="101">
        <f>PIERNA!D78</f>
        <v>0</v>
      </c>
      <c r="E83" s="136">
        <f>PIERNA!E78</f>
        <v>0</v>
      </c>
      <c r="F83" s="690">
        <f>PIERNA!F78</f>
        <v>0</v>
      </c>
      <c r="G83" s="169">
        <f>PIERNA!G78</f>
        <v>0</v>
      </c>
      <c r="H83" s="523">
        <f>PIERNA!H78</f>
        <v>0</v>
      </c>
      <c r="I83" s="105">
        <f>PIERNA!I83</f>
        <v>0</v>
      </c>
      <c r="J83" s="481"/>
      <c r="K83" s="291"/>
      <c r="L83" s="298"/>
      <c r="M83" s="296"/>
      <c r="N83" s="294"/>
      <c r="O83" s="273"/>
      <c r="P83" s="295"/>
      <c r="Q83" s="329"/>
      <c r="R83" s="497"/>
      <c r="S83" s="65">
        <f t="shared" si="15"/>
        <v>0</v>
      </c>
      <c r="T83" s="65" t="e">
        <f t="shared" si="16"/>
        <v>#DIV/0!</v>
      </c>
    </row>
    <row r="84" spans="1:20" s="159" customFormat="1" ht="15" hidden="1" customHeight="1" x14ac:dyDescent="0.25">
      <c r="A84" s="100">
        <v>76</v>
      </c>
      <c r="B84" s="75">
        <f>PIERNA!B79</f>
        <v>0</v>
      </c>
      <c r="C84" s="155">
        <f>PIERNA!C79</f>
        <v>0</v>
      </c>
      <c r="D84" s="101">
        <f>PIERNA!D79</f>
        <v>0</v>
      </c>
      <c r="E84" s="136">
        <f>PIERNA!E79</f>
        <v>0</v>
      </c>
      <c r="F84" s="690">
        <f>PIERNA!F79</f>
        <v>0</v>
      </c>
      <c r="G84" s="169">
        <f>PIERNA!G79</f>
        <v>0</v>
      </c>
      <c r="H84" s="523">
        <f>PIERNA!H79</f>
        <v>0</v>
      </c>
      <c r="I84" s="105">
        <f>PIERNA!I84</f>
        <v>0</v>
      </c>
      <c r="J84" s="481"/>
      <c r="K84" s="291"/>
      <c r="L84" s="298"/>
      <c r="M84" s="296"/>
      <c r="N84" s="294"/>
      <c r="O84" s="273"/>
      <c r="P84" s="295"/>
      <c r="Q84" s="329"/>
      <c r="R84" s="497"/>
      <c r="S84" s="65">
        <f t="shared" si="15"/>
        <v>0</v>
      </c>
      <c r="T84" s="65" t="e">
        <f t="shared" si="16"/>
        <v>#DIV/0!</v>
      </c>
    </row>
    <row r="85" spans="1:20" s="159" customFormat="1" ht="15" hidden="1" customHeight="1" x14ac:dyDescent="0.25">
      <c r="A85" s="100">
        <v>77</v>
      </c>
      <c r="B85" s="75">
        <f>PIERNA!B80</f>
        <v>0</v>
      </c>
      <c r="C85" s="155">
        <f>PIERNA!C80</f>
        <v>0</v>
      </c>
      <c r="D85" s="101">
        <f>PIERNA!D80</f>
        <v>0</v>
      </c>
      <c r="E85" s="136">
        <f>PIERNA!E80</f>
        <v>0</v>
      </c>
      <c r="F85" s="690">
        <f>PIERNA!F80</f>
        <v>0</v>
      </c>
      <c r="G85" s="169">
        <f>PIERNA!G80</f>
        <v>0</v>
      </c>
      <c r="H85" s="523">
        <f>PIERNA!H80</f>
        <v>0</v>
      </c>
      <c r="I85" s="105">
        <f>PIERNA!I85</f>
        <v>0</v>
      </c>
      <c r="J85" s="481"/>
      <c r="K85" s="291"/>
      <c r="L85" s="298"/>
      <c r="M85" s="296"/>
      <c r="N85" s="294"/>
      <c r="O85" s="273"/>
      <c r="P85" s="295"/>
      <c r="Q85" s="329"/>
      <c r="R85" s="497"/>
      <c r="S85" s="65">
        <f t="shared" si="15"/>
        <v>0</v>
      </c>
      <c r="T85" s="65" t="e">
        <f t="shared" si="16"/>
        <v>#DIV/0!</v>
      </c>
    </row>
    <row r="86" spans="1:20" s="159" customFormat="1" ht="15" hidden="1" customHeight="1" x14ac:dyDescent="0.25">
      <c r="A86" s="100">
        <v>78</v>
      </c>
      <c r="B86" s="75">
        <f>PIERNA!B81</f>
        <v>0</v>
      </c>
      <c r="C86" s="155">
        <f>PIERNA!C81</f>
        <v>0</v>
      </c>
      <c r="D86" s="101">
        <f>PIERNA!D81</f>
        <v>0</v>
      </c>
      <c r="E86" s="136">
        <f>PIERNA!E81</f>
        <v>0</v>
      </c>
      <c r="F86" s="690">
        <f>PIERNA!F81</f>
        <v>0</v>
      </c>
      <c r="G86" s="169">
        <f>PIERNA!G81</f>
        <v>0</v>
      </c>
      <c r="H86" s="523">
        <f>PIERNA!H81</f>
        <v>0</v>
      </c>
      <c r="I86" s="105">
        <f>PIERNA!I86</f>
        <v>0</v>
      </c>
      <c r="J86" s="481"/>
      <c r="K86" s="291"/>
      <c r="L86" s="298"/>
      <c r="M86" s="296"/>
      <c r="N86" s="294"/>
      <c r="O86" s="273"/>
      <c r="P86" s="295"/>
      <c r="Q86" s="329"/>
      <c r="R86" s="497"/>
      <c r="S86" s="65">
        <f t="shared" si="15"/>
        <v>0</v>
      </c>
      <c r="T86" s="65" t="e">
        <f t="shared" si="16"/>
        <v>#DIV/0!</v>
      </c>
    </row>
    <row r="87" spans="1:20" s="159" customFormat="1" ht="15" hidden="1" customHeight="1" x14ac:dyDescent="0.25">
      <c r="A87" s="100">
        <v>79</v>
      </c>
      <c r="B87" s="75">
        <f>PIERNA!B82</f>
        <v>0</v>
      </c>
      <c r="C87" s="155">
        <f>PIERNA!C82</f>
        <v>0</v>
      </c>
      <c r="D87" s="101">
        <f>PIERNA!D82</f>
        <v>0</v>
      </c>
      <c r="E87" s="136">
        <f>PIERNA!E82</f>
        <v>0</v>
      </c>
      <c r="F87" s="690">
        <f>PIERNA!F82</f>
        <v>0</v>
      </c>
      <c r="G87" s="169">
        <f>PIERNA!G82</f>
        <v>0</v>
      </c>
      <c r="H87" s="523">
        <f>PIERNA!H82</f>
        <v>0</v>
      </c>
      <c r="I87" s="105">
        <f>PIERNA!I87</f>
        <v>0</v>
      </c>
      <c r="J87" s="481"/>
      <c r="K87" s="291"/>
      <c r="L87" s="298"/>
      <c r="M87" s="296"/>
      <c r="N87" s="294"/>
      <c r="O87" s="273"/>
      <c r="P87" s="295"/>
      <c r="Q87" s="329"/>
      <c r="R87" s="497"/>
      <c r="S87" s="65">
        <f t="shared" si="15"/>
        <v>0</v>
      </c>
      <c r="T87" s="65" t="e">
        <f t="shared" si="16"/>
        <v>#DIV/0!</v>
      </c>
    </row>
    <row r="88" spans="1:20" s="159" customFormat="1" ht="15" hidden="1" customHeight="1" x14ac:dyDescent="0.25">
      <c r="A88" s="100">
        <v>80</v>
      </c>
      <c r="B88" s="75">
        <f>PIERNA!B83</f>
        <v>0</v>
      </c>
      <c r="C88" s="155">
        <f>PIERNA!C83</f>
        <v>0</v>
      </c>
      <c r="D88" s="101">
        <f>PIERNA!D83</f>
        <v>0</v>
      </c>
      <c r="E88" s="136">
        <f>PIERNA!E83</f>
        <v>0</v>
      </c>
      <c r="F88" s="690">
        <f>PIERNA!F83</f>
        <v>0</v>
      </c>
      <c r="G88" s="169">
        <f>PIERNA!G83</f>
        <v>0</v>
      </c>
      <c r="H88" s="523">
        <f>PIERNA!H83</f>
        <v>0</v>
      </c>
      <c r="I88" s="105">
        <f>PIERNA!I88</f>
        <v>0</v>
      </c>
      <c r="J88" s="481"/>
      <c r="K88" s="291"/>
      <c r="L88" s="298"/>
      <c r="M88" s="296"/>
      <c r="N88" s="294"/>
      <c r="O88" s="273"/>
      <c r="P88" s="295"/>
      <c r="Q88" s="329"/>
      <c r="R88" s="497"/>
      <c r="S88" s="65">
        <f t="shared" si="15"/>
        <v>0</v>
      </c>
      <c r="T88" s="65" t="e">
        <f t="shared" si="16"/>
        <v>#DIV/0!</v>
      </c>
    </row>
    <row r="89" spans="1:20" s="159" customFormat="1" ht="15" hidden="1" customHeight="1" x14ac:dyDescent="0.25">
      <c r="A89" s="100">
        <v>81</v>
      </c>
      <c r="B89" s="75">
        <f>PIERNA!B84</f>
        <v>0</v>
      </c>
      <c r="C89" s="155">
        <f>PIERNA!C84</f>
        <v>0</v>
      </c>
      <c r="D89" s="101">
        <f>PIERNA!D84</f>
        <v>0</v>
      </c>
      <c r="E89" s="136">
        <f>PIERNA!E84</f>
        <v>0</v>
      </c>
      <c r="F89" s="690">
        <f>PIERNA!F84</f>
        <v>0</v>
      </c>
      <c r="G89" s="169">
        <f>PIERNA!G84</f>
        <v>0</v>
      </c>
      <c r="H89" s="523">
        <f>PIERNA!H84</f>
        <v>0</v>
      </c>
      <c r="I89" s="105">
        <f>PIERNA!I89</f>
        <v>0</v>
      </c>
      <c r="J89" s="481"/>
      <c r="K89" s="291"/>
      <c r="L89" s="298"/>
      <c r="M89" s="296"/>
      <c r="N89" s="294"/>
      <c r="O89" s="273"/>
      <c r="P89" s="295"/>
      <c r="Q89" s="329"/>
      <c r="R89" s="497"/>
      <c r="S89" s="65">
        <f t="shared" si="15"/>
        <v>0</v>
      </c>
      <c r="T89" s="65" t="e">
        <f t="shared" si="16"/>
        <v>#DIV/0!</v>
      </c>
    </row>
    <row r="90" spans="1:20" s="159" customFormat="1" ht="15" hidden="1" customHeight="1" x14ac:dyDescent="0.25">
      <c r="A90" s="100">
        <v>82</v>
      </c>
      <c r="B90" s="75">
        <f>PIERNA!B85</f>
        <v>0</v>
      </c>
      <c r="C90" s="155">
        <f>PIERNA!C85</f>
        <v>0</v>
      </c>
      <c r="D90" s="101">
        <f>PIERNA!D85</f>
        <v>0</v>
      </c>
      <c r="E90" s="136">
        <f>PIERNA!E85</f>
        <v>0</v>
      </c>
      <c r="F90" s="690">
        <f>PIERNA!F85</f>
        <v>0</v>
      </c>
      <c r="G90" s="169">
        <f>PIERNA!G85</f>
        <v>0</v>
      </c>
      <c r="H90" s="523">
        <f>PIERNA!H85</f>
        <v>0</v>
      </c>
      <c r="I90" s="105">
        <f>PIERNA!I90</f>
        <v>0</v>
      </c>
      <c r="J90" s="481"/>
      <c r="K90" s="291"/>
      <c r="L90" s="298"/>
      <c r="M90" s="296"/>
      <c r="N90" s="294"/>
      <c r="O90" s="273"/>
      <c r="P90" s="295"/>
      <c r="Q90" s="329"/>
      <c r="R90" s="497"/>
      <c r="S90" s="65">
        <f t="shared" si="15"/>
        <v>0</v>
      </c>
      <c r="T90" s="65" t="e">
        <f t="shared" si="16"/>
        <v>#DIV/0!</v>
      </c>
    </row>
    <row r="91" spans="1:20" s="159" customFormat="1" ht="15" hidden="1" customHeight="1" x14ac:dyDescent="0.25">
      <c r="A91" s="100">
        <v>83</v>
      </c>
      <c r="B91" s="75">
        <f>PIERNA!B86</f>
        <v>0</v>
      </c>
      <c r="C91" s="155">
        <f>PIERNA!C86</f>
        <v>0</v>
      </c>
      <c r="D91" s="101">
        <f>PIERNA!D86</f>
        <v>0</v>
      </c>
      <c r="E91" s="136">
        <f>PIERNA!E86</f>
        <v>0</v>
      </c>
      <c r="F91" s="690">
        <f>PIERNA!F86</f>
        <v>0</v>
      </c>
      <c r="G91" s="169">
        <f>PIERNA!G86</f>
        <v>0</v>
      </c>
      <c r="H91" s="523">
        <f>PIERNA!H86</f>
        <v>0</v>
      </c>
      <c r="I91" s="105">
        <f>PIERNA!I91</f>
        <v>0</v>
      </c>
      <c r="J91" s="481"/>
      <c r="K91" s="291"/>
      <c r="L91" s="298"/>
      <c r="M91" s="296"/>
      <c r="N91" s="294"/>
      <c r="O91" s="273"/>
      <c r="P91" s="295"/>
      <c r="Q91" s="329"/>
      <c r="R91" s="497"/>
      <c r="S91" s="65">
        <f t="shared" si="15"/>
        <v>0</v>
      </c>
      <c r="T91" s="65" t="e">
        <f t="shared" si="16"/>
        <v>#DIV/0!</v>
      </c>
    </row>
    <row r="92" spans="1:20" s="159" customFormat="1" ht="15" hidden="1" customHeight="1" x14ac:dyDescent="0.25">
      <c r="A92" s="100">
        <v>84</v>
      </c>
      <c r="B92" s="75">
        <f>PIERNA!B87</f>
        <v>0</v>
      </c>
      <c r="C92" s="155">
        <f>PIERNA!C87</f>
        <v>0</v>
      </c>
      <c r="D92" s="101">
        <f>PIERNA!D87</f>
        <v>0</v>
      </c>
      <c r="E92" s="136">
        <f>PIERNA!E87</f>
        <v>0</v>
      </c>
      <c r="F92" s="690">
        <f>PIERNA!F87</f>
        <v>0</v>
      </c>
      <c r="G92" s="169">
        <f>PIERNA!G87</f>
        <v>0</v>
      </c>
      <c r="H92" s="523">
        <f>PIERNA!H87</f>
        <v>0</v>
      </c>
      <c r="I92" s="105">
        <f>PIERNA!I92</f>
        <v>0</v>
      </c>
      <c r="J92" s="481"/>
      <c r="K92" s="291"/>
      <c r="L92" s="298"/>
      <c r="M92" s="296"/>
      <c r="N92" s="294"/>
      <c r="O92" s="273"/>
      <c r="P92" s="295"/>
      <c r="Q92" s="329"/>
      <c r="R92" s="497"/>
      <c r="S92" s="65">
        <f t="shared" si="15"/>
        <v>0</v>
      </c>
      <c r="T92" s="65" t="e">
        <f t="shared" si="16"/>
        <v>#DIV/0!</v>
      </c>
    </row>
    <row r="93" spans="1:20" s="159" customFormat="1" ht="15" hidden="1" customHeight="1" x14ac:dyDescent="0.25">
      <c r="A93" s="100">
        <v>85</v>
      </c>
      <c r="B93" s="75">
        <f>PIERNA!B88</f>
        <v>0</v>
      </c>
      <c r="C93" s="155">
        <f>PIERNA!C88</f>
        <v>0</v>
      </c>
      <c r="D93" s="101">
        <f>PIERNA!D88</f>
        <v>0</v>
      </c>
      <c r="E93" s="136">
        <f>PIERNA!E88</f>
        <v>0</v>
      </c>
      <c r="F93" s="690">
        <f>PIERNA!F88</f>
        <v>0</v>
      </c>
      <c r="G93" s="169">
        <f>PIERNA!G88</f>
        <v>0</v>
      </c>
      <c r="H93" s="523">
        <f>PIERNA!H88</f>
        <v>0</v>
      </c>
      <c r="I93" s="105">
        <f>PIERNA!I93</f>
        <v>0</v>
      </c>
      <c r="J93" s="481"/>
      <c r="K93" s="291"/>
      <c r="L93" s="298"/>
      <c r="M93" s="296"/>
      <c r="N93" s="294"/>
      <c r="O93" s="273"/>
      <c r="P93" s="295"/>
      <c r="Q93" s="329"/>
      <c r="R93" s="497"/>
      <c r="S93" s="65">
        <f t="shared" si="15"/>
        <v>0</v>
      </c>
      <c r="T93" s="65" t="e">
        <f t="shared" si="16"/>
        <v>#DIV/0!</v>
      </c>
    </row>
    <row r="94" spans="1:20" s="159" customFormat="1" ht="15.75" x14ac:dyDescent="0.25">
      <c r="A94" s="100"/>
      <c r="B94" s="61"/>
      <c r="C94" s="187"/>
      <c r="D94" s="101"/>
      <c r="E94" s="136"/>
      <c r="F94" s="690"/>
      <c r="G94" s="169"/>
      <c r="H94" s="523"/>
      <c r="I94" s="105">
        <f>PIERNA!I94</f>
        <v>0</v>
      </c>
      <c r="J94" s="290"/>
      <c r="K94" s="482"/>
      <c r="L94" s="298"/>
      <c r="M94" s="296"/>
      <c r="N94" s="294"/>
      <c r="O94" s="273"/>
      <c r="P94" s="295"/>
      <c r="Q94" s="329"/>
      <c r="R94" s="497"/>
      <c r="S94" s="65">
        <f t="shared" si="15"/>
        <v>0</v>
      </c>
      <c r="T94" s="65" t="e">
        <f t="shared" si="16"/>
        <v>#DIV/0!</v>
      </c>
    </row>
    <row r="95" spans="1:20" s="159" customFormat="1" x14ac:dyDescent="0.25">
      <c r="A95" s="100"/>
      <c r="B95" s="75"/>
      <c r="C95" s="155"/>
      <c r="D95" s="101"/>
      <c r="E95" s="136"/>
      <c r="F95" s="690"/>
      <c r="G95" s="169"/>
      <c r="H95" s="523"/>
      <c r="I95" s="105">
        <f>PIERNA!I95</f>
        <v>0</v>
      </c>
      <c r="J95" s="481"/>
      <c r="K95" s="291"/>
      <c r="L95" s="298"/>
      <c r="M95" s="271"/>
      <c r="N95" s="294"/>
      <c r="O95" s="273"/>
      <c r="P95" s="295"/>
      <c r="Q95" s="329"/>
      <c r="R95" s="497"/>
      <c r="S95" s="65">
        <f t="shared" si="15"/>
        <v>0</v>
      </c>
      <c r="T95" s="65" t="e">
        <f t="shared" si="16"/>
        <v>#DIV/0!</v>
      </c>
    </row>
    <row r="96" spans="1:20" s="159" customFormat="1" x14ac:dyDescent="0.25">
      <c r="A96" s="100"/>
      <c r="B96" s="446"/>
      <c r="C96" s="155"/>
      <c r="D96" s="101"/>
      <c r="E96" s="136"/>
      <c r="F96" s="690"/>
      <c r="G96" s="169"/>
      <c r="H96" s="523"/>
      <c r="I96" s="105"/>
      <c r="J96" s="481"/>
      <c r="K96" s="291"/>
      <c r="L96" s="298"/>
      <c r="M96" s="271"/>
      <c r="N96" s="505"/>
      <c r="O96" s="578"/>
      <c r="P96" s="702"/>
      <c r="Q96" s="934"/>
      <c r="R96" s="676"/>
      <c r="S96" s="65">
        <f t="shared" si="15"/>
        <v>0</v>
      </c>
      <c r="T96" s="184" t="e">
        <f t="shared" ref="T96:T102" si="17">S96/H96</f>
        <v>#DIV/0!</v>
      </c>
    </row>
    <row r="97" spans="1:20" s="159" customFormat="1" x14ac:dyDescent="0.25">
      <c r="A97" s="100"/>
      <c r="B97" s="446"/>
      <c r="C97" s="155"/>
      <c r="D97" s="101"/>
      <c r="E97" s="136"/>
      <c r="F97" s="690"/>
      <c r="G97" s="169"/>
      <c r="H97" s="523"/>
      <c r="I97" s="105"/>
      <c r="J97" s="677"/>
      <c r="K97" s="557"/>
      <c r="L97" s="558"/>
      <c r="M97" s="557"/>
      <c r="N97" s="559"/>
      <c r="O97" s="721"/>
      <c r="P97" s="721"/>
      <c r="Q97" s="931"/>
      <c r="R97" s="721"/>
      <c r="S97" s="65">
        <f t="shared" si="15"/>
        <v>0</v>
      </c>
      <c r="T97" s="184" t="e">
        <f t="shared" si="17"/>
        <v>#DIV/0!</v>
      </c>
    </row>
    <row r="98" spans="1:20" s="159" customFormat="1" x14ac:dyDescent="0.25">
      <c r="A98" s="100">
        <v>61</v>
      </c>
      <c r="B98" s="755"/>
      <c r="C98" s="755"/>
      <c r="D98" s="755"/>
      <c r="E98" s="775"/>
      <c r="F98" s="830"/>
      <c r="G98" s="755"/>
      <c r="H98" s="830"/>
      <c r="I98" s="729">
        <f t="shared" ref="I98:I107" si="18">H98-F98</f>
        <v>0</v>
      </c>
      <c r="J98" s="677"/>
      <c r="K98" s="555"/>
      <c r="L98" s="584"/>
      <c r="M98" s="555"/>
      <c r="N98" s="555"/>
      <c r="O98" s="957"/>
      <c r="P98" s="721"/>
      <c r="Q98" s="931"/>
      <c r="R98" s="928"/>
      <c r="S98" s="65">
        <f t="shared" si="15"/>
        <v>0</v>
      </c>
      <c r="T98" s="184" t="e">
        <f t="shared" si="17"/>
        <v>#DIV/0!</v>
      </c>
    </row>
    <row r="99" spans="1:20" s="159" customFormat="1" ht="18.75" x14ac:dyDescent="0.3">
      <c r="A99" s="100">
        <v>62</v>
      </c>
      <c r="B99" s="755"/>
      <c r="C99" s="755"/>
      <c r="D99" s="755"/>
      <c r="E99" s="775"/>
      <c r="F99" s="830"/>
      <c r="G99" s="755"/>
      <c r="H99" s="830"/>
      <c r="I99" s="729">
        <f t="shared" si="18"/>
        <v>0</v>
      </c>
      <c r="J99" s="869"/>
      <c r="K99" s="555"/>
      <c r="L99" s="584"/>
      <c r="M99" s="555"/>
      <c r="N99" s="822"/>
      <c r="O99" s="957"/>
      <c r="P99" s="721"/>
      <c r="Q99" s="931"/>
      <c r="R99" s="721"/>
      <c r="S99" s="65">
        <f t="shared" si="15"/>
        <v>0</v>
      </c>
      <c r="T99" s="184" t="e">
        <f>S99/H99</f>
        <v>#DIV/0!</v>
      </c>
    </row>
    <row r="100" spans="1:20" s="159" customFormat="1" ht="15.75" thickBot="1" x14ac:dyDescent="0.3">
      <c r="A100" s="100">
        <v>63</v>
      </c>
      <c r="B100" s="977"/>
      <c r="C100" s="755"/>
      <c r="D100" s="755"/>
      <c r="E100" s="775"/>
      <c r="F100" s="830"/>
      <c r="G100" s="755"/>
      <c r="H100" s="830"/>
      <c r="I100" s="729">
        <f t="shared" si="18"/>
        <v>0</v>
      </c>
      <c r="J100" s="677"/>
      <c r="K100" s="555"/>
      <c r="L100" s="584"/>
      <c r="M100" s="555"/>
      <c r="N100" s="555"/>
      <c r="O100" s="721"/>
      <c r="P100" s="721"/>
      <c r="Q100" s="931"/>
      <c r="R100" s="721"/>
      <c r="S100" s="65">
        <f t="shared" si="15"/>
        <v>0</v>
      </c>
      <c r="T100" s="184" t="e">
        <f t="shared" si="17"/>
        <v>#DIV/0!</v>
      </c>
    </row>
    <row r="101" spans="1:20" s="159" customFormat="1" ht="24.75" customHeight="1" x14ac:dyDescent="0.25">
      <c r="A101" s="100">
        <v>64</v>
      </c>
      <c r="B101" s="1079" t="s">
        <v>127</v>
      </c>
      <c r="C101" s="529" t="s">
        <v>44</v>
      </c>
      <c r="D101" s="529"/>
      <c r="E101" s="1085">
        <v>44620</v>
      </c>
      <c r="F101" s="831">
        <v>2002.14</v>
      </c>
      <c r="G101" s="779">
        <v>441</v>
      </c>
      <c r="H101" s="830">
        <v>2002.14</v>
      </c>
      <c r="I101" s="729">
        <f>H101-F101</f>
        <v>0</v>
      </c>
      <c r="J101" s="882"/>
      <c r="K101" s="555"/>
      <c r="L101" s="584"/>
      <c r="M101" s="555"/>
      <c r="N101" s="555"/>
      <c r="O101" s="1088" t="s">
        <v>134</v>
      </c>
      <c r="P101" s="745"/>
      <c r="Q101" s="935">
        <v>124132.68</v>
      </c>
      <c r="R101" s="1081" t="s">
        <v>235</v>
      </c>
      <c r="S101" s="65">
        <f t="shared" si="15"/>
        <v>124132.68</v>
      </c>
      <c r="T101" s="184">
        <f t="shared" si="17"/>
        <v>61.999999999999993</v>
      </c>
    </row>
    <row r="102" spans="1:20" s="159" customFormat="1" ht="22.5" customHeight="1" x14ac:dyDescent="0.25">
      <c r="A102" s="100">
        <v>65</v>
      </c>
      <c r="B102" s="1084"/>
      <c r="C102" s="529" t="s">
        <v>132</v>
      </c>
      <c r="D102" s="529"/>
      <c r="E102" s="1086"/>
      <c r="F102" s="831">
        <v>150</v>
      </c>
      <c r="G102" s="755">
        <v>15</v>
      </c>
      <c r="H102" s="830">
        <v>150</v>
      </c>
      <c r="I102" s="729">
        <f t="shared" si="18"/>
        <v>0</v>
      </c>
      <c r="J102" s="677"/>
      <c r="K102" s="555"/>
      <c r="L102" s="584"/>
      <c r="M102" s="555"/>
      <c r="N102" s="555"/>
      <c r="O102" s="1089"/>
      <c r="P102" s="845"/>
      <c r="Q102" s="935">
        <v>15750</v>
      </c>
      <c r="R102" s="1082"/>
      <c r="S102" s="65">
        <f t="shared" si="15"/>
        <v>15750</v>
      </c>
      <c r="T102" s="184">
        <f t="shared" si="17"/>
        <v>105</v>
      </c>
    </row>
    <row r="103" spans="1:20" s="159" customFormat="1" ht="18.75" customHeight="1" x14ac:dyDescent="0.25">
      <c r="A103" s="100">
        <v>66</v>
      </c>
      <c r="B103" s="1084"/>
      <c r="C103" s="529" t="s">
        <v>133</v>
      </c>
      <c r="D103" s="529"/>
      <c r="E103" s="1086"/>
      <c r="F103" s="831">
        <v>100</v>
      </c>
      <c r="G103" s="755">
        <v>10</v>
      </c>
      <c r="H103" s="830">
        <v>100</v>
      </c>
      <c r="I103" s="729">
        <f t="shared" si="18"/>
        <v>0</v>
      </c>
      <c r="J103" s="677"/>
      <c r="K103" s="555"/>
      <c r="L103" s="738"/>
      <c r="M103" s="555"/>
      <c r="N103" s="822"/>
      <c r="O103" s="1089"/>
      <c r="P103" s="745"/>
      <c r="Q103" s="935">
        <v>8500</v>
      </c>
      <c r="R103" s="1082"/>
      <c r="S103" s="65">
        <f t="shared" si="15"/>
        <v>8500</v>
      </c>
      <c r="T103" s="184">
        <f t="shared" ref="T103:T110" si="19">S103/H103</f>
        <v>85</v>
      </c>
    </row>
    <row r="104" spans="1:20" s="159" customFormat="1" ht="28.5" customHeight="1" thickBot="1" x14ac:dyDescent="0.3">
      <c r="A104" s="100">
        <v>67</v>
      </c>
      <c r="B104" s="1080"/>
      <c r="C104" s="755" t="s">
        <v>128</v>
      </c>
      <c r="D104" s="755"/>
      <c r="E104" s="1087"/>
      <c r="F104" s="830">
        <v>22.7</v>
      </c>
      <c r="G104" s="755">
        <v>5</v>
      </c>
      <c r="H104" s="830">
        <v>22.7</v>
      </c>
      <c r="I104" s="820">
        <f t="shared" si="18"/>
        <v>0</v>
      </c>
      <c r="J104" s="677"/>
      <c r="K104" s="555"/>
      <c r="L104" s="584"/>
      <c r="M104" s="555"/>
      <c r="N104" s="555"/>
      <c r="O104" s="1090"/>
      <c r="P104" s="556"/>
      <c r="Q104" s="935">
        <v>5902</v>
      </c>
      <c r="R104" s="1083"/>
      <c r="S104" s="65">
        <f t="shared" si="15"/>
        <v>5902</v>
      </c>
      <c r="T104" s="184">
        <f t="shared" si="19"/>
        <v>260</v>
      </c>
    </row>
    <row r="105" spans="1:20" s="159" customFormat="1" ht="28.5" customHeight="1" thickBot="1" x14ac:dyDescent="0.3">
      <c r="A105" s="100">
        <v>68</v>
      </c>
      <c r="B105" s="1028" t="s">
        <v>72</v>
      </c>
      <c r="C105" s="976" t="s">
        <v>227</v>
      </c>
      <c r="D105" s="529"/>
      <c r="E105" s="1031">
        <v>44622</v>
      </c>
      <c r="F105" s="831">
        <v>500.61</v>
      </c>
      <c r="G105" s="529">
        <v>41</v>
      </c>
      <c r="H105" s="831">
        <v>500.61</v>
      </c>
      <c r="I105" s="758">
        <f t="shared" si="18"/>
        <v>0</v>
      </c>
      <c r="J105" s="677"/>
      <c r="K105" s="555"/>
      <c r="L105" s="584"/>
      <c r="M105" s="555"/>
      <c r="N105" s="555"/>
      <c r="O105" s="1048" t="s">
        <v>228</v>
      </c>
      <c r="P105" s="721"/>
      <c r="Q105" s="931">
        <v>46056.12</v>
      </c>
      <c r="R105" s="928" t="s">
        <v>273</v>
      </c>
      <c r="S105" s="65">
        <f t="shared" si="15"/>
        <v>46056.12</v>
      </c>
      <c r="T105" s="184">
        <f t="shared" si="19"/>
        <v>92</v>
      </c>
    </row>
    <row r="106" spans="1:20" s="159" customFormat="1" ht="31.5" customHeight="1" x14ac:dyDescent="0.25">
      <c r="A106" s="100">
        <v>69</v>
      </c>
      <c r="B106" s="1062" t="s">
        <v>233</v>
      </c>
      <c r="C106" s="976" t="s">
        <v>234</v>
      </c>
      <c r="D106" s="1029"/>
      <c r="E106" s="1073">
        <v>44625</v>
      </c>
      <c r="F106" s="1030">
        <v>694.7</v>
      </c>
      <c r="G106" s="529">
        <v>26</v>
      </c>
      <c r="H106" s="831">
        <v>694.7</v>
      </c>
      <c r="I106" s="280">
        <f t="shared" si="18"/>
        <v>0</v>
      </c>
      <c r="J106" s="677"/>
      <c r="K106" s="555"/>
      <c r="L106" s="584"/>
      <c r="M106" s="555"/>
      <c r="N106" s="877"/>
      <c r="O106" s="1076">
        <v>17679</v>
      </c>
      <c r="P106" s="974"/>
      <c r="Q106" s="931">
        <v>31956.2</v>
      </c>
      <c r="R106" s="1093" t="s">
        <v>276</v>
      </c>
      <c r="S106" s="65">
        <f t="shared" si="15"/>
        <v>31956.2</v>
      </c>
      <c r="T106" s="184">
        <f t="shared" si="19"/>
        <v>46</v>
      </c>
    </row>
    <row r="107" spans="1:20" s="159" customFormat="1" ht="35.25" customHeight="1" x14ac:dyDescent="0.25">
      <c r="A107" s="100">
        <v>70</v>
      </c>
      <c r="B107" s="1072"/>
      <c r="C107" s="976" t="s">
        <v>126</v>
      </c>
      <c r="D107" s="1029"/>
      <c r="E107" s="1074"/>
      <c r="F107" s="1030">
        <v>298.83</v>
      </c>
      <c r="G107" s="529">
        <v>10</v>
      </c>
      <c r="H107" s="831">
        <v>298.83</v>
      </c>
      <c r="I107" s="280">
        <f t="shared" si="18"/>
        <v>0</v>
      </c>
      <c r="J107" s="677"/>
      <c r="K107" s="555"/>
      <c r="L107" s="584"/>
      <c r="M107" s="555"/>
      <c r="N107" s="877"/>
      <c r="O107" s="1077"/>
      <c r="P107" s="1033"/>
      <c r="Q107" s="931">
        <v>15539.16</v>
      </c>
      <c r="R107" s="1094"/>
      <c r="S107" s="65">
        <f t="shared" si="15"/>
        <v>15539.16</v>
      </c>
      <c r="T107" s="184">
        <f t="shared" si="19"/>
        <v>52</v>
      </c>
    </row>
    <row r="108" spans="1:20" s="159" customFormat="1" ht="25.5" customHeight="1" thickBot="1" x14ac:dyDescent="0.3">
      <c r="A108" s="100">
        <v>71</v>
      </c>
      <c r="B108" s="1072"/>
      <c r="C108" s="976" t="s">
        <v>224</v>
      </c>
      <c r="D108" s="1029"/>
      <c r="E108" s="1075"/>
      <c r="F108" s="1030">
        <v>522.41</v>
      </c>
      <c r="G108" s="529">
        <v>18</v>
      </c>
      <c r="H108" s="831">
        <v>522.41</v>
      </c>
      <c r="I108" s="280">
        <f t="shared" ref="I108:I111" si="20">H108-F108</f>
        <v>0</v>
      </c>
      <c r="J108" s="677"/>
      <c r="K108" s="555"/>
      <c r="L108" s="584"/>
      <c r="M108" s="555"/>
      <c r="N108" s="877"/>
      <c r="O108" s="1078"/>
      <c r="P108" s="974"/>
      <c r="Q108" s="931">
        <v>17761.939999999999</v>
      </c>
      <c r="R108" s="1095"/>
      <c r="S108" s="65">
        <f t="shared" si="15"/>
        <v>17761.939999999999</v>
      </c>
      <c r="T108" s="184">
        <f t="shared" si="19"/>
        <v>34</v>
      </c>
    </row>
    <row r="109" spans="1:20" s="159" customFormat="1" ht="18.75" x14ac:dyDescent="0.3">
      <c r="A109" s="100">
        <v>72</v>
      </c>
      <c r="B109" s="1062" t="s">
        <v>127</v>
      </c>
      <c r="C109" s="976" t="s">
        <v>44</v>
      </c>
      <c r="D109" s="529"/>
      <c r="E109" s="1032">
        <v>44627</v>
      </c>
      <c r="F109" s="831">
        <v>503.94</v>
      </c>
      <c r="G109" s="755">
        <v>111</v>
      </c>
      <c r="H109" s="830">
        <v>503.94</v>
      </c>
      <c r="I109" s="445">
        <f t="shared" si="20"/>
        <v>0</v>
      </c>
      <c r="J109" s="678"/>
      <c r="K109" s="555"/>
      <c r="L109" s="584"/>
      <c r="M109" s="555"/>
      <c r="N109" s="877"/>
      <c r="O109" s="1076" t="s">
        <v>279</v>
      </c>
      <c r="P109" s="974"/>
      <c r="Q109" s="931">
        <v>32252.16</v>
      </c>
      <c r="R109" s="1093" t="s">
        <v>280</v>
      </c>
      <c r="S109" s="761">
        <f t="shared" si="15"/>
        <v>32252.16</v>
      </c>
      <c r="T109" s="184">
        <f t="shared" si="19"/>
        <v>64</v>
      </c>
    </row>
    <row r="110" spans="1:20" s="159" customFormat="1" ht="19.5" thickBot="1" x14ac:dyDescent="0.35">
      <c r="A110" s="100">
        <v>73</v>
      </c>
      <c r="B110" s="1063"/>
      <c r="C110" s="976" t="s">
        <v>128</v>
      </c>
      <c r="D110" s="529"/>
      <c r="E110" s="783">
        <v>44627</v>
      </c>
      <c r="F110" s="831">
        <v>136.19999999999999</v>
      </c>
      <c r="G110" s="755">
        <v>30</v>
      </c>
      <c r="H110" s="830">
        <v>136.19999999999999</v>
      </c>
      <c r="I110" s="445">
        <f t="shared" si="20"/>
        <v>0</v>
      </c>
      <c r="J110" s="678"/>
      <c r="K110" s="555"/>
      <c r="L110" s="584"/>
      <c r="M110" s="555"/>
      <c r="N110" s="877"/>
      <c r="O110" s="1078"/>
      <c r="P110" s="974"/>
      <c r="Q110" s="931">
        <v>35412</v>
      </c>
      <c r="R110" s="1095"/>
      <c r="S110" s="761">
        <f t="shared" si="15"/>
        <v>35412</v>
      </c>
      <c r="T110" s="184">
        <f t="shared" si="19"/>
        <v>260</v>
      </c>
    </row>
    <row r="111" spans="1:20" s="159" customFormat="1" ht="42.75" x14ac:dyDescent="0.3">
      <c r="A111" s="100">
        <v>74</v>
      </c>
      <c r="B111" s="1040" t="s">
        <v>233</v>
      </c>
      <c r="C111" s="529" t="s">
        <v>224</v>
      </c>
      <c r="D111" s="529"/>
      <c r="E111" s="783">
        <v>44629</v>
      </c>
      <c r="F111" s="831">
        <v>998.76</v>
      </c>
      <c r="G111" s="755">
        <v>35</v>
      </c>
      <c r="H111" s="830">
        <v>998.76</v>
      </c>
      <c r="I111" s="445">
        <f t="shared" si="20"/>
        <v>0</v>
      </c>
      <c r="J111" s="678"/>
      <c r="K111" s="555"/>
      <c r="L111" s="584"/>
      <c r="M111" s="555"/>
      <c r="N111" s="555"/>
      <c r="O111" s="1046"/>
      <c r="P111" s="721"/>
      <c r="Q111" s="931"/>
      <c r="R111" s="721"/>
      <c r="S111" s="761">
        <f t="shared" ref="S111:S114" si="21">Q111+M111+K111</f>
        <v>0</v>
      </c>
      <c r="T111" s="184">
        <f t="shared" ref="T111:T114" si="22">S111/H111</f>
        <v>0</v>
      </c>
    </row>
    <row r="112" spans="1:20" s="159" customFormat="1" ht="21.75" customHeight="1" x14ac:dyDescent="0.25">
      <c r="A112" s="100">
        <v>75</v>
      </c>
      <c r="B112" s="755" t="s">
        <v>311</v>
      </c>
      <c r="C112" s="529" t="s">
        <v>264</v>
      </c>
      <c r="D112" s="529"/>
      <c r="E112" s="783">
        <v>44630</v>
      </c>
      <c r="F112" s="831">
        <v>18997</v>
      </c>
      <c r="G112" s="755">
        <v>698</v>
      </c>
      <c r="H112" s="830">
        <v>18997</v>
      </c>
      <c r="I112" s="105">
        <f t="shared" ref="I112:I185" si="23">H112-F112</f>
        <v>0</v>
      </c>
      <c r="J112" s="677"/>
      <c r="K112" s="555"/>
      <c r="L112" s="584"/>
      <c r="M112" s="555"/>
      <c r="N112" s="555"/>
      <c r="O112" s="957">
        <v>110311</v>
      </c>
      <c r="P112" s="1060" t="s">
        <v>313</v>
      </c>
      <c r="Q112" s="931">
        <v>911844.86</v>
      </c>
      <c r="R112" s="721" t="s">
        <v>312</v>
      </c>
      <c r="S112" s="761">
        <f t="shared" si="21"/>
        <v>911844.86</v>
      </c>
      <c r="T112" s="184">
        <f t="shared" si="22"/>
        <v>47.999413591619728</v>
      </c>
    </row>
    <row r="113" spans="1:20" s="159" customFormat="1" ht="21.75" customHeight="1" x14ac:dyDescent="0.25">
      <c r="A113" s="100">
        <v>76</v>
      </c>
      <c r="B113" s="755" t="s">
        <v>265</v>
      </c>
      <c r="C113" s="529" t="s">
        <v>266</v>
      </c>
      <c r="D113" s="529"/>
      <c r="E113" s="783">
        <v>44630</v>
      </c>
      <c r="F113" s="831">
        <v>300</v>
      </c>
      <c r="G113" s="755">
        <v>20</v>
      </c>
      <c r="H113" s="830">
        <v>300</v>
      </c>
      <c r="I113" s="105">
        <f t="shared" si="23"/>
        <v>0</v>
      </c>
      <c r="J113" s="677"/>
      <c r="K113" s="555"/>
      <c r="L113" s="584"/>
      <c r="M113" s="555"/>
      <c r="N113" s="555"/>
      <c r="O113" s="823">
        <v>890</v>
      </c>
      <c r="P113" s="1061" t="s">
        <v>313</v>
      </c>
      <c r="Q113" s="931">
        <v>25500</v>
      </c>
      <c r="R113" s="721" t="s">
        <v>314</v>
      </c>
      <c r="S113" s="761">
        <f t="shared" si="21"/>
        <v>25500</v>
      </c>
      <c r="T113" s="184">
        <f t="shared" si="22"/>
        <v>85</v>
      </c>
    </row>
    <row r="114" spans="1:20" s="159" customFormat="1" ht="21.75" customHeight="1" x14ac:dyDescent="0.25">
      <c r="A114" s="100">
        <v>77</v>
      </c>
      <c r="B114" s="755" t="s">
        <v>265</v>
      </c>
      <c r="C114" s="755" t="s">
        <v>255</v>
      </c>
      <c r="D114" s="529"/>
      <c r="E114" s="783">
        <v>44631</v>
      </c>
      <c r="F114" s="831">
        <v>124.75</v>
      </c>
      <c r="G114" s="755">
        <v>10</v>
      </c>
      <c r="H114" s="830">
        <v>124.75</v>
      </c>
      <c r="I114" s="105">
        <f t="shared" si="23"/>
        <v>0</v>
      </c>
      <c r="J114" s="677"/>
      <c r="K114" s="555"/>
      <c r="L114" s="584"/>
      <c r="M114" s="555"/>
      <c r="N114" s="555"/>
      <c r="O114" s="957">
        <v>894</v>
      </c>
      <c r="P114" s="1060" t="s">
        <v>313</v>
      </c>
      <c r="Q114" s="931">
        <v>14595.75</v>
      </c>
      <c r="R114" s="721" t="s">
        <v>314</v>
      </c>
      <c r="S114" s="761">
        <f t="shared" si="21"/>
        <v>14595.75</v>
      </c>
      <c r="T114" s="184">
        <f t="shared" si="22"/>
        <v>117</v>
      </c>
    </row>
    <row r="115" spans="1:20" s="159" customFormat="1" ht="28.5" x14ac:dyDescent="0.25">
      <c r="A115" s="100">
        <v>78</v>
      </c>
      <c r="B115" s="755" t="s">
        <v>265</v>
      </c>
      <c r="C115" s="529" t="s">
        <v>266</v>
      </c>
      <c r="D115" s="529"/>
      <c r="E115" s="783">
        <v>44631</v>
      </c>
      <c r="F115" s="831">
        <v>500</v>
      </c>
      <c r="G115" s="755">
        <v>50</v>
      </c>
      <c r="H115" s="830">
        <v>500</v>
      </c>
      <c r="I115" s="105">
        <f t="shared" si="23"/>
        <v>0</v>
      </c>
      <c r="J115" s="679"/>
      <c r="K115" s="555"/>
      <c r="L115" s="584"/>
      <c r="M115" s="555"/>
      <c r="N115" s="584"/>
      <c r="O115" s="957">
        <v>900</v>
      </c>
      <c r="P115" s="1061" t="s">
        <v>313</v>
      </c>
      <c r="Q115" s="931">
        <v>42500</v>
      </c>
      <c r="R115" s="928" t="s">
        <v>315</v>
      </c>
      <c r="S115" s="65">
        <f t="shared" si="15"/>
        <v>42500</v>
      </c>
      <c r="T115" s="65">
        <f t="shared" ref="T115:T128" si="24">S115/H115</f>
        <v>85</v>
      </c>
    </row>
    <row r="116" spans="1:20" s="159" customFormat="1" ht="29.25" thickBot="1" x14ac:dyDescent="0.3">
      <c r="A116" s="100">
        <v>79</v>
      </c>
      <c r="B116" s="755" t="s">
        <v>72</v>
      </c>
      <c r="C116" s="529" t="s">
        <v>227</v>
      </c>
      <c r="D116" s="929"/>
      <c r="E116" s="783">
        <v>44632</v>
      </c>
      <c r="F116" s="831">
        <v>407.03</v>
      </c>
      <c r="G116" s="755">
        <v>33</v>
      </c>
      <c r="H116" s="830">
        <v>407.03</v>
      </c>
      <c r="I116" s="105">
        <f t="shared" si="23"/>
        <v>0</v>
      </c>
      <c r="J116" s="679"/>
      <c r="K116" s="555"/>
      <c r="L116" s="584"/>
      <c r="M116" s="555"/>
      <c r="N116" s="584"/>
      <c r="O116" s="975" t="s">
        <v>269</v>
      </c>
      <c r="P116" s="721"/>
      <c r="Q116" s="931">
        <v>37446.76</v>
      </c>
      <c r="R116" s="928" t="s">
        <v>316</v>
      </c>
      <c r="S116" s="65">
        <f t="shared" si="15"/>
        <v>37446.76</v>
      </c>
      <c r="T116" s="65">
        <f t="shared" si="24"/>
        <v>92.000000000000014</v>
      </c>
    </row>
    <row r="117" spans="1:20" s="159" customFormat="1" ht="23.25" customHeight="1" x14ac:dyDescent="0.25">
      <c r="A117" s="100">
        <v>80</v>
      </c>
      <c r="B117" s="1079" t="s">
        <v>127</v>
      </c>
      <c r="C117" s="529" t="s">
        <v>44</v>
      </c>
      <c r="D117" s="529"/>
      <c r="E117" s="783">
        <v>44634</v>
      </c>
      <c r="F117" s="831">
        <v>3000.94</v>
      </c>
      <c r="G117" s="779">
        <v>661</v>
      </c>
      <c r="H117" s="830">
        <v>3000.94</v>
      </c>
      <c r="I117" s="105">
        <f t="shared" si="23"/>
        <v>0</v>
      </c>
      <c r="J117" s="679"/>
      <c r="K117" s="555"/>
      <c r="L117" s="584"/>
      <c r="M117" s="555"/>
      <c r="N117" s="1047"/>
      <c r="O117" s="1076" t="s">
        <v>270</v>
      </c>
      <c r="P117" s="974"/>
      <c r="Q117" s="931">
        <v>186058.28</v>
      </c>
      <c r="R117" s="1096" t="s">
        <v>277</v>
      </c>
      <c r="S117" s="65">
        <f t="shared" si="15"/>
        <v>186058.28</v>
      </c>
      <c r="T117" s="65">
        <f t="shared" si="24"/>
        <v>62</v>
      </c>
    </row>
    <row r="118" spans="1:20" s="159" customFormat="1" ht="18.75" customHeight="1" thickBot="1" x14ac:dyDescent="0.3">
      <c r="A118" s="100">
        <v>81</v>
      </c>
      <c r="B118" s="1080"/>
      <c r="C118" s="529" t="s">
        <v>128</v>
      </c>
      <c r="D118" s="529"/>
      <c r="E118" s="783">
        <v>44634</v>
      </c>
      <c r="F118" s="831">
        <v>113.5</v>
      </c>
      <c r="G118" s="779">
        <v>25</v>
      </c>
      <c r="H118" s="830">
        <v>113.5</v>
      </c>
      <c r="I118" s="105">
        <f t="shared" si="23"/>
        <v>0</v>
      </c>
      <c r="J118" s="679"/>
      <c r="K118" s="555"/>
      <c r="L118" s="584"/>
      <c r="M118" s="555"/>
      <c r="N118" s="1047"/>
      <c r="O118" s="1077"/>
      <c r="P118" s="974"/>
      <c r="Q118" s="931">
        <v>29510</v>
      </c>
      <c r="R118" s="1097"/>
      <c r="S118" s="65">
        <f t="shared" si="15"/>
        <v>29510</v>
      </c>
      <c r="T118" s="65">
        <f t="shared" si="24"/>
        <v>260</v>
      </c>
    </row>
    <row r="119" spans="1:20" s="159" customFormat="1" ht="18.75" customHeight="1" x14ac:dyDescent="0.25">
      <c r="A119" s="100">
        <v>81</v>
      </c>
      <c r="B119" s="1079" t="s">
        <v>233</v>
      </c>
      <c r="C119" s="529" t="s">
        <v>126</v>
      </c>
      <c r="D119" s="529"/>
      <c r="E119" s="783">
        <v>44638</v>
      </c>
      <c r="F119" s="831">
        <v>1085.9000000000001</v>
      </c>
      <c r="G119" s="779">
        <v>36</v>
      </c>
      <c r="H119" s="830">
        <v>1085.9000000000001</v>
      </c>
      <c r="I119" s="105">
        <f t="shared" si="23"/>
        <v>0</v>
      </c>
      <c r="J119" s="679"/>
      <c r="K119" s="555"/>
      <c r="L119" s="584"/>
      <c r="M119" s="555"/>
      <c r="N119" s="1047"/>
      <c r="O119" s="1091"/>
      <c r="P119" s="974"/>
      <c r="Q119" s="931"/>
      <c r="R119" s="928"/>
      <c r="S119" s="65">
        <f t="shared" ref="S119:S124" si="25">Q119+M119+K119</f>
        <v>0</v>
      </c>
      <c r="T119" s="65">
        <f t="shared" ref="T119:T124" si="26">S119/H119</f>
        <v>0</v>
      </c>
    </row>
    <row r="120" spans="1:20" s="159" customFormat="1" ht="18.75" customHeight="1" thickBot="1" x14ac:dyDescent="0.3">
      <c r="A120" s="100">
        <v>82</v>
      </c>
      <c r="B120" s="1084"/>
      <c r="C120" s="529" t="s">
        <v>80</v>
      </c>
      <c r="D120" s="529"/>
      <c r="E120" s="783">
        <v>44638</v>
      </c>
      <c r="F120" s="831">
        <v>614.67999999999995</v>
      </c>
      <c r="G120" s="779">
        <v>21</v>
      </c>
      <c r="H120" s="830">
        <v>614.67999999999995</v>
      </c>
      <c r="I120" s="105">
        <f t="shared" si="23"/>
        <v>0</v>
      </c>
      <c r="J120" s="679"/>
      <c r="K120" s="555"/>
      <c r="L120" s="584"/>
      <c r="M120" s="555"/>
      <c r="N120" s="1047"/>
      <c r="O120" s="1092"/>
      <c r="P120" s="1057"/>
      <c r="Q120" s="935"/>
      <c r="R120" s="554"/>
      <c r="S120" s="65">
        <f t="shared" si="25"/>
        <v>0</v>
      </c>
      <c r="T120" s="65">
        <f t="shared" si="26"/>
        <v>0</v>
      </c>
    </row>
    <row r="121" spans="1:20" s="159" customFormat="1" ht="18.75" customHeight="1" x14ac:dyDescent="0.25">
      <c r="A121" s="100">
        <v>83</v>
      </c>
      <c r="B121" s="1062" t="s">
        <v>127</v>
      </c>
      <c r="C121" s="976" t="s">
        <v>132</v>
      </c>
      <c r="D121" s="529"/>
      <c r="E121" s="783">
        <v>44638</v>
      </c>
      <c r="F121" s="831">
        <v>200</v>
      </c>
      <c r="G121" s="779">
        <v>20</v>
      </c>
      <c r="H121" s="830">
        <v>200</v>
      </c>
      <c r="I121" s="105">
        <f t="shared" si="23"/>
        <v>0</v>
      </c>
      <c r="J121" s="679"/>
      <c r="K121" s="555"/>
      <c r="L121" s="584"/>
      <c r="M121" s="555"/>
      <c r="N121" s="1047"/>
      <c r="O121" s="1064"/>
      <c r="P121" s="1057"/>
      <c r="Q121" s="935"/>
      <c r="R121" s="554"/>
      <c r="S121" s="65">
        <f t="shared" si="25"/>
        <v>0</v>
      </c>
      <c r="T121" s="65">
        <f t="shared" si="26"/>
        <v>0</v>
      </c>
    </row>
    <row r="122" spans="1:20" s="159" customFormat="1" ht="18.75" customHeight="1" thickBot="1" x14ac:dyDescent="0.3">
      <c r="A122" s="100">
        <v>84</v>
      </c>
      <c r="B122" s="1063"/>
      <c r="C122" s="976" t="s">
        <v>133</v>
      </c>
      <c r="D122" s="529"/>
      <c r="E122" s="783">
        <v>44638</v>
      </c>
      <c r="F122" s="831">
        <v>200</v>
      </c>
      <c r="G122" s="779">
        <v>20</v>
      </c>
      <c r="H122" s="830">
        <v>200</v>
      </c>
      <c r="I122" s="105">
        <f t="shared" si="23"/>
        <v>0</v>
      </c>
      <c r="J122" s="679"/>
      <c r="K122" s="555"/>
      <c r="L122" s="584"/>
      <c r="M122" s="555"/>
      <c r="N122" s="1047"/>
      <c r="O122" s="1065"/>
      <c r="P122" s="1059"/>
      <c r="Q122" s="935"/>
      <c r="R122" s="554"/>
      <c r="S122" s="65">
        <f t="shared" si="25"/>
        <v>0</v>
      </c>
      <c r="T122" s="65">
        <f t="shared" si="26"/>
        <v>0</v>
      </c>
    </row>
    <row r="123" spans="1:20" s="159" customFormat="1" ht="18.75" customHeight="1" x14ac:dyDescent="0.25">
      <c r="A123" s="100">
        <v>85</v>
      </c>
      <c r="B123" s="1056"/>
      <c r="C123" s="529"/>
      <c r="D123" s="529"/>
      <c r="E123" s="783"/>
      <c r="F123" s="831"/>
      <c r="G123" s="755"/>
      <c r="H123" s="830"/>
      <c r="I123" s="105">
        <f t="shared" si="23"/>
        <v>0</v>
      </c>
      <c r="J123" s="679"/>
      <c r="K123" s="555"/>
      <c r="L123" s="584"/>
      <c r="M123" s="555"/>
      <c r="N123" s="584"/>
      <c r="O123" s="1058"/>
      <c r="P123" s="845"/>
      <c r="Q123" s="935"/>
      <c r="R123" s="554"/>
      <c r="S123" s="65">
        <f t="shared" si="25"/>
        <v>0</v>
      </c>
      <c r="T123" s="65" t="e">
        <f t="shared" si="26"/>
        <v>#DIV/0!</v>
      </c>
    </row>
    <row r="124" spans="1:20" s="159" customFormat="1" ht="18.75" customHeight="1" x14ac:dyDescent="0.25">
      <c r="A124" s="100">
        <v>86</v>
      </c>
      <c r="B124" s="755"/>
      <c r="C124" s="529"/>
      <c r="D124" s="529"/>
      <c r="E124" s="783"/>
      <c r="F124" s="831"/>
      <c r="G124" s="755"/>
      <c r="H124" s="830"/>
      <c r="I124" s="105">
        <f t="shared" si="23"/>
        <v>0</v>
      </c>
      <c r="J124" s="679"/>
      <c r="K124" s="555"/>
      <c r="L124" s="584"/>
      <c r="M124" s="555"/>
      <c r="N124" s="584"/>
      <c r="O124" s="744"/>
      <c r="P124" s="745"/>
      <c r="Q124" s="935"/>
      <c r="R124" s="554"/>
      <c r="S124" s="65">
        <f t="shared" si="25"/>
        <v>0</v>
      </c>
      <c r="T124" s="65" t="e">
        <f t="shared" si="26"/>
        <v>#DIV/0!</v>
      </c>
    </row>
    <row r="125" spans="1:20" s="159" customFormat="1" ht="18.75" customHeight="1" x14ac:dyDescent="0.25">
      <c r="A125" s="100">
        <v>87</v>
      </c>
      <c r="B125" s="755"/>
      <c r="C125" s="755"/>
      <c r="D125" s="755"/>
      <c r="E125" s="783"/>
      <c r="F125" s="830"/>
      <c r="G125" s="755"/>
      <c r="H125" s="830"/>
      <c r="I125" s="105">
        <f t="shared" si="23"/>
        <v>0</v>
      </c>
      <c r="J125" s="679"/>
      <c r="K125" s="555"/>
      <c r="L125" s="584"/>
      <c r="M125" s="555"/>
      <c r="N125" s="584"/>
      <c r="O125" s="744"/>
      <c r="P125" s="556"/>
      <c r="Q125" s="935"/>
      <c r="R125" s="554"/>
      <c r="S125" s="65">
        <f t="shared" si="15"/>
        <v>0</v>
      </c>
      <c r="T125" s="65" t="e">
        <f t="shared" si="24"/>
        <v>#DIV/0!</v>
      </c>
    </row>
    <row r="126" spans="1:20" s="159" customFormat="1" ht="18.75" customHeight="1" x14ac:dyDescent="0.25">
      <c r="A126" s="100">
        <v>88</v>
      </c>
      <c r="B126" s="755"/>
      <c r="C126" s="529"/>
      <c r="D126" s="755"/>
      <c r="E126" s="783"/>
      <c r="F126" s="830"/>
      <c r="G126" s="755"/>
      <c r="H126" s="830"/>
      <c r="I126" s="105">
        <f t="shared" si="23"/>
        <v>0</v>
      </c>
      <c r="J126" s="679"/>
      <c r="K126" s="555"/>
      <c r="L126" s="584"/>
      <c r="M126" s="555"/>
      <c r="N126" s="584"/>
      <c r="O126" s="744"/>
      <c r="P126" s="556"/>
      <c r="Q126" s="935"/>
      <c r="R126" s="554"/>
      <c r="S126" s="65">
        <f t="shared" si="15"/>
        <v>0</v>
      </c>
      <c r="T126" s="65" t="e">
        <f t="shared" si="24"/>
        <v>#DIV/0!</v>
      </c>
    </row>
    <row r="127" spans="1:20" s="159" customFormat="1" ht="15" customHeight="1" x14ac:dyDescent="0.25">
      <c r="A127" s="100">
        <v>89</v>
      </c>
      <c r="B127" s="755"/>
      <c r="C127" s="755"/>
      <c r="D127" s="755"/>
      <c r="E127" s="775"/>
      <c r="F127" s="830"/>
      <c r="G127" s="755"/>
      <c r="H127" s="830"/>
      <c r="I127" s="105">
        <f t="shared" si="23"/>
        <v>0</v>
      </c>
      <c r="J127" s="679"/>
      <c r="K127" s="555"/>
      <c r="L127" s="584"/>
      <c r="M127" s="555"/>
      <c r="N127" s="847"/>
      <c r="O127" s="744"/>
      <c r="P127" s="556"/>
      <c r="Q127" s="935"/>
      <c r="R127" s="850"/>
      <c r="S127" s="65">
        <f t="shared" si="15"/>
        <v>0</v>
      </c>
      <c r="T127" s="65" t="e">
        <f t="shared" si="24"/>
        <v>#DIV/0!</v>
      </c>
    </row>
    <row r="128" spans="1:20" s="159" customFormat="1" ht="23.25" customHeight="1" x14ac:dyDescent="0.25">
      <c r="A128" s="100">
        <v>90</v>
      </c>
      <c r="B128" s="755"/>
      <c r="C128" s="755"/>
      <c r="D128" s="755"/>
      <c r="E128" s="775"/>
      <c r="F128" s="830"/>
      <c r="G128" s="755"/>
      <c r="H128" s="830"/>
      <c r="I128" s="105">
        <f t="shared" si="23"/>
        <v>0</v>
      </c>
      <c r="J128" s="691"/>
      <c r="K128" s="555"/>
      <c r="L128" s="584"/>
      <c r="M128" s="555"/>
      <c r="N128" s="848"/>
      <c r="O128" s="744"/>
      <c r="P128" s="556"/>
      <c r="Q128" s="935"/>
      <c r="R128" s="850"/>
      <c r="S128" s="65">
        <f t="shared" si="15"/>
        <v>0</v>
      </c>
      <c r="T128" s="65" t="e">
        <f t="shared" si="24"/>
        <v>#DIV/0!</v>
      </c>
    </row>
    <row r="129" spans="1:20" s="159" customFormat="1" ht="15.75" customHeight="1" x14ac:dyDescent="0.25">
      <c r="A129" s="100"/>
      <c r="B129" s="755"/>
      <c r="C129" s="755"/>
      <c r="D129" s="755"/>
      <c r="E129" s="775"/>
      <c r="F129" s="830"/>
      <c r="G129" s="755"/>
      <c r="H129" s="830"/>
      <c r="I129" s="105">
        <f t="shared" si="23"/>
        <v>0</v>
      </c>
      <c r="J129" s="691"/>
      <c r="K129" s="555"/>
      <c r="L129" s="584"/>
      <c r="M129" s="555"/>
      <c r="N129" s="849"/>
      <c r="O129" s="744"/>
      <c r="P129" s="745"/>
      <c r="Q129" s="935"/>
      <c r="R129" s="850"/>
      <c r="S129" s="65">
        <f t="shared" si="15"/>
        <v>0</v>
      </c>
      <c r="T129" s="65" t="e">
        <f>S129/H129</f>
        <v>#DIV/0!</v>
      </c>
    </row>
    <row r="130" spans="1:20" s="159" customFormat="1" ht="31.5" hidden="1" customHeight="1" x14ac:dyDescent="0.25">
      <c r="A130" s="100">
        <v>91</v>
      </c>
      <c r="B130" s="755"/>
      <c r="C130" s="755"/>
      <c r="D130" s="755"/>
      <c r="E130" s="775"/>
      <c r="F130" s="830"/>
      <c r="G130" s="755"/>
      <c r="H130" s="830"/>
      <c r="I130" s="280">
        <f t="shared" si="23"/>
        <v>0</v>
      </c>
      <c r="J130" s="518"/>
      <c r="K130" s="555"/>
      <c r="L130" s="584"/>
      <c r="M130" s="555"/>
      <c r="N130" s="822"/>
      <c r="O130" s="838"/>
      <c r="P130" s="556"/>
      <c r="Q130" s="935"/>
      <c r="R130" s="846"/>
      <c r="S130" s="65">
        <f t="shared" si="15"/>
        <v>0</v>
      </c>
      <c r="T130" s="65" t="e">
        <f t="shared" ref="T130:T136" si="27">S130/H130</f>
        <v>#DIV/0!</v>
      </c>
    </row>
    <row r="131" spans="1:20" s="159" customFormat="1" ht="18.75" hidden="1" x14ac:dyDescent="0.25">
      <c r="A131" s="100">
        <v>92</v>
      </c>
      <c r="B131" s="755"/>
      <c r="C131" s="755"/>
      <c r="D131" s="755"/>
      <c r="E131" s="775"/>
      <c r="F131" s="830"/>
      <c r="G131" s="755"/>
      <c r="H131" s="830"/>
      <c r="I131" s="280">
        <f t="shared" si="23"/>
        <v>0</v>
      </c>
      <c r="J131" s="518"/>
      <c r="K131" s="555"/>
      <c r="L131" s="584"/>
      <c r="M131" s="555"/>
      <c r="N131" s="737"/>
      <c r="O131" s="746"/>
      <c r="P131" s="556"/>
      <c r="Q131" s="935"/>
      <c r="R131" s="554"/>
      <c r="S131" s="65"/>
      <c r="T131" s="65"/>
    </row>
    <row r="132" spans="1:20" s="159" customFormat="1" ht="15.75" hidden="1" customHeight="1" x14ac:dyDescent="0.25">
      <c r="A132" s="100">
        <v>93</v>
      </c>
      <c r="B132" s="755"/>
      <c r="C132" s="755"/>
      <c r="D132" s="755"/>
      <c r="E132" s="775"/>
      <c r="F132" s="830"/>
      <c r="G132" s="755"/>
      <c r="H132" s="830"/>
      <c r="I132" s="280">
        <f t="shared" si="23"/>
        <v>0</v>
      </c>
      <c r="J132" s="518"/>
      <c r="K132" s="555"/>
      <c r="L132" s="584"/>
      <c r="M132" s="801"/>
      <c r="N132" s="821"/>
      <c r="O132" s="746"/>
      <c r="P132" s="556"/>
      <c r="Q132" s="935"/>
      <c r="R132" s="554"/>
      <c r="S132" s="65"/>
      <c r="T132" s="65"/>
    </row>
    <row r="133" spans="1:20" s="159" customFormat="1" ht="18.75" hidden="1" customHeight="1" x14ac:dyDescent="0.25">
      <c r="A133" s="100">
        <v>94</v>
      </c>
      <c r="B133" s="755"/>
      <c r="C133" s="755"/>
      <c r="D133" s="755"/>
      <c r="E133" s="775"/>
      <c r="F133" s="830"/>
      <c r="G133" s="755"/>
      <c r="H133" s="830"/>
      <c r="I133" s="280">
        <f t="shared" si="23"/>
        <v>0</v>
      </c>
      <c r="J133" s="518"/>
      <c r="K133" s="555"/>
      <c r="L133" s="584"/>
      <c r="M133" s="555"/>
      <c r="N133" s="822"/>
      <c r="O133" s="744"/>
      <c r="P133" s="556"/>
      <c r="Q133" s="935"/>
      <c r="R133" s="554"/>
      <c r="S133" s="65"/>
      <c r="T133" s="65"/>
    </row>
    <row r="134" spans="1:20" s="159" customFormat="1" ht="18.75" hidden="1" customHeight="1" x14ac:dyDescent="0.25">
      <c r="A134" s="100">
        <v>92</v>
      </c>
      <c r="B134" s="755"/>
      <c r="C134" s="804"/>
      <c r="D134" s="755"/>
      <c r="E134" s="775"/>
      <c r="F134" s="830"/>
      <c r="G134" s="755"/>
      <c r="H134" s="830"/>
      <c r="I134" s="280">
        <f t="shared" si="23"/>
        <v>0</v>
      </c>
      <c r="J134" s="518"/>
      <c r="K134" s="555"/>
      <c r="L134" s="584"/>
      <c r="M134" s="555"/>
      <c r="N134" s="822"/>
      <c r="O134" s="744"/>
      <c r="P134" s="556"/>
      <c r="Q134" s="935"/>
      <c r="R134" s="554"/>
      <c r="S134" s="65"/>
      <c r="T134" s="65"/>
    </row>
    <row r="135" spans="1:20" s="159" customFormat="1" ht="15" hidden="1" customHeight="1" x14ac:dyDescent="0.25">
      <c r="A135" s="100">
        <v>93</v>
      </c>
      <c r="B135" s="755"/>
      <c r="C135" s="755"/>
      <c r="D135" s="755"/>
      <c r="E135" s="775"/>
      <c r="F135" s="830"/>
      <c r="G135" s="755"/>
      <c r="H135" s="830"/>
      <c r="I135" s="280">
        <f t="shared" si="23"/>
        <v>0</v>
      </c>
      <c r="J135" s="677"/>
      <c r="K135" s="555"/>
      <c r="L135" s="584"/>
      <c r="M135" s="555"/>
      <c r="N135" s="555"/>
      <c r="O135" s="744"/>
      <c r="P135" s="555"/>
      <c r="Q135" s="935"/>
      <c r="R135" s="554"/>
      <c r="S135" s="65">
        <f t="shared" si="15"/>
        <v>0</v>
      </c>
      <c r="T135" s="65" t="e">
        <f t="shared" si="27"/>
        <v>#DIV/0!</v>
      </c>
    </row>
    <row r="136" spans="1:20" s="159" customFormat="1" ht="15.75" hidden="1" customHeight="1" x14ac:dyDescent="0.25">
      <c r="A136" s="100">
        <v>94</v>
      </c>
      <c r="B136" s="755"/>
      <c r="C136" s="805"/>
      <c r="D136" s="755"/>
      <c r="E136" s="775"/>
      <c r="F136" s="830"/>
      <c r="G136" s="755"/>
      <c r="H136" s="830"/>
      <c r="I136" s="105">
        <f t="shared" si="23"/>
        <v>0</v>
      </c>
      <c r="J136" s="677"/>
      <c r="K136" s="555"/>
      <c r="L136" s="584"/>
      <c r="M136" s="555"/>
      <c r="N136" s="555"/>
      <c r="O136" s="744"/>
      <c r="P136" s="555"/>
      <c r="Q136" s="935"/>
      <c r="R136" s="703"/>
      <c r="S136" s="65">
        <f t="shared" si="15"/>
        <v>0</v>
      </c>
      <c r="T136" s="65" t="e">
        <f t="shared" si="27"/>
        <v>#DIV/0!</v>
      </c>
    </row>
    <row r="137" spans="1:20" s="159" customFormat="1" ht="15.75" hidden="1" x14ac:dyDescent="0.25">
      <c r="A137" s="100">
        <v>95</v>
      </c>
      <c r="B137" s="755"/>
      <c r="C137" s="755"/>
      <c r="D137" s="755"/>
      <c r="E137" s="775"/>
      <c r="F137" s="830"/>
      <c r="G137" s="755"/>
      <c r="H137" s="830"/>
      <c r="I137" s="105">
        <f t="shared" si="23"/>
        <v>0</v>
      </c>
      <c r="J137" s="518"/>
      <c r="K137" s="555"/>
      <c r="L137" s="584"/>
      <c r="M137" s="555"/>
      <c r="N137" s="555"/>
      <c r="O137" s="823"/>
      <c r="P137" s="555"/>
      <c r="Q137" s="935"/>
      <c r="R137" s="799"/>
      <c r="S137" s="65">
        <f t="shared" si="15"/>
        <v>0</v>
      </c>
      <c r="T137" s="65" t="e">
        <f t="shared" ref="T137:T138" si="28">S137/H137</f>
        <v>#DIV/0!</v>
      </c>
    </row>
    <row r="138" spans="1:20" s="159" customFormat="1" ht="16.5" hidden="1" customHeight="1" x14ac:dyDescent="0.25">
      <c r="A138" s="100">
        <v>96</v>
      </c>
      <c r="B138" s="819"/>
      <c r="C138" s="796"/>
      <c r="D138" s="815"/>
      <c r="E138" s="816"/>
      <c r="F138" s="832"/>
      <c r="G138" s="817"/>
      <c r="H138" s="835"/>
      <c r="I138" s="105">
        <f t="shared" si="23"/>
        <v>0</v>
      </c>
      <c r="J138" s="529"/>
      <c r="K138" s="555"/>
      <c r="L138" s="584"/>
      <c r="M138" s="555"/>
      <c r="N138" s="555"/>
      <c r="O138" s="803"/>
      <c r="P138" s="555"/>
      <c r="Q138" s="936"/>
      <c r="R138" s="554"/>
      <c r="S138" s="65">
        <f t="shared" si="15"/>
        <v>0</v>
      </c>
      <c r="T138" s="65" t="e">
        <f t="shared" si="28"/>
        <v>#DIV/0!</v>
      </c>
    </row>
    <row r="139" spans="1:20" s="159" customFormat="1" ht="16.5" hidden="1" customHeight="1" x14ac:dyDescent="0.25">
      <c r="A139" s="100">
        <v>97</v>
      </c>
      <c r="B139" s="819"/>
      <c r="C139" s="796"/>
      <c r="D139" s="818"/>
      <c r="E139" s="816"/>
      <c r="F139" s="832"/>
      <c r="G139" s="817"/>
      <c r="H139" s="835"/>
      <c r="I139" s="105">
        <f t="shared" si="23"/>
        <v>0</v>
      </c>
      <c r="J139" s="529"/>
      <c r="K139" s="555"/>
      <c r="L139" s="584"/>
      <c r="M139" s="555"/>
      <c r="N139" s="555"/>
      <c r="O139" s="803"/>
      <c r="P139" s="555"/>
      <c r="Q139" s="936"/>
      <c r="R139" s="554"/>
      <c r="S139" s="65">
        <f t="shared" si="15"/>
        <v>0</v>
      </c>
      <c r="T139" s="65" t="e">
        <f t="shared" ref="T139" si="29">S139/H139</f>
        <v>#DIV/0!</v>
      </c>
    </row>
    <row r="140" spans="1:20" s="159" customFormat="1" ht="17.25" hidden="1" customHeight="1" x14ac:dyDescent="0.25">
      <c r="A140" s="100">
        <v>98</v>
      </c>
      <c r="B140" s="819"/>
      <c r="C140" s="796"/>
      <c r="D140" s="815"/>
      <c r="E140" s="816"/>
      <c r="F140" s="832"/>
      <c r="G140" s="817"/>
      <c r="H140" s="835"/>
      <c r="I140" s="280">
        <f t="shared" si="23"/>
        <v>0</v>
      </c>
      <c r="J140" s="680"/>
      <c r="K140" s="681"/>
      <c r="L140" s="558"/>
      <c r="M140" s="681"/>
      <c r="N140" s="568"/>
      <c r="O140" s="803"/>
      <c r="P140" s="722"/>
      <c r="Q140" s="936"/>
      <c r="R140" s="554"/>
      <c r="S140" s="65">
        <f t="shared" ref="S140:S145" si="30">Q140+M140+K140</f>
        <v>0</v>
      </c>
      <c r="T140" s="65" t="e">
        <f t="shared" ref="T140:T145" si="31">S140/H140</f>
        <v>#DIV/0!</v>
      </c>
    </row>
    <row r="141" spans="1:20" s="159" customFormat="1" ht="16.5" hidden="1" customHeight="1" x14ac:dyDescent="0.25">
      <c r="A141" s="100">
        <v>99</v>
      </c>
      <c r="B141" s="819"/>
      <c r="C141" s="796"/>
      <c r="D141" s="815"/>
      <c r="E141" s="816"/>
      <c r="F141" s="832"/>
      <c r="G141" s="817"/>
      <c r="H141" s="835"/>
      <c r="I141" s="280">
        <f t="shared" si="23"/>
        <v>0</v>
      </c>
      <c r="J141" s="680"/>
      <c r="K141" s="681"/>
      <c r="L141" s="558"/>
      <c r="M141" s="681"/>
      <c r="N141" s="568"/>
      <c r="O141" s="803"/>
      <c r="P141" s="762"/>
      <c r="Q141" s="936"/>
      <c r="R141" s="554"/>
      <c r="S141" s="65">
        <f t="shared" si="30"/>
        <v>0</v>
      </c>
      <c r="T141" s="65" t="e">
        <f t="shared" si="31"/>
        <v>#DIV/0!</v>
      </c>
    </row>
    <row r="142" spans="1:20" s="159" customFormat="1" ht="16.5" hidden="1" customHeight="1" x14ac:dyDescent="0.25">
      <c r="A142" s="100">
        <v>100</v>
      </c>
      <c r="B142" s="819"/>
      <c r="C142" s="797"/>
      <c r="D142" s="818"/>
      <c r="E142" s="816"/>
      <c r="F142" s="832"/>
      <c r="G142" s="817"/>
      <c r="H142" s="835"/>
      <c r="I142" s="280">
        <f t="shared" si="23"/>
        <v>0</v>
      </c>
      <c r="J142" s="680"/>
      <c r="K142" s="681"/>
      <c r="L142" s="558"/>
      <c r="M142" s="681"/>
      <c r="N142" s="568"/>
      <c r="O142" s="803"/>
      <c r="P142" s="722"/>
      <c r="Q142" s="936"/>
      <c r="R142" s="554"/>
      <c r="S142" s="65">
        <f t="shared" si="30"/>
        <v>0</v>
      </c>
      <c r="T142" s="65" t="e">
        <f t="shared" si="31"/>
        <v>#DIV/0!</v>
      </c>
    </row>
    <row r="143" spans="1:20" s="159" customFormat="1" ht="16.5" hidden="1" customHeight="1" x14ac:dyDescent="0.25">
      <c r="A143" s="100"/>
      <c r="B143" s="800"/>
      <c r="C143" s="797"/>
      <c r="D143" s="798"/>
      <c r="E143" s="807"/>
      <c r="F143" s="833"/>
      <c r="G143" s="458"/>
      <c r="H143" s="836"/>
      <c r="I143" s="280">
        <f t="shared" si="23"/>
        <v>0</v>
      </c>
      <c r="J143" s="680"/>
      <c r="K143" s="681"/>
      <c r="L143" s="558"/>
      <c r="M143" s="681"/>
      <c r="N143" s="568"/>
      <c r="O143" s="803"/>
      <c r="P143" s="722"/>
      <c r="Q143" s="936"/>
      <c r="R143" s="554"/>
      <c r="S143" s="65">
        <f t="shared" si="30"/>
        <v>0</v>
      </c>
      <c r="T143" s="65" t="e">
        <f t="shared" si="31"/>
        <v>#DIV/0!</v>
      </c>
    </row>
    <row r="144" spans="1:20" s="159" customFormat="1" hidden="1" x14ac:dyDescent="0.25">
      <c r="A144" s="100"/>
      <c r="B144" s="755"/>
      <c r="C144" s="518"/>
      <c r="D144" s="537"/>
      <c r="E144" s="808"/>
      <c r="F144" s="834"/>
      <c r="G144" s="539"/>
      <c r="H144" s="837"/>
      <c r="I144" s="280">
        <f t="shared" si="23"/>
        <v>0</v>
      </c>
      <c r="J144" s="680"/>
      <c r="K144" s="681"/>
      <c r="L144" s="558"/>
      <c r="M144" s="681"/>
      <c r="N144" s="749"/>
      <c r="O144" s="802"/>
      <c r="P144" s="763"/>
      <c r="Q144" s="937"/>
      <c r="R144" s="764"/>
      <c r="S144" s="65">
        <f t="shared" si="30"/>
        <v>0</v>
      </c>
      <c r="T144" s="65" t="e">
        <f t="shared" si="31"/>
        <v>#DIV/0!</v>
      </c>
    </row>
    <row r="145" spans="1:20" s="159" customFormat="1" hidden="1" x14ac:dyDescent="0.25">
      <c r="A145" s="100"/>
      <c r="B145" s="541"/>
      <c r="C145" s="542"/>
      <c r="D145" s="537"/>
      <c r="E145" s="808"/>
      <c r="F145" s="834"/>
      <c r="G145" s="539"/>
      <c r="H145" s="837"/>
      <c r="I145" s="280">
        <f t="shared" si="23"/>
        <v>0</v>
      </c>
      <c r="J145" s="261"/>
      <c r="K145" s="244"/>
      <c r="L145" s="298"/>
      <c r="M145" s="243"/>
      <c r="N145" s="530"/>
      <c r="O145" s="765"/>
      <c r="P145" s="722"/>
      <c r="Q145" s="938"/>
      <c r="R145" s="723"/>
      <c r="S145" s="65">
        <f t="shared" si="30"/>
        <v>0</v>
      </c>
      <c r="T145" s="65" t="e">
        <f t="shared" si="31"/>
        <v>#DIV/0!</v>
      </c>
    </row>
    <row r="146" spans="1:20" s="159" customFormat="1" hidden="1" x14ac:dyDescent="0.25">
      <c r="A146" s="100"/>
      <c r="B146" s="541"/>
      <c r="C146" s="542"/>
      <c r="D146" s="537"/>
      <c r="E146" s="808"/>
      <c r="F146" s="538"/>
      <c r="G146" s="539"/>
      <c r="H146" s="837"/>
      <c r="I146" s="280">
        <f t="shared" si="23"/>
        <v>0</v>
      </c>
      <c r="J146" s="261"/>
      <c r="K146" s="244"/>
      <c r="L146" s="298"/>
      <c r="M146" s="243"/>
      <c r="N146" s="530"/>
      <c r="O146" s="581"/>
      <c r="P146" s="763"/>
      <c r="Q146" s="937"/>
      <c r="R146" s="764"/>
      <c r="S146" s="65"/>
      <c r="T146" s="65"/>
    </row>
    <row r="147" spans="1:20" s="159" customFormat="1" hidden="1" x14ac:dyDescent="0.25">
      <c r="A147" s="100"/>
      <c r="B147" s="541"/>
      <c r="C147" s="543"/>
      <c r="D147" s="537"/>
      <c r="E147" s="700"/>
      <c r="F147" s="538"/>
      <c r="G147" s="539"/>
      <c r="H147" s="837"/>
      <c r="I147" s="280">
        <f t="shared" si="23"/>
        <v>0</v>
      </c>
      <c r="J147" s="261"/>
      <c r="K147" s="244"/>
      <c r="L147" s="298"/>
      <c r="M147" s="243"/>
      <c r="N147" s="530"/>
      <c r="O147" s="581"/>
      <c r="P147" s="722"/>
      <c r="Q147" s="938"/>
      <c r="R147" s="723"/>
      <c r="S147" s="65"/>
      <c r="T147" s="65"/>
    </row>
    <row r="148" spans="1:20" s="159" customFormat="1" hidden="1" x14ac:dyDescent="0.25">
      <c r="A148" s="100"/>
      <c r="B148" s="541"/>
      <c r="C148" s="544"/>
      <c r="D148" s="537"/>
      <c r="E148" s="700"/>
      <c r="F148" s="538"/>
      <c r="G148" s="539"/>
      <c r="H148" s="540"/>
      <c r="I148" s="280">
        <f t="shared" si="23"/>
        <v>0</v>
      </c>
      <c r="J148" s="261"/>
      <c r="K148" s="244"/>
      <c r="L148" s="298"/>
      <c r="M148" s="243"/>
      <c r="N148" s="530"/>
      <c r="O148" s="581"/>
      <c r="P148" s="722"/>
      <c r="Q148" s="938"/>
      <c r="R148" s="723"/>
      <c r="S148" s="65"/>
      <c r="T148" s="65"/>
    </row>
    <row r="149" spans="1:20" s="159" customFormat="1" hidden="1" x14ac:dyDescent="0.25">
      <c r="A149" s="100"/>
      <c r="B149" s="541"/>
      <c r="C149" s="518"/>
      <c r="D149" s="537"/>
      <c r="E149" s="700"/>
      <c r="F149" s="538"/>
      <c r="G149" s="539"/>
      <c r="H149" s="540"/>
      <c r="I149" s="280">
        <f t="shared" si="23"/>
        <v>0</v>
      </c>
      <c r="J149" s="261"/>
      <c r="K149" s="244"/>
      <c r="L149" s="298"/>
      <c r="M149" s="243"/>
      <c r="N149" s="530"/>
      <c r="O149" s="581"/>
      <c r="P149" s="722"/>
      <c r="Q149" s="938"/>
      <c r="R149" s="723"/>
      <c r="S149" s="65"/>
      <c r="T149" s="65"/>
    </row>
    <row r="150" spans="1:20" s="159" customFormat="1" hidden="1" x14ac:dyDescent="0.25">
      <c r="A150" s="100"/>
      <c r="B150" s="541"/>
      <c r="C150" s="518"/>
      <c r="D150" s="537"/>
      <c r="E150" s="700"/>
      <c r="F150" s="538"/>
      <c r="G150" s="539"/>
      <c r="H150" s="540"/>
      <c r="I150" s="280">
        <f t="shared" si="23"/>
        <v>0</v>
      </c>
      <c r="J150" s="261"/>
      <c r="K150" s="244"/>
      <c r="L150" s="298"/>
      <c r="M150" s="243"/>
      <c r="N150" s="530"/>
      <c r="O150" s="581"/>
      <c r="P150" s="722"/>
      <c r="Q150" s="938"/>
      <c r="R150" s="723"/>
      <c r="S150" s="65"/>
      <c r="T150" s="65"/>
    </row>
    <row r="151" spans="1:20" s="159" customFormat="1" hidden="1" x14ac:dyDescent="0.25">
      <c r="A151" s="100"/>
      <c r="B151" s="541"/>
      <c r="C151" s="544"/>
      <c r="D151" s="537"/>
      <c r="E151" s="700"/>
      <c r="F151" s="538"/>
      <c r="G151" s="539"/>
      <c r="H151" s="540"/>
      <c r="I151" s="280">
        <f t="shared" si="23"/>
        <v>0</v>
      </c>
      <c r="J151" s="261"/>
      <c r="K151" s="244"/>
      <c r="L151" s="298"/>
      <c r="M151" s="243"/>
      <c r="N151" s="530"/>
      <c r="O151" s="581"/>
      <c r="P151" s="722"/>
      <c r="Q151" s="938"/>
      <c r="R151" s="723"/>
      <c r="S151" s="65"/>
      <c r="T151" s="65"/>
    </row>
    <row r="152" spans="1:20" s="159" customFormat="1" hidden="1" x14ac:dyDescent="0.25">
      <c r="A152" s="100"/>
      <c r="B152" s="541"/>
      <c r="C152" s="518"/>
      <c r="D152" s="537"/>
      <c r="E152" s="700"/>
      <c r="F152" s="538"/>
      <c r="G152" s="539"/>
      <c r="H152" s="540"/>
      <c r="I152" s="280">
        <f t="shared" si="23"/>
        <v>0</v>
      </c>
      <c r="J152" s="261"/>
      <c r="K152" s="244"/>
      <c r="L152" s="298"/>
      <c r="M152" s="243"/>
      <c r="N152" s="530"/>
      <c r="O152" s="581"/>
      <c r="P152" s="722"/>
      <c r="Q152" s="938"/>
      <c r="R152" s="723"/>
      <c r="S152" s="65"/>
      <c r="T152" s="65"/>
    </row>
    <row r="153" spans="1:20" s="159" customFormat="1" hidden="1" x14ac:dyDescent="0.25">
      <c r="A153" s="100"/>
      <c r="B153" s="541"/>
      <c r="C153" s="518"/>
      <c r="D153" s="537"/>
      <c r="E153" s="700"/>
      <c r="F153" s="538"/>
      <c r="G153" s="539"/>
      <c r="H153" s="540"/>
      <c r="I153" s="280">
        <f t="shared" si="23"/>
        <v>0</v>
      </c>
      <c r="J153" s="261"/>
      <c r="K153" s="244"/>
      <c r="L153" s="298"/>
      <c r="M153" s="243"/>
      <c r="N153" s="530"/>
      <c r="O153" s="581"/>
      <c r="P153" s="722"/>
      <c r="Q153" s="938"/>
      <c r="R153" s="723"/>
      <c r="S153" s="65"/>
      <c r="T153" s="65"/>
    </row>
    <row r="154" spans="1:20" s="159" customFormat="1" hidden="1" x14ac:dyDescent="0.25">
      <c r="A154" s="100"/>
      <c r="B154" s="541"/>
      <c r="C154" s="518"/>
      <c r="D154" s="537"/>
      <c r="E154" s="700"/>
      <c r="F154" s="538"/>
      <c r="G154" s="539"/>
      <c r="H154" s="540"/>
      <c r="I154" s="280">
        <f t="shared" si="23"/>
        <v>0</v>
      </c>
      <c r="J154" s="261"/>
      <c r="K154" s="244"/>
      <c r="L154" s="298"/>
      <c r="M154" s="243"/>
      <c r="N154" s="530"/>
      <c r="O154" s="581"/>
      <c r="P154" s="722"/>
      <c r="Q154" s="938"/>
      <c r="R154" s="723"/>
      <c r="S154" s="65"/>
      <c r="T154" s="65"/>
    </row>
    <row r="155" spans="1:20" s="159" customFormat="1" hidden="1" x14ac:dyDescent="0.25">
      <c r="A155" s="100"/>
      <c r="B155" s="541"/>
      <c r="C155" s="518"/>
      <c r="D155" s="537"/>
      <c r="E155" s="700"/>
      <c r="F155" s="538"/>
      <c r="G155" s="539"/>
      <c r="H155" s="540"/>
      <c r="I155" s="280">
        <f t="shared" si="23"/>
        <v>0</v>
      </c>
      <c r="J155" s="261"/>
      <c r="K155" s="244"/>
      <c r="L155" s="298"/>
      <c r="M155" s="243"/>
      <c r="N155" s="530"/>
      <c r="O155" s="581"/>
      <c r="P155" s="722"/>
      <c r="Q155" s="938"/>
      <c r="R155" s="723"/>
      <c r="S155" s="65"/>
      <c r="T155" s="65"/>
    </row>
    <row r="156" spans="1:20" s="159" customFormat="1" hidden="1" x14ac:dyDescent="0.25">
      <c r="A156" s="100"/>
      <c r="B156" s="541"/>
      <c r="C156" s="518"/>
      <c r="D156" s="537"/>
      <c r="E156" s="700"/>
      <c r="F156" s="538"/>
      <c r="G156" s="539"/>
      <c r="H156" s="540"/>
      <c r="I156" s="280">
        <f t="shared" si="23"/>
        <v>0</v>
      </c>
      <c r="J156" s="261"/>
      <c r="K156" s="244"/>
      <c r="L156" s="298"/>
      <c r="M156" s="243"/>
      <c r="N156" s="530"/>
      <c r="O156" s="581"/>
      <c r="P156" s="722"/>
      <c r="Q156" s="938"/>
      <c r="R156" s="723"/>
      <c r="S156" s="65"/>
      <c r="T156" s="65"/>
    </row>
    <row r="157" spans="1:20" s="159" customFormat="1" hidden="1" x14ac:dyDescent="0.25">
      <c r="A157" s="100"/>
      <c r="B157" s="541"/>
      <c r="C157" s="518"/>
      <c r="D157" s="537"/>
      <c r="E157" s="700"/>
      <c r="F157" s="538"/>
      <c r="G157" s="539"/>
      <c r="H157" s="540"/>
      <c r="I157" s="280">
        <f t="shared" si="23"/>
        <v>0</v>
      </c>
      <c r="J157" s="261"/>
      <c r="K157" s="244"/>
      <c r="L157" s="298"/>
      <c r="M157" s="243"/>
      <c r="N157" s="530"/>
      <c r="O157" s="581"/>
      <c r="P157" s="722"/>
      <c r="Q157" s="938"/>
      <c r="R157" s="723"/>
      <c r="S157" s="65"/>
      <c r="T157" s="65"/>
    </row>
    <row r="158" spans="1:20" s="159" customFormat="1" hidden="1" x14ac:dyDescent="0.25">
      <c r="A158" s="100"/>
      <c r="B158" s="541"/>
      <c r="C158" s="518"/>
      <c r="D158" s="537"/>
      <c r="E158" s="700"/>
      <c r="F158" s="538"/>
      <c r="G158" s="539"/>
      <c r="H158" s="540"/>
      <c r="I158" s="280">
        <f t="shared" si="23"/>
        <v>0</v>
      </c>
      <c r="J158" s="261"/>
      <c r="K158" s="244"/>
      <c r="L158" s="298"/>
      <c r="M158" s="243"/>
      <c r="N158" s="530"/>
      <c r="O158" s="581"/>
      <c r="P158" s="722"/>
      <c r="Q158" s="938"/>
      <c r="R158" s="723"/>
      <c r="S158" s="65"/>
      <c r="T158" s="65"/>
    </row>
    <row r="159" spans="1:20" s="159" customFormat="1" hidden="1" x14ac:dyDescent="0.25">
      <c r="A159" s="100"/>
      <c r="B159" s="541"/>
      <c r="C159" s="518"/>
      <c r="D159" s="537"/>
      <c r="E159" s="700"/>
      <c r="F159" s="538"/>
      <c r="G159" s="539"/>
      <c r="H159" s="540"/>
      <c r="I159" s="280">
        <f t="shared" si="23"/>
        <v>0</v>
      </c>
      <c r="J159" s="261"/>
      <c r="K159" s="244"/>
      <c r="L159" s="298"/>
      <c r="M159" s="243"/>
      <c r="N159" s="530"/>
      <c r="O159" s="581"/>
      <c r="P159" s="722"/>
      <c r="Q159" s="938"/>
      <c r="R159" s="723"/>
      <c r="S159" s="65"/>
      <c r="T159" s="65"/>
    </row>
    <row r="160" spans="1:20" s="159" customFormat="1" hidden="1" x14ac:dyDescent="0.25">
      <c r="A160" s="100"/>
      <c r="B160" s="367"/>
      <c r="C160" s="371"/>
      <c r="D160" s="462"/>
      <c r="E160" s="697"/>
      <c r="F160" s="627"/>
      <c r="G160" s="628"/>
      <c r="H160" s="629"/>
      <c r="I160" s="280">
        <f t="shared" si="23"/>
        <v>0</v>
      </c>
      <c r="J160" s="261"/>
      <c r="K160" s="244"/>
      <c r="L160" s="298"/>
      <c r="M160" s="243"/>
      <c r="N160" s="530"/>
      <c r="O160" s="581"/>
      <c r="P160" s="722"/>
      <c r="Q160" s="938"/>
      <c r="R160" s="723"/>
      <c r="S160" s="65"/>
      <c r="T160" s="65"/>
    </row>
    <row r="161" spans="1:20" s="159" customFormat="1" hidden="1" x14ac:dyDescent="0.25">
      <c r="A161" s="100"/>
      <c r="B161" s="367"/>
      <c r="C161" s="371"/>
      <c r="D161" s="462"/>
      <c r="E161" s="697"/>
      <c r="F161" s="627"/>
      <c r="G161" s="628"/>
      <c r="H161" s="629"/>
      <c r="I161" s="280">
        <f t="shared" si="23"/>
        <v>0</v>
      </c>
      <c r="J161" s="261"/>
      <c r="K161" s="244"/>
      <c r="L161" s="298"/>
      <c r="M161" s="243"/>
      <c r="N161" s="530"/>
      <c r="O161" s="581"/>
      <c r="P161" s="722"/>
      <c r="Q161" s="938"/>
      <c r="R161" s="723"/>
      <c r="S161" s="65"/>
      <c r="T161" s="65"/>
    </row>
    <row r="162" spans="1:20" s="159" customFormat="1" hidden="1" x14ac:dyDescent="0.25">
      <c r="A162" s="100"/>
      <c r="B162" s="367"/>
      <c r="C162" s="371"/>
      <c r="D162" s="462"/>
      <c r="E162" s="697"/>
      <c r="F162" s="627"/>
      <c r="G162" s="628"/>
      <c r="H162" s="629"/>
      <c r="I162" s="280">
        <f t="shared" si="23"/>
        <v>0</v>
      </c>
      <c r="J162" s="261"/>
      <c r="K162" s="244"/>
      <c r="L162" s="298"/>
      <c r="M162" s="243"/>
      <c r="N162" s="530"/>
      <c r="O162" s="581"/>
      <c r="P162" s="722"/>
      <c r="Q162" s="938"/>
      <c r="R162" s="723"/>
      <c r="S162" s="65"/>
      <c r="T162" s="65"/>
    </row>
    <row r="163" spans="1:20" s="159" customFormat="1" hidden="1" x14ac:dyDescent="0.25">
      <c r="A163" s="100"/>
      <c r="B163" s="626"/>
      <c r="C163" s="73"/>
      <c r="D163" s="163"/>
      <c r="E163" s="156"/>
      <c r="F163" s="105"/>
      <c r="G163" s="100"/>
      <c r="H163" s="523"/>
      <c r="I163" s="280">
        <f t="shared" si="23"/>
        <v>0</v>
      </c>
      <c r="J163" s="261"/>
      <c r="K163" s="244"/>
      <c r="L163" s="298"/>
      <c r="M163" s="243"/>
      <c r="N163" s="530"/>
      <c r="O163" s="581"/>
      <c r="P163" s="534"/>
      <c r="Q163" s="939"/>
      <c r="R163" s="535"/>
      <c r="S163" s="65"/>
      <c r="T163" s="65"/>
    </row>
    <row r="164" spans="1:20" s="159" customFormat="1" hidden="1" x14ac:dyDescent="0.25">
      <c r="A164" s="100"/>
      <c r="B164" s="75"/>
      <c r="C164" s="73"/>
      <c r="D164" s="163"/>
      <c r="E164" s="156"/>
      <c r="F164" s="105"/>
      <c r="G164" s="100"/>
      <c r="H164" s="523"/>
      <c r="I164" s="280">
        <f t="shared" si="23"/>
        <v>0</v>
      </c>
      <c r="J164" s="261"/>
      <c r="K164" s="244"/>
      <c r="L164" s="298"/>
      <c r="M164" s="243"/>
      <c r="N164" s="530"/>
      <c r="O164" s="581"/>
      <c r="P164" s="534"/>
      <c r="Q164" s="939"/>
      <c r="R164" s="535"/>
      <c r="S164" s="65"/>
      <c r="T164" s="65"/>
    </row>
    <row r="165" spans="1:20" s="159" customFormat="1" hidden="1" x14ac:dyDescent="0.25">
      <c r="A165" s="100"/>
      <c r="B165" s="75"/>
      <c r="C165" s="73"/>
      <c r="D165" s="163"/>
      <c r="E165" s="156"/>
      <c r="F165" s="105"/>
      <c r="G165" s="100"/>
      <c r="H165" s="523"/>
      <c r="I165" s="280">
        <f t="shared" si="23"/>
        <v>0</v>
      </c>
      <c r="J165" s="261"/>
      <c r="K165" s="244"/>
      <c r="L165" s="298"/>
      <c r="M165" s="243"/>
      <c r="N165" s="530"/>
      <c r="O165" s="581"/>
      <c r="P165" s="534"/>
      <c r="Q165" s="939"/>
      <c r="R165" s="535"/>
      <c r="S165" s="65"/>
      <c r="T165" s="65"/>
    </row>
    <row r="166" spans="1:20" s="159" customFormat="1" hidden="1" x14ac:dyDescent="0.25">
      <c r="A166" s="100"/>
      <c r="B166" s="75"/>
      <c r="C166" s="73"/>
      <c r="D166" s="163"/>
      <c r="E166" s="156"/>
      <c r="F166" s="105"/>
      <c r="G166" s="100"/>
      <c r="H166" s="523"/>
      <c r="I166" s="280">
        <f t="shared" si="23"/>
        <v>0</v>
      </c>
      <c r="J166" s="261"/>
      <c r="K166" s="244"/>
      <c r="L166" s="298"/>
      <c r="M166" s="243"/>
      <c r="N166" s="530"/>
      <c r="O166" s="581"/>
      <c r="P166" s="534"/>
      <c r="Q166" s="939"/>
      <c r="R166" s="535"/>
      <c r="S166" s="65"/>
      <c r="T166" s="65"/>
    </row>
    <row r="167" spans="1:20" s="159" customFormat="1" hidden="1" x14ac:dyDescent="0.25">
      <c r="A167" s="100"/>
      <c r="B167" s="75"/>
      <c r="C167" s="73"/>
      <c r="D167" s="163"/>
      <c r="E167" s="156"/>
      <c r="F167" s="105"/>
      <c r="G167" s="100"/>
      <c r="H167" s="523"/>
      <c r="I167" s="280">
        <f t="shared" si="23"/>
        <v>0</v>
      </c>
      <c r="J167" s="261"/>
      <c r="K167" s="244"/>
      <c r="L167" s="298"/>
      <c r="M167" s="243"/>
      <c r="N167" s="530"/>
      <c r="O167" s="581"/>
      <c r="P167" s="534"/>
      <c r="Q167" s="939"/>
      <c r="R167" s="535"/>
      <c r="S167" s="65"/>
      <c r="T167" s="65"/>
    </row>
    <row r="168" spans="1:20" s="159" customFormat="1" hidden="1" x14ac:dyDescent="0.25">
      <c r="A168" s="100"/>
      <c r="B168" s="75"/>
      <c r="C168" s="73"/>
      <c r="D168" s="163"/>
      <c r="E168" s="156"/>
      <c r="F168" s="105"/>
      <c r="G168" s="100"/>
      <c r="H168" s="523"/>
      <c r="I168" s="280">
        <f t="shared" si="23"/>
        <v>0</v>
      </c>
      <c r="J168" s="261"/>
      <c r="K168" s="244"/>
      <c r="L168" s="298"/>
      <c r="M168" s="243"/>
      <c r="N168" s="530"/>
      <c r="O168" s="581"/>
      <c r="P168" s="534"/>
      <c r="Q168" s="939"/>
      <c r="R168" s="535"/>
      <c r="S168" s="65"/>
      <c r="T168" s="65"/>
    </row>
    <row r="169" spans="1:20" s="159" customFormat="1" x14ac:dyDescent="0.25">
      <c r="A169" s="100"/>
      <c r="B169" s="75"/>
      <c r="C169" s="73"/>
      <c r="D169" s="163"/>
      <c r="E169" s="156"/>
      <c r="F169" s="105"/>
      <c r="G169" s="100"/>
      <c r="H169" s="523"/>
      <c r="I169" s="280">
        <f t="shared" si="23"/>
        <v>0</v>
      </c>
      <c r="J169" s="261"/>
      <c r="K169" s="244"/>
      <c r="L169" s="298"/>
      <c r="M169" s="243"/>
      <c r="N169" s="530"/>
      <c r="O169" s="581"/>
      <c r="P169" s="534"/>
      <c r="Q169" s="939"/>
      <c r="R169" s="535"/>
      <c r="S169" s="65"/>
      <c r="T169" s="65"/>
    </row>
    <row r="170" spans="1:20" s="159" customFormat="1" x14ac:dyDescent="0.25">
      <c r="A170" s="100"/>
      <c r="B170" s="75"/>
      <c r="C170" s="73"/>
      <c r="D170" s="163"/>
      <c r="E170" s="156"/>
      <c r="F170" s="105"/>
      <c r="G170" s="100"/>
      <c r="H170" s="523"/>
      <c r="I170" s="280">
        <f t="shared" si="23"/>
        <v>0</v>
      </c>
      <c r="J170" s="261"/>
      <c r="K170" s="244"/>
      <c r="L170" s="298"/>
      <c r="M170" s="243"/>
      <c r="N170" s="452"/>
      <c r="O170" s="582"/>
      <c r="P170" s="242"/>
      <c r="Q170" s="940"/>
      <c r="R170" s="498"/>
      <c r="S170" s="65"/>
      <c r="T170" s="65"/>
    </row>
    <row r="171" spans="1:20" s="159" customFormat="1" x14ac:dyDescent="0.25">
      <c r="A171" s="100"/>
      <c r="B171" s="75"/>
      <c r="C171" s="73"/>
      <c r="D171" s="163"/>
      <c r="E171" s="156"/>
      <c r="F171" s="105"/>
      <c r="G171" s="100"/>
      <c r="H171" s="523"/>
      <c r="I171" s="280">
        <f t="shared" si="23"/>
        <v>0</v>
      </c>
      <c r="J171" s="261"/>
      <c r="K171" s="244"/>
      <c r="L171" s="298"/>
      <c r="M171" s="243"/>
      <c r="N171" s="452"/>
      <c r="O171" s="582"/>
      <c r="P171" s="242"/>
      <c r="Q171" s="940"/>
      <c r="R171" s="498"/>
      <c r="S171" s="65"/>
      <c r="T171" s="65"/>
    </row>
    <row r="172" spans="1:20" s="159" customFormat="1" x14ac:dyDescent="0.25">
      <c r="A172" s="100"/>
      <c r="B172" s="75"/>
      <c r="C172" s="73"/>
      <c r="D172" s="163"/>
      <c r="E172" s="156"/>
      <c r="F172" s="105"/>
      <c r="G172" s="100"/>
      <c r="H172" s="523"/>
      <c r="I172" s="280">
        <f t="shared" si="23"/>
        <v>0</v>
      </c>
      <c r="J172" s="261"/>
      <c r="K172" s="244"/>
      <c r="L172" s="298"/>
      <c r="M172" s="243"/>
      <c r="N172" s="452"/>
      <c r="O172" s="582"/>
      <c r="P172" s="242"/>
      <c r="Q172" s="940"/>
      <c r="R172" s="498"/>
      <c r="S172" s="65"/>
      <c r="T172" s="65"/>
    </row>
    <row r="173" spans="1:20" s="159" customFormat="1" ht="15.75" thickBot="1" x14ac:dyDescent="0.3">
      <c r="A173" s="100"/>
      <c r="B173" s="75"/>
      <c r="C173" s="149"/>
      <c r="D173" s="149"/>
      <c r="E173" s="136"/>
      <c r="F173" s="690"/>
      <c r="G173" s="100"/>
      <c r="H173" s="523"/>
      <c r="I173" s="280">
        <f t="shared" si="23"/>
        <v>0</v>
      </c>
      <c r="J173" s="261"/>
      <c r="K173" s="297"/>
      <c r="L173" s="298"/>
      <c r="M173" s="271"/>
      <c r="N173" s="452"/>
      <c r="O173" s="273"/>
      <c r="P173" s="295"/>
      <c r="Q173" s="941"/>
      <c r="R173" s="499"/>
      <c r="S173" s="65">
        <f t="shared" ref="S173:S178" si="32">Q173+M173+K173</f>
        <v>0</v>
      </c>
      <c r="T173" s="65" t="e">
        <f t="shared" ref="T173:T181" si="33">S173/H173+0.1</f>
        <v>#DIV/0!</v>
      </c>
    </row>
    <row r="174" spans="1:20" s="159" customFormat="1" ht="15.75" hidden="1" thickBot="1" x14ac:dyDescent="0.3">
      <c r="A174" s="100"/>
      <c r="B174" s="75"/>
      <c r="C174" s="75"/>
      <c r="D174" s="149"/>
      <c r="E174" s="136"/>
      <c r="F174" s="690"/>
      <c r="G174" s="100"/>
      <c r="H174" s="523"/>
      <c r="I174" s="105">
        <f t="shared" si="23"/>
        <v>0</v>
      </c>
      <c r="J174" s="192"/>
      <c r="K174" s="108"/>
      <c r="L174" s="175"/>
      <c r="M174" s="71"/>
      <c r="N174" s="453"/>
      <c r="O174" s="127"/>
      <c r="P174" s="116"/>
      <c r="Q174" s="942"/>
      <c r="R174" s="178"/>
      <c r="S174" s="65">
        <f t="shared" si="32"/>
        <v>0</v>
      </c>
      <c r="T174" s="65" t="e">
        <f t="shared" si="33"/>
        <v>#DIV/0!</v>
      </c>
    </row>
    <row r="175" spans="1:20" s="159" customFormat="1" ht="15.75" hidden="1" thickBot="1" x14ac:dyDescent="0.3">
      <c r="A175" s="100"/>
      <c r="B175" s="75"/>
      <c r="C175" s="75"/>
      <c r="D175" s="149"/>
      <c r="E175" s="136"/>
      <c r="F175" s="690"/>
      <c r="G175" s="100"/>
      <c r="H175" s="523"/>
      <c r="I175" s="105">
        <f t="shared" si="23"/>
        <v>0</v>
      </c>
      <c r="J175" s="192"/>
      <c r="K175" s="108"/>
      <c r="L175" s="175"/>
      <c r="M175" s="71"/>
      <c r="N175" s="453"/>
      <c r="O175" s="127"/>
      <c r="P175" s="116"/>
      <c r="Q175" s="942"/>
      <c r="R175" s="178"/>
      <c r="S175" s="65">
        <f t="shared" si="32"/>
        <v>0</v>
      </c>
      <c r="T175" s="65" t="e">
        <f t="shared" si="33"/>
        <v>#DIV/0!</v>
      </c>
    </row>
    <row r="176" spans="1:20" s="159" customFormat="1" ht="15.75" hidden="1" thickBot="1" x14ac:dyDescent="0.3">
      <c r="A176" s="100"/>
      <c r="B176" s="75"/>
      <c r="C176" s="75"/>
      <c r="D176" s="149"/>
      <c r="E176" s="136"/>
      <c r="F176" s="690"/>
      <c r="G176" s="100"/>
      <c r="H176" s="523"/>
      <c r="I176" s="105">
        <f t="shared" si="23"/>
        <v>0</v>
      </c>
      <c r="J176" s="192"/>
      <c r="K176" s="108"/>
      <c r="L176" s="175"/>
      <c r="M176" s="71"/>
      <c r="N176" s="453"/>
      <c r="O176" s="127"/>
      <c r="P176" s="116"/>
      <c r="Q176" s="942"/>
      <c r="R176" s="179"/>
      <c r="S176" s="65">
        <f t="shared" si="32"/>
        <v>0</v>
      </c>
      <c r="T176" s="65" t="e">
        <f t="shared" si="33"/>
        <v>#DIV/0!</v>
      </c>
    </row>
    <row r="177" spans="1:20" s="159" customFormat="1" ht="15.75" hidden="1" thickBot="1" x14ac:dyDescent="0.3">
      <c r="A177" s="100"/>
      <c r="B177" s="75"/>
      <c r="C177" s="75"/>
      <c r="D177" s="149"/>
      <c r="E177" s="136"/>
      <c r="F177" s="690"/>
      <c r="G177" s="100"/>
      <c r="H177" s="523"/>
      <c r="I177" s="105">
        <f t="shared" si="23"/>
        <v>0</v>
      </c>
      <c r="J177" s="192"/>
      <c r="K177" s="108"/>
      <c r="L177" s="175"/>
      <c r="M177" s="71"/>
      <c r="N177" s="453"/>
      <c r="O177" s="127"/>
      <c r="P177" s="116"/>
      <c r="Q177" s="942"/>
      <c r="R177" s="179"/>
      <c r="S177" s="65">
        <f t="shared" si="32"/>
        <v>0</v>
      </c>
      <c r="T177" s="65" t="e">
        <f t="shared" si="33"/>
        <v>#DIV/0!</v>
      </c>
    </row>
    <row r="178" spans="1:20" s="159" customFormat="1" ht="15.75" hidden="1" thickBot="1" x14ac:dyDescent="0.3">
      <c r="A178" s="100"/>
      <c r="B178" s="75"/>
      <c r="C178" s="149"/>
      <c r="E178" s="136"/>
      <c r="F178" s="690"/>
      <c r="G178" s="100"/>
      <c r="H178" s="523"/>
      <c r="I178" s="105">
        <f t="shared" si="23"/>
        <v>0</v>
      </c>
      <c r="J178" s="192"/>
      <c r="K178" s="108"/>
      <c r="L178" s="175"/>
      <c r="M178" s="71"/>
      <c r="N178" s="453"/>
      <c r="O178" s="127"/>
      <c r="P178" s="116"/>
      <c r="Q178" s="588"/>
      <c r="R178" s="176"/>
      <c r="S178" s="65">
        <f t="shared" si="32"/>
        <v>0</v>
      </c>
      <c r="T178" s="65" t="e">
        <f t="shared" si="33"/>
        <v>#DIV/0!</v>
      </c>
    </row>
    <row r="179" spans="1:20" s="159" customFormat="1" ht="15.75" hidden="1" thickBot="1" x14ac:dyDescent="0.3">
      <c r="A179" s="100"/>
      <c r="B179" s="75"/>
      <c r="C179" s="149"/>
      <c r="D179" s="101"/>
      <c r="E179" s="136"/>
      <c r="F179" s="690"/>
      <c r="G179" s="100"/>
      <c r="H179" s="523"/>
      <c r="I179" s="105">
        <f t="shared" si="23"/>
        <v>0</v>
      </c>
      <c r="J179" s="192"/>
      <c r="K179" s="108"/>
      <c r="L179" s="175"/>
      <c r="M179" s="71"/>
      <c r="N179" s="453"/>
      <c r="O179" s="127"/>
      <c r="P179" s="116"/>
      <c r="Q179" s="588"/>
      <c r="R179" s="176"/>
      <c r="S179" s="65">
        <f t="shared" ref="S179:S184" si="34">Q179+M179+K179</f>
        <v>0</v>
      </c>
      <c r="T179" s="65" t="e">
        <f t="shared" si="33"/>
        <v>#DIV/0!</v>
      </c>
    </row>
    <row r="180" spans="1:20" s="159" customFormat="1" ht="15.75" hidden="1" thickBot="1" x14ac:dyDescent="0.3">
      <c r="A180" s="100"/>
      <c r="B180" s="75"/>
      <c r="C180" s="155"/>
      <c r="D180" s="101"/>
      <c r="E180" s="136"/>
      <c r="F180" s="690"/>
      <c r="G180" s="100"/>
      <c r="H180" s="523"/>
      <c r="I180" s="105">
        <f t="shared" si="23"/>
        <v>0</v>
      </c>
      <c r="J180" s="192"/>
      <c r="K180" s="108"/>
      <c r="L180" s="175"/>
      <c r="M180" s="71"/>
      <c r="N180" s="453"/>
      <c r="O180" s="127"/>
      <c r="P180" s="116"/>
      <c r="Q180" s="588"/>
      <c r="R180" s="176"/>
      <c r="S180" s="65">
        <f t="shared" si="34"/>
        <v>0</v>
      </c>
      <c r="T180" s="65" t="e">
        <f t="shared" si="33"/>
        <v>#DIV/0!</v>
      </c>
    </row>
    <row r="181" spans="1:20" s="159" customFormat="1" ht="15.75" hidden="1" thickBot="1" x14ac:dyDescent="0.3">
      <c r="A181" s="100"/>
      <c r="B181" s="75"/>
      <c r="C181" s="155"/>
      <c r="D181" s="101"/>
      <c r="E181" s="136"/>
      <c r="F181" s="690"/>
      <c r="G181" s="100"/>
      <c r="H181" s="523"/>
      <c r="I181" s="105">
        <f t="shared" si="23"/>
        <v>0</v>
      </c>
      <c r="J181" s="192"/>
      <c r="K181" s="108"/>
      <c r="L181" s="175"/>
      <c r="M181" s="71"/>
      <c r="N181" s="453"/>
      <c r="O181" s="127"/>
      <c r="P181" s="116"/>
      <c r="Q181" s="588"/>
      <c r="R181" s="176"/>
      <c r="S181" s="65">
        <f t="shared" si="34"/>
        <v>0</v>
      </c>
      <c r="T181" s="65" t="e">
        <f t="shared" si="33"/>
        <v>#DIV/0!</v>
      </c>
    </row>
    <row r="182" spans="1:20" s="159" customFormat="1" ht="15.75" hidden="1" thickBot="1" x14ac:dyDescent="0.3">
      <c r="A182" s="100"/>
      <c r="B182" s="75"/>
      <c r="C182" s="155"/>
      <c r="D182" s="101"/>
      <c r="E182" s="136"/>
      <c r="F182" s="690"/>
      <c r="G182" s="100"/>
      <c r="H182" s="523"/>
      <c r="I182" s="105">
        <f t="shared" si="23"/>
        <v>0</v>
      </c>
      <c r="J182" s="192"/>
      <c r="K182" s="108"/>
      <c r="L182" s="175"/>
      <c r="M182" s="71"/>
      <c r="N182" s="453"/>
      <c r="O182" s="127"/>
      <c r="P182" s="116"/>
      <c r="Q182" s="588"/>
      <c r="R182" s="176"/>
      <c r="S182" s="65">
        <f t="shared" si="34"/>
        <v>0</v>
      </c>
      <c r="T182" s="65" t="e">
        <f>S182/H182</f>
        <v>#DIV/0!</v>
      </c>
    </row>
    <row r="183" spans="1:20" s="159" customFormat="1" ht="15.75" hidden="1" thickBot="1" x14ac:dyDescent="0.3">
      <c r="A183" s="100"/>
      <c r="B183" s="75"/>
      <c r="C183" s="155"/>
      <c r="D183" s="160"/>
      <c r="E183" s="136"/>
      <c r="F183" s="690"/>
      <c r="G183" s="100"/>
      <c r="H183" s="523"/>
      <c r="I183" s="105">
        <f t="shared" si="23"/>
        <v>0</v>
      </c>
      <c r="J183" s="192"/>
      <c r="K183" s="108"/>
      <c r="L183" s="175"/>
      <c r="M183" s="71"/>
      <c r="N183" s="453"/>
      <c r="O183" s="127"/>
      <c r="P183" s="116"/>
      <c r="Q183" s="943"/>
      <c r="R183" s="177"/>
      <c r="S183" s="65">
        <f t="shared" si="34"/>
        <v>0</v>
      </c>
      <c r="T183" s="65" t="e">
        <f>S183/H183</f>
        <v>#DIV/0!</v>
      </c>
    </row>
    <row r="184" spans="1:20" s="159" customFormat="1" ht="15.75" hidden="1" thickBot="1" x14ac:dyDescent="0.3">
      <c r="A184" s="100"/>
      <c r="B184" s="75"/>
      <c r="C184" s="155"/>
      <c r="D184" s="160"/>
      <c r="E184" s="136"/>
      <c r="F184" s="690"/>
      <c r="G184" s="100"/>
      <c r="H184" s="523"/>
      <c r="I184" s="105">
        <f t="shared" si="23"/>
        <v>0</v>
      </c>
      <c r="J184" s="192"/>
      <c r="K184" s="108"/>
      <c r="L184" s="175"/>
      <c r="M184" s="71"/>
      <c r="N184" s="453"/>
      <c r="O184" s="127"/>
      <c r="P184" s="116"/>
      <c r="Q184" s="943"/>
      <c r="R184" s="170"/>
      <c r="S184" s="65">
        <f t="shared" si="34"/>
        <v>0</v>
      </c>
      <c r="T184" s="65" t="e">
        <f>S184/H184</f>
        <v>#DIV/0!</v>
      </c>
    </row>
    <row r="185" spans="1:20" s="159" customFormat="1" ht="15.75" hidden="1" thickBot="1" x14ac:dyDescent="0.3">
      <c r="A185" s="100"/>
      <c r="B185" s="75"/>
      <c r="C185" s="95"/>
      <c r="D185" s="160"/>
      <c r="E185" s="701"/>
      <c r="F185" s="690"/>
      <c r="G185" s="100"/>
      <c r="H185" s="523"/>
      <c r="I185" s="105">
        <f t="shared" si="23"/>
        <v>0</v>
      </c>
      <c r="J185" s="129"/>
      <c r="K185" s="171"/>
      <c r="L185" s="637"/>
      <c r="M185" s="71"/>
      <c r="N185" s="454"/>
      <c r="O185" s="127"/>
      <c r="P185" s="95"/>
      <c r="Q185" s="588"/>
      <c r="R185" s="153"/>
      <c r="S185" s="65">
        <f>Q185+M185+K185</f>
        <v>0</v>
      </c>
      <c r="T185" s="65" t="e">
        <f>S185/H185+0.1</f>
        <v>#DIV/0!</v>
      </c>
    </row>
    <row r="186" spans="1:20" s="159" customFormat="1" ht="29.25" customHeight="1" thickTop="1" thickBot="1" x14ac:dyDescent="0.3">
      <c r="A186" s="100"/>
      <c r="B186" s="75"/>
      <c r="C186" s="95"/>
      <c r="D186" s="172"/>
      <c r="E186" s="136"/>
      <c r="F186" s="696" t="s">
        <v>31</v>
      </c>
      <c r="G186" s="72">
        <f>SUM(G5:G185)</f>
        <v>2896</v>
      </c>
      <c r="H186" s="525">
        <f>SUM(H3:H185)</f>
        <v>560199.45999999973</v>
      </c>
      <c r="I186" s="730">
        <f>PIERNA!I37</f>
        <v>0</v>
      </c>
      <c r="J186" s="46"/>
      <c r="K186" s="173">
        <f>SUM(K5:K185)</f>
        <v>60315</v>
      </c>
      <c r="L186" s="638"/>
      <c r="M186" s="173">
        <f>SUM(M5:M185)</f>
        <v>60320</v>
      </c>
      <c r="N186" s="455"/>
      <c r="O186" s="583"/>
      <c r="P186" s="117"/>
      <c r="Q186" s="944">
        <f>SUM(Q5:Q185)</f>
        <v>14098619.855559995</v>
      </c>
      <c r="R186" s="154"/>
      <c r="S186" s="181">
        <f>Q186+M186+K186</f>
        <v>14219254.855559995</v>
      </c>
      <c r="T186" s="65"/>
    </row>
    <row r="187" spans="1:20" s="159" customFormat="1" ht="15.75" thickTop="1" x14ac:dyDescent="0.25">
      <c r="B187" s="75"/>
      <c r="C187" s="75"/>
      <c r="D187" s="100"/>
      <c r="E187" s="136"/>
      <c r="F187" s="168"/>
      <c r="G187" s="100"/>
      <c r="H187" s="168"/>
      <c r="I187" s="75"/>
      <c r="J187" s="129"/>
      <c r="L187" s="639"/>
      <c r="N187" s="186"/>
      <c r="O187" s="169"/>
      <c r="P187" s="95"/>
      <c r="Q187" s="588"/>
      <c r="R187" s="155" t="s">
        <v>42</v>
      </c>
    </row>
  </sheetData>
  <sortState ref="B98:O105">
    <sortCondition ref="E98:E105"/>
  </sortState>
  <mergeCells count="21">
    <mergeCell ref="R101:R104"/>
    <mergeCell ref="B101:B104"/>
    <mergeCell ref="E101:E104"/>
    <mergeCell ref="O101:O104"/>
    <mergeCell ref="B119:B120"/>
    <mergeCell ref="O119:O120"/>
    <mergeCell ref="R106:R108"/>
    <mergeCell ref="R117:R118"/>
    <mergeCell ref="R109:R110"/>
    <mergeCell ref="B121:B122"/>
    <mergeCell ref="O121:O122"/>
    <mergeCell ref="Q1:Q2"/>
    <mergeCell ref="K1:K2"/>
    <mergeCell ref="M1:M2"/>
    <mergeCell ref="B106:B108"/>
    <mergeCell ref="E106:E108"/>
    <mergeCell ref="O106:O108"/>
    <mergeCell ref="B109:B110"/>
    <mergeCell ref="O109:O110"/>
    <mergeCell ref="B117:B118"/>
    <mergeCell ref="O117:O118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09"/>
      <c r="B1" s="1109"/>
      <c r="C1" s="1109"/>
      <c r="D1" s="1109"/>
      <c r="E1" s="1109"/>
      <c r="F1" s="1109"/>
      <c r="G1" s="1109"/>
      <c r="H1" s="11">
        <v>1</v>
      </c>
    </row>
    <row r="2" spans="1:15" ht="16.5" thickBot="1" x14ac:dyDescent="0.3">
      <c r="K2" s="674"/>
      <c r="L2" s="254"/>
      <c r="M2" s="253"/>
      <c r="N2" s="314"/>
      <c r="O2" s="248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6"/>
      <c r="E4" s="196"/>
      <c r="F4" s="139"/>
      <c r="G4" s="38"/>
    </row>
    <row r="5" spans="1:15" ht="37.5" x14ac:dyDescent="0.3">
      <c r="A5" s="1124"/>
      <c r="B5" s="890" t="s">
        <v>104</v>
      </c>
      <c r="C5" s="128"/>
      <c r="D5" s="136"/>
      <c r="E5" s="196"/>
      <c r="F5" s="139"/>
      <c r="G5" s="88"/>
      <c r="H5" s="7">
        <f>E5-G5+E4+E6</f>
        <v>0</v>
      </c>
    </row>
    <row r="6" spans="1:15" ht="15.75" thickBot="1" x14ac:dyDescent="0.3">
      <c r="A6" s="1124"/>
      <c r="B6" s="193"/>
      <c r="C6" s="254"/>
      <c r="D6" s="253"/>
      <c r="E6" s="314"/>
      <c r="F6" s="248"/>
    </row>
    <row r="7" spans="1:15" ht="16.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8">
        <f>F4+F5+F6-C8</f>
        <v>0</v>
      </c>
      <c r="C8" s="15"/>
      <c r="D8" s="69">
        <v>0</v>
      </c>
      <c r="E8" s="136"/>
      <c r="F8" s="280">
        <f t="shared" ref="F8:F28" si="0">D8</f>
        <v>0</v>
      </c>
      <c r="G8" s="270"/>
      <c r="H8" s="271"/>
      <c r="I8" s="704">
        <f>E5+E6-F8+E4</f>
        <v>0</v>
      </c>
      <c r="J8" s="724">
        <f>H8*F8</f>
        <v>0</v>
      </c>
    </row>
    <row r="9" spans="1:15" x14ac:dyDescent="0.25">
      <c r="B9" s="198">
        <f>B8-C9</f>
        <v>0</v>
      </c>
      <c r="C9" s="15"/>
      <c r="D9" s="69">
        <v>0</v>
      </c>
      <c r="E9" s="136"/>
      <c r="F9" s="280">
        <f t="shared" si="0"/>
        <v>0</v>
      </c>
      <c r="G9" s="270"/>
      <c r="H9" s="271"/>
      <c r="I9" s="704">
        <f>I8-F9</f>
        <v>0</v>
      </c>
      <c r="J9" s="724">
        <f t="shared" ref="J9:J28" si="1">H9*F9</f>
        <v>0</v>
      </c>
    </row>
    <row r="10" spans="1:15" x14ac:dyDescent="0.25">
      <c r="B10" s="198">
        <f t="shared" ref="B10:B27" si="2">B9-C10</f>
        <v>0</v>
      </c>
      <c r="C10" s="15"/>
      <c r="D10" s="69">
        <v>0</v>
      </c>
      <c r="E10" s="136"/>
      <c r="F10" s="280">
        <f t="shared" si="0"/>
        <v>0</v>
      </c>
      <c r="G10" s="270"/>
      <c r="H10" s="271"/>
      <c r="I10" s="704">
        <f t="shared" ref="I10:I27" si="3">I9-F10</f>
        <v>0</v>
      </c>
      <c r="J10" s="724">
        <f t="shared" si="1"/>
        <v>0</v>
      </c>
    </row>
    <row r="11" spans="1:15" x14ac:dyDescent="0.25">
      <c r="A11" s="55" t="s">
        <v>33</v>
      </c>
      <c r="B11" s="198">
        <f t="shared" si="2"/>
        <v>0</v>
      </c>
      <c r="C11" s="15"/>
      <c r="D11" s="69">
        <v>0</v>
      </c>
      <c r="E11" s="136"/>
      <c r="F11" s="280">
        <f t="shared" si="0"/>
        <v>0</v>
      </c>
      <c r="G11" s="270"/>
      <c r="H11" s="271"/>
      <c r="I11" s="704">
        <f t="shared" si="3"/>
        <v>0</v>
      </c>
      <c r="J11" s="724">
        <f t="shared" si="1"/>
        <v>0</v>
      </c>
    </row>
    <row r="12" spans="1:15" x14ac:dyDescent="0.25">
      <c r="B12" s="198">
        <f t="shared" si="2"/>
        <v>0</v>
      </c>
      <c r="C12" s="15"/>
      <c r="D12" s="69">
        <v>0</v>
      </c>
      <c r="E12" s="136"/>
      <c r="F12" s="280">
        <f t="shared" si="0"/>
        <v>0</v>
      </c>
      <c r="G12" s="270"/>
      <c r="H12" s="271"/>
      <c r="I12" s="704">
        <f t="shared" si="3"/>
        <v>0</v>
      </c>
      <c r="J12" s="724">
        <f t="shared" si="1"/>
        <v>0</v>
      </c>
    </row>
    <row r="13" spans="1:15" x14ac:dyDescent="0.25">
      <c r="A13" s="19"/>
      <c r="B13" s="198">
        <f t="shared" si="2"/>
        <v>0</v>
      </c>
      <c r="C13" s="15"/>
      <c r="D13" s="69">
        <v>0</v>
      </c>
      <c r="E13" s="136"/>
      <c r="F13" s="280">
        <f t="shared" si="0"/>
        <v>0</v>
      </c>
      <c r="G13" s="270"/>
      <c r="H13" s="271"/>
      <c r="I13" s="706">
        <f t="shared" si="3"/>
        <v>0</v>
      </c>
      <c r="J13" s="724">
        <f t="shared" si="1"/>
        <v>0</v>
      </c>
    </row>
    <row r="14" spans="1:15" x14ac:dyDescent="0.25">
      <c r="A14" s="19"/>
      <c r="B14" s="198">
        <f t="shared" si="2"/>
        <v>0</v>
      </c>
      <c r="C14" s="15"/>
      <c r="D14" s="69">
        <v>0</v>
      </c>
      <c r="E14" s="136"/>
      <c r="F14" s="280">
        <f t="shared" si="0"/>
        <v>0</v>
      </c>
      <c r="G14" s="270"/>
      <c r="H14" s="271"/>
      <c r="I14" s="706">
        <f t="shared" si="3"/>
        <v>0</v>
      </c>
      <c r="J14" s="724">
        <f t="shared" si="1"/>
        <v>0</v>
      </c>
    </row>
    <row r="15" spans="1:15" x14ac:dyDescent="0.25">
      <c r="A15" s="19"/>
      <c r="B15" s="198">
        <f t="shared" si="2"/>
        <v>0</v>
      </c>
      <c r="C15" s="15"/>
      <c r="D15" s="69">
        <v>0</v>
      </c>
      <c r="E15" s="136"/>
      <c r="F15" s="105">
        <f t="shared" si="0"/>
        <v>0</v>
      </c>
      <c r="G15" s="270"/>
      <c r="H15" s="271"/>
      <c r="I15" s="706">
        <f t="shared" si="3"/>
        <v>0</v>
      </c>
      <c r="J15" s="724">
        <f t="shared" si="1"/>
        <v>0</v>
      </c>
    </row>
    <row r="16" spans="1:15" x14ac:dyDescent="0.25">
      <c r="A16" s="19"/>
      <c r="B16" s="198">
        <f t="shared" si="2"/>
        <v>0</v>
      </c>
      <c r="C16" s="15"/>
      <c r="D16" s="69">
        <v>0</v>
      </c>
      <c r="E16" s="136"/>
      <c r="F16" s="105">
        <f t="shared" si="0"/>
        <v>0</v>
      </c>
      <c r="G16" s="70"/>
      <c r="H16" s="71"/>
      <c r="I16" s="707">
        <f t="shared" si="3"/>
        <v>0</v>
      </c>
      <c r="J16" s="705">
        <f t="shared" si="1"/>
        <v>0</v>
      </c>
    </row>
    <row r="17" spans="1:10" x14ac:dyDescent="0.25">
      <c r="A17" s="19"/>
      <c r="B17" s="198">
        <f t="shared" si="2"/>
        <v>0</v>
      </c>
      <c r="C17" s="15"/>
      <c r="D17" s="69">
        <v>0</v>
      </c>
      <c r="E17" s="136"/>
      <c r="F17" s="105">
        <f t="shared" si="0"/>
        <v>0</v>
      </c>
      <c r="G17" s="70"/>
      <c r="H17" s="71"/>
      <c r="I17" s="707">
        <f t="shared" si="3"/>
        <v>0</v>
      </c>
      <c r="J17" s="705">
        <f t="shared" si="1"/>
        <v>0</v>
      </c>
    </row>
    <row r="18" spans="1:10" x14ac:dyDescent="0.25">
      <c r="A18" s="19"/>
      <c r="B18" s="198">
        <f t="shared" si="2"/>
        <v>0</v>
      </c>
      <c r="C18" s="15"/>
      <c r="D18" s="69">
        <v>0</v>
      </c>
      <c r="E18" s="136"/>
      <c r="F18" s="105">
        <f t="shared" si="0"/>
        <v>0</v>
      </c>
      <c r="G18" s="70"/>
      <c r="H18" s="71"/>
      <c r="I18" s="707">
        <f t="shared" si="3"/>
        <v>0</v>
      </c>
      <c r="J18" s="705">
        <f t="shared" si="1"/>
        <v>0</v>
      </c>
    </row>
    <row r="19" spans="1:10" x14ac:dyDescent="0.25">
      <c r="A19" s="19"/>
      <c r="B19" s="198">
        <f t="shared" si="2"/>
        <v>0</v>
      </c>
      <c r="C19" s="15"/>
      <c r="D19" s="69">
        <v>0</v>
      </c>
      <c r="E19" s="136"/>
      <c r="F19" s="105">
        <f t="shared" si="0"/>
        <v>0</v>
      </c>
      <c r="G19" s="70"/>
      <c r="H19" s="71"/>
      <c r="I19" s="707">
        <f t="shared" si="3"/>
        <v>0</v>
      </c>
      <c r="J19" s="705">
        <f t="shared" si="1"/>
        <v>0</v>
      </c>
    </row>
    <row r="20" spans="1:10" x14ac:dyDescent="0.25">
      <c r="A20" s="19"/>
      <c r="B20" s="198">
        <f t="shared" si="2"/>
        <v>0</v>
      </c>
      <c r="C20" s="15"/>
      <c r="D20" s="69">
        <v>0</v>
      </c>
      <c r="E20" s="136"/>
      <c r="F20" s="105">
        <f t="shared" si="0"/>
        <v>0</v>
      </c>
      <c r="G20" s="70"/>
      <c r="H20" s="71"/>
      <c r="I20" s="707">
        <f t="shared" si="3"/>
        <v>0</v>
      </c>
      <c r="J20" s="705">
        <f t="shared" si="1"/>
        <v>0</v>
      </c>
    </row>
    <row r="21" spans="1:10" x14ac:dyDescent="0.25">
      <c r="A21" s="19"/>
      <c r="B21" s="198">
        <f t="shared" si="2"/>
        <v>0</v>
      </c>
      <c r="C21" s="15"/>
      <c r="D21" s="69">
        <v>0</v>
      </c>
      <c r="E21" s="136"/>
      <c r="F21" s="105">
        <f t="shared" si="0"/>
        <v>0</v>
      </c>
      <c r="G21" s="70"/>
      <c r="H21" s="71"/>
      <c r="I21" s="707">
        <f t="shared" si="3"/>
        <v>0</v>
      </c>
      <c r="J21" s="705">
        <f t="shared" si="1"/>
        <v>0</v>
      </c>
    </row>
    <row r="22" spans="1:10" x14ac:dyDescent="0.25">
      <c r="A22" s="19"/>
      <c r="B22" s="198">
        <f t="shared" si="2"/>
        <v>0</v>
      </c>
      <c r="C22" s="15"/>
      <c r="D22" s="69">
        <v>0</v>
      </c>
      <c r="E22" s="136"/>
      <c r="F22" s="105">
        <f t="shared" si="0"/>
        <v>0</v>
      </c>
      <c r="G22" s="70"/>
      <c r="H22" s="71"/>
      <c r="I22" s="707">
        <f t="shared" si="3"/>
        <v>0</v>
      </c>
      <c r="J22" s="705">
        <f t="shared" si="1"/>
        <v>0</v>
      </c>
    </row>
    <row r="23" spans="1:10" x14ac:dyDescent="0.25">
      <c r="A23" s="19"/>
      <c r="B23" s="198">
        <f t="shared" si="2"/>
        <v>0</v>
      </c>
      <c r="C23" s="15"/>
      <c r="D23" s="69">
        <v>0</v>
      </c>
      <c r="E23" s="136"/>
      <c r="F23" s="105">
        <f t="shared" si="0"/>
        <v>0</v>
      </c>
      <c r="G23" s="70"/>
      <c r="H23" s="71"/>
      <c r="I23" s="707">
        <f t="shared" si="3"/>
        <v>0</v>
      </c>
      <c r="J23" s="705">
        <f t="shared" si="1"/>
        <v>0</v>
      </c>
    </row>
    <row r="24" spans="1:10" x14ac:dyDescent="0.25">
      <c r="A24" s="19"/>
      <c r="B24" s="198">
        <f t="shared" si="2"/>
        <v>0</v>
      </c>
      <c r="C24" s="15"/>
      <c r="D24" s="69">
        <v>0</v>
      </c>
      <c r="E24" s="136"/>
      <c r="F24" s="105">
        <f t="shared" si="0"/>
        <v>0</v>
      </c>
      <c r="G24" s="70"/>
      <c r="H24" s="71"/>
      <c r="I24" s="707">
        <f t="shared" si="3"/>
        <v>0</v>
      </c>
      <c r="J24" s="705">
        <f t="shared" si="1"/>
        <v>0</v>
      </c>
    </row>
    <row r="25" spans="1:10" x14ac:dyDescent="0.25">
      <c r="A25" s="19"/>
      <c r="B25" s="198">
        <f t="shared" si="2"/>
        <v>0</v>
      </c>
      <c r="C25" s="15"/>
      <c r="D25" s="69">
        <v>0</v>
      </c>
      <c r="E25" s="136"/>
      <c r="F25" s="105">
        <f t="shared" si="0"/>
        <v>0</v>
      </c>
      <c r="G25" s="70"/>
      <c r="H25" s="71"/>
      <c r="I25" s="707">
        <f t="shared" si="3"/>
        <v>0</v>
      </c>
      <c r="J25" s="705">
        <f t="shared" si="1"/>
        <v>0</v>
      </c>
    </row>
    <row r="26" spans="1:10" x14ac:dyDescent="0.25">
      <c r="A26" s="19"/>
      <c r="B26" s="198">
        <f t="shared" si="2"/>
        <v>0</v>
      </c>
      <c r="C26" s="15"/>
      <c r="D26" s="69">
        <v>0</v>
      </c>
      <c r="E26" s="136"/>
      <c r="F26" s="105">
        <f t="shared" si="0"/>
        <v>0</v>
      </c>
      <c r="G26" s="70"/>
      <c r="H26" s="71"/>
      <c r="I26" s="707">
        <f t="shared" si="3"/>
        <v>0</v>
      </c>
      <c r="J26" s="705">
        <f t="shared" si="1"/>
        <v>0</v>
      </c>
    </row>
    <row r="27" spans="1:10" x14ac:dyDescent="0.25">
      <c r="B27" s="198">
        <f t="shared" si="2"/>
        <v>0</v>
      </c>
      <c r="C27" s="15"/>
      <c r="D27" s="69">
        <v>0</v>
      </c>
      <c r="E27" s="136"/>
      <c r="F27" s="105">
        <f t="shared" si="0"/>
        <v>0</v>
      </c>
      <c r="G27" s="70"/>
      <c r="H27" s="71"/>
      <c r="I27" s="708">
        <f t="shared" si="3"/>
        <v>0</v>
      </c>
      <c r="J27" s="705">
        <f t="shared" si="1"/>
        <v>0</v>
      </c>
    </row>
    <row r="28" spans="1:10" ht="15.75" thickBot="1" x14ac:dyDescent="0.3">
      <c r="A28" s="121"/>
      <c r="B28" s="199"/>
      <c r="C28" s="37"/>
      <c r="D28" s="69">
        <v>0</v>
      </c>
      <c r="E28" s="335"/>
      <c r="F28" s="223">
        <f t="shared" si="0"/>
        <v>0</v>
      </c>
      <c r="G28" s="141"/>
      <c r="H28" s="214"/>
      <c r="I28" s="709"/>
      <c r="J28" s="71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200"/>
      <c r="D31" s="1104" t="s">
        <v>21</v>
      </c>
      <c r="E31" s="1105"/>
      <c r="F31" s="143">
        <f>E4+E5-F29+E6</f>
        <v>0</v>
      </c>
    </row>
    <row r="32" spans="1:10" ht="15.75" thickBot="1" x14ac:dyDescent="0.3">
      <c r="A32" s="125"/>
      <c r="D32" s="887" t="s">
        <v>4</v>
      </c>
      <c r="E32" s="888"/>
      <c r="F32" s="49">
        <f>F4+F5-C29+F6</f>
        <v>0</v>
      </c>
    </row>
    <row r="33" spans="2:2" x14ac:dyDescent="0.25">
      <c r="B33" s="200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09" t="s">
        <v>254</v>
      </c>
      <c r="B1" s="1109"/>
      <c r="C1" s="1109"/>
      <c r="D1" s="1109"/>
      <c r="E1" s="1109"/>
      <c r="F1" s="1109"/>
      <c r="G1" s="1109"/>
      <c r="H1" s="11">
        <v>1</v>
      </c>
    </row>
    <row r="2" spans="1:15" ht="16.5" thickBot="1" x14ac:dyDescent="0.3">
      <c r="K2" s="674"/>
      <c r="L2" s="254"/>
      <c r="M2" s="253"/>
      <c r="N2" s="314"/>
      <c r="O2" s="248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25" t="s">
        <v>255</v>
      </c>
      <c r="C4" s="128"/>
      <c r="D4" s="136"/>
      <c r="E4" s="196"/>
      <c r="F4" s="139"/>
      <c r="G4" s="38"/>
    </row>
    <row r="5" spans="1:15" ht="15.75" x14ac:dyDescent="0.25">
      <c r="A5" s="1124"/>
      <c r="B5" s="1126"/>
      <c r="C5" s="128">
        <v>117</v>
      </c>
      <c r="D5" s="136">
        <v>44631</v>
      </c>
      <c r="E5" s="196">
        <v>124.75</v>
      </c>
      <c r="F5" s="139">
        <v>10</v>
      </c>
      <c r="G5" s="88">
        <f>F29</f>
        <v>0</v>
      </c>
      <c r="H5" s="7">
        <f>E5-G5+E4+E6</f>
        <v>124.75</v>
      </c>
    </row>
    <row r="6" spans="1:15" ht="15.75" thickBot="1" x14ac:dyDescent="0.3">
      <c r="A6" s="1124"/>
      <c r="B6" s="193"/>
      <c r="C6" s="254"/>
      <c r="D6" s="253"/>
      <c r="E6" s="314"/>
      <c r="F6" s="248"/>
    </row>
    <row r="7" spans="1:15" ht="16.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8"/>
      <c r="C8" s="15"/>
      <c r="D8" s="69">
        <v>0</v>
      </c>
      <c r="E8" s="136"/>
      <c r="F8" s="280">
        <f t="shared" ref="F8:F28" si="0">D8</f>
        <v>0</v>
      </c>
      <c r="G8" s="270"/>
      <c r="H8" s="271"/>
      <c r="I8" s="704">
        <f>E5+E6-F8+E4</f>
        <v>124.75</v>
      </c>
      <c r="J8" s="724">
        <f>H8*F8</f>
        <v>0</v>
      </c>
    </row>
    <row r="9" spans="1:15" x14ac:dyDescent="0.25">
      <c r="B9" s="198"/>
      <c r="C9" s="15"/>
      <c r="D9" s="69">
        <v>0</v>
      </c>
      <c r="E9" s="136"/>
      <c r="F9" s="280">
        <f t="shared" si="0"/>
        <v>0</v>
      </c>
      <c r="G9" s="270"/>
      <c r="H9" s="271"/>
      <c r="I9" s="704">
        <f>I8-F9</f>
        <v>124.75</v>
      </c>
      <c r="J9" s="724">
        <f t="shared" ref="J9:J28" si="1">H9*F9</f>
        <v>0</v>
      </c>
    </row>
    <row r="10" spans="1:15" x14ac:dyDescent="0.25">
      <c r="B10" s="198"/>
      <c r="C10" s="15"/>
      <c r="D10" s="69">
        <v>0</v>
      </c>
      <c r="E10" s="136"/>
      <c r="F10" s="280">
        <f t="shared" si="0"/>
        <v>0</v>
      </c>
      <c r="G10" s="270"/>
      <c r="H10" s="271"/>
      <c r="I10" s="704">
        <f t="shared" ref="I10:I27" si="2">I9-F10</f>
        <v>124.75</v>
      </c>
      <c r="J10" s="724">
        <f t="shared" si="1"/>
        <v>0</v>
      </c>
    </row>
    <row r="11" spans="1:15" x14ac:dyDescent="0.25">
      <c r="A11" s="55" t="s">
        <v>33</v>
      </c>
      <c r="B11" s="198"/>
      <c r="C11" s="15"/>
      <c r="D11" s="69">
        <v>0</v>
      </c>
      <c r="E11" s="136"/>
      <c r="F11" s="280">
        <f t="shared" si="0"/>
        <v>0</v>
      </c>
      <c r="G11" s="270"/>
      <c r="H11" s="271"/>
      <c r="I11" s="704">
        <f t="shared" si="2"/>
        <v>124.75</v>
      </c>
      <c r="J11" s="724">
        <f t="shared" si="1"/>
        <v>0</v>
      </c>
    </row>
    <row r="12" spans="1:15" x14ac:dyDescent="0.25">
      <c r="B12" s="198"/>
      <c r="C12" s="15"/>
      <c r="D12" s="69">
        <v>0</v>
      </c>
      <c r="E12" s="136"/>
      <c r="F12" s="280">
        <f t="shared" si="0"/>
        <v>0</v>
      </c>
      <c r="G12" s="270"/>
      <c r="H12" s="271"/>
      <c r="I12" s="704">
        <f t="shared" si="2"/>
        <v>124.75</v>
      </c>
      <c r="J12" s="724">
        <f t="shared" si="1"/>
        <v>0</v>
      </c>
    </row>
    <row r="13" spans="1:15" x14ac:dyDescent="0.25">
      <c r="A13" s="19"/>
      <c r="B13" s="198"/>
      <c r="C13" s="15"/>
      <c r="D13" s="69">
        <v>0</v>
      </c>
      <c r="E13" s="136"/>
      <c r="F13" s="280">
        <f t="shared" si="0"/>
        <v>0</v>
      </c>
      <c r="G13" s="270"/>
      <c r="H13" s="271"/>
      <c r="I13" s="706">
        <f t="shared" si="2"/>
        <v>124.75</v>
      </c>
      <c r="J13" s="724">
        <f t="shared" si="1"/>
        <v>0</v>
      </c>
    </row>
    <row r="14" spans="1:15" x14ac:dyDescent="0.25">
      <c r="A14" s="19"/>
      <c r="B14" s="198"/>
      <c r="C14" s="15"/>
      <c r="D14" s="69">
        <v>0</v>
      </c>
      <c r="E14" s="136"/>
      <c r="F14" s="280">
        <f t="shared" si="0"/>
        <v>0</v>
      </c>
      <c r="G14" s="270"/>
      <c r="H14" s="271"/>
      <c r="I14" s="706">
        <f t="shared" si="2"/>
        <v>124.75</v>
      </c>
      <c r="J14" s="724">
        <f t="shared" si="1"/>
        <v>0</v>
      </c>
    </row>
    <row r="15" spans="1:15" x14ac:dyDescent="0.25">
      <c r="A15" s="19"/>
      <c r="B15" s="198"/>
      <c r="C15" s="15"/>
      <c r="D15" s="69">
        <v>0</v>
      </c>
      <c r="E15" s="136"/>
      <c r="F15" s="105">
        <f t="shared" si="0"/>
        <v>0</v>
      </c>
      <c r="G15" s="270"/>
      <c r="H15" s="271"/>
      <c r="I15" s="706">
        <f t="shared" si="2"/>
        <v>124.75</v>
      </c>
      <c r="J15" s="724">
        <f t="shared" si="1"/>
        <v>0</v>
      </c>
    </row>
    <row r="16" spans="1:15" x14ac:dyDescent="0.25">
      <c r="A16" s="19"/>
      <c r="B16" s="198"/>
      <c r="C16" s="15"/>
      <c r="D16" s="69">
        <v>0</v>
      </c>
      <c r="E16" s="136"/>
      <c r="F16" s="105">
        <f t="shared" si="0"/>
        <v>0</v>
      </c>
      <c r="G16" s="70"/>
      <c r="H16" s="71"/>
      <c r="I16" s="707">
        <f t="shared" si="2"/>
        <v>124.75</v>
      </c>
      <c r="J16" s="705">
        <f t="shared" si="1"/>
        <v>0</v>
      </c>
    </row>
    <row r="17" spans="1:10" x14ac:dyDescent="0.25">
      <c r="A17" s="19"/>
      <c r="B17" s="198"/>
      <c r="C17" s="15"/>
      <c r="D17" s="69">
        <v>0</v>
      </c>
      <c r="E17" s="136"/>
      <c r="F17" s="105">
        <f t="shared" si="0"/>
        <v>0</v>
      </c>
      <c r="G17" s="70"/>
      <c r="H17" s="71"/>
      <c r="I17" s="707">
        <f t="shared" si="2"/>
        <v>124.75</v>
      </c>
      <c r="J17" s="705">
        <f t="shared" si="1"/>
        <v>0</v>
      </c>
    </row>
    <row r="18" spans="1:10" x14ac:dyDescent="0.25">
      <c r="A18" s="19"/>
      <c r="B18" s="198"/>
      <c r="C18" s="15"/>
      <c r="D18" s="69">
        <v>0</v>
      </c>
      <c r="E18" s="136"/>
      <c r="F18" s="105">
        <f t="shared" si="0"/>
        <v>0</v>
      </c>
      <c r="G18" s="70"/>
      <c r="H18" s="71"/>
      <c r="I18" s="707">
        <f t="shared" si="2"/>
        <v>124.75</v>
      </c>
      <c r="J18" s="705">
        <f t="shared" si="1"/>
        <v>0</v>
      </c>
    </row>
    <row r="19" spans="1:10" x14ac:dyDescent="0.25">
      <c r="A19" s="19"/>
      <c r="B19" s="198"/>
      <c r="C19" s="15"/>
      <c r="D19" s="69">
        <v>0</v>
      </c>
      <c r="E19" s="136"/>
      <c r="F19" s="105">
        <f t="shared" si="0"/>
        <v>0</v>
      </c>
      <c r="G19" s="70"/>
      <c r="H19" s="71"/>
      <c r="I19" s="707">
        <f t="shared" si="2"/>
        <v>124.75</v>
      </c>
      <c r="J19" s="705">
        <f t="shared" si="1"/>
        <v>0</v>
      </c>
    </row>
    <row r="20" spans="1:10" x14ac:dyDescent="0.25">
      <c r="A20" s="19"/>
      <c r="B20" s="198"/>
      <c r="C20" s="15"/>
      <c r="D20" s="69">
        <v>0</v>
      </c>
      <c r="E20" s="136"/>
      <c r="F20" s="105">
        <f t="shared" si="0"/>
        <v>0</v>
      </c>
      <c r="G20" s="70"/>
      <c r="H20" s="71"/>
      <c r="I20" s="707">
        <f t="shared" si="2"/>
        <v>124.75</v>
      </c>
      <c r="J20" s="705">
        <f t="shared" si="1"/>
        <v>0</v>
      </c>
    </row>
    <row r="21" spans="1:10" x14ac:dyDescent="0.25">
      <c r="A21" s="19"/>
      <c r="B21" s="198"/>
      <c r="C21" s="15"/>
      <c r="D21" s="69">
        <v>0</v>
      </c>
      <c r="E21" s="136"/>
      <c r="F21" s="105">
        <f t="shared" si="0"/>
        <v>0</v>
      </c>
      <c r="G21" s="70"/>
      <c r="H21" s="71"/>
      <c r="I21" s="707">
        <f t="shared" si="2"/>
        <v>124.75</v>
      </c>
      <c r="J21" s="705">
        <f t="shared" si="1"/>
        <v>0</v>
      </c>
    </row>
    <row r="22" spans="1:10" x14ac:dyDescent="0.25">
      <c r="A22" s="19"/>
      <c r="B22" s="198"/>
      <c r="C22" s="15"/>
      <c r="D22" s="69">
        <v>0</v>
      </c>
      <c r="E22" s="136"/>
      <c r="F22" s="105">
        <f t="shared" si="0"/>
        <v>0</v>
      </c>
      <c r="G22" s="70"/>
      <c r="H22" s="71"/>
      <c r="I22" s="707">
        <f t="shared" si="2"/>
        <v>124.75</v>
      </c>
      <c r="J22" s="705">
        <f t="shared" si="1"/>
        <v>0</v>
      </c>
    </row>
    <row r="23" spans="1:10" x14ac:dyDescent="0.25">
      <c r="A23" s="19"/>
      <c r="B23" s="198"/>
      <c r="C23" s="15"/>
      <c r="D23" s="69">
        <v>0</v>
      </c>
      <c r="E23" s="136"/>
      <c r="F23" s="105">
        <f t="shared" si="0"/>
        <v>0</v>
      </c>
      <c r="G23" s="70"/>
      <c r="H23" s="71"/>
      <c r="I23" s="707">
        <f t="shared" si="2"/>
        <v>124.75</v>
      </c>
      <c r="J23" s="705">
        <f t="shared" si="1"/>
        <v>0</v>
      </c>
    </row>
    <row r="24" spans="1:10" x14ac:dyDescent="0.25">
      <c r="A24" s="19"/>
      <c r="B24" s="198"/>
      <c r="C24" s="15"/>
      <c r="D24" s="69">
        <v>0</v>
      </c>
      <c r="E24" s="136"/>
      <c r="F24" s="105">
        <f t="shared" si="0"/>
        <v>0</v>
      </c>
      <c r="G24" s="70"/>
      <c r="H24" s="71"/>
      <c r="I24" s="707">
        <f t="shared" si="2"/>
        <v>124.75</v>
      </c>
      <c r="J24" s="705">
        <f t="shared" si="1"/>
        <v>0</v>
      </c>
    </row>
    <row r="25" spans="1:10" x14ac:dyDescent="0.25">
      <c r="A25" s="19"/>
      <c r="B25" s="198"/>
      <c r="C25" s="15"/>
      <c r="D25" s="69">
        <v>0</v>
      </c>
      <c r="E25" s="136"/>
      <c r="F25" s="105">
        <f t="shared" si="0"/>
        <v>0</v>
      </c>
      <c r="G25" s="70"/>
      <c r="H25" s="71"/>
      <c r="I25" s="707">
        <f t="shared" si="2"/>
        <v>124.75</v>
      </c>
      <c r="J25" s="705">
        <f t="shared" si="1"/>
        <v>0</v>
      </c>
    </row>
    <row r="26" spans="1:10" x14ac:dyDescent="0.25">
      <c r="A26" s="19"/>
      <c r="B26" s="198"/>
      <c r="C26" s="15"/>
      <c r="D26" s="69">
        <v>0</v>
      </c>
      <c r="E26" s="136"/>
      <c r="F26" s="105">
        <f t="shared" si="0"/>
        <v>0</v>
      </c>
      <c r="G26" s="70"/>
      <c r="H26" s="71"/>
      <c r="I26" s="707">
        <f t="shared" si="2"/>
        <v>124.75</v>
      </c>
      <c r="J26" s="705">
        <f t="shared" si="1"/>
        <v>0</v>
      </c>
    </row>
    <row r="27" spans="1:10" x14ac:dyDescent="0.25">
      <c r="B27" s="198"/>
      <c r="C27" s="15"/>
      <c r="D27" s="69">
        <v>0</v>
      </c>
      <c r="E27" s="136"/>
      <c r="F27" s="105">
        <f t="shared" si="0"/>
        <v>0</v>
      </c>
      <c r="G27" s="70"/>
      <c r="H27" s="71"/>
      <c r="I27" s="708">
        <f t="shared" si="2"/>
        <v>124.75</v>
      </c>
      <c r="J27" s="705">
        <f t="shared" si="1"/>
        <v>0</v>
      </c>
    </row>
    <row r="28" spans="1:10" ht="15.75" thickBot="1" x14ac:dyDescent="0.3">
      <c r="A28" s="121"/>
      <c r="B28" s="199"/>
      <c r="C28" s="37"/>
      <c r="D28" s="69">
        <v>0</v>
      </c>
      <c r="E28" s="335"/>
      <c r="F28" s="223">
        <f t="shared" si="0"/>
        <v>0</v>
      </c>
      <c r="G28" s="141"/>
      <c r="H28" s="214"/>
      <c r="I28" s="709"/>
      <c r="J28" s="71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200"/>
      <c r="D31" s="1104" t="s">
        <v>21</v>
      </c>
      <c r="E31" s="1105"/>
      <c r="F31" s="143">
        <f>E4+E5-F29+E6</f>
        <v>124.75</v>
      </c>
    </row>
    <row r="32" spans="1:10" ht="15.75" thickBot="1" x14ac:dyDescent="0.3">
      <c r="A32" s="125"/>
      <c r="D32" s="599" t="s">
        <v>4</v>
      </c>
      <c r="E32" s="600"/>
      <c r="F32" s="49">
        <f>F4+F5-C29+F6</f>
        <v>10</v>
      </c>
    </row>
    <row r="33" spans="2:2" x14ac:dyDescent="0.25">
      <c r="B33" s="200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50"/>
    <col min="10" max="10" width="17.5703125" customWidth="1"/>
  </cols>
  <sheetData>
    <row r="1" spans="1:11" ht="40.5" x14ac:dyDescent="0.55000000000000004">
      <c r="A1" s="1109"/>
      <c r="B1" s="1109"/>
      <c r="C1" s="1109"/>
      <c r="D1" s="1109"/>
      <c r="E1" s="1109"/>
      <c r="F1" s="1109"/>
      <c r="G1" s="1109"/>
      <c r="H1" s="11">
        <v>1</v>
      </c>
    </row>
    <row r="2" spans="1:11" ht="16.5" thickBot="1" x14ac:dyDescent="0.3">
      <c r="K2" s="674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6"/>
      <c r="E4" s="196"/>
      <c r="F4" s="139"/>
      <c r="G4" s="38"/>
    </row>
    <row r="5" spans="1:11" ht="18.75" x14ac:dyDescent="0.3">
      <c r="A5" s="75"/>
      <c r="B5" s="516" t="s">
        <v>62</v>
      </c>
      <c r="C5" s="128"/>
      <c r="D5" s="136"/>
      <c r="E5" s="196"/>
      <c r="F5" s="139"/>
      <c r="G5" s="88">
        <f>F29</f>
        <v>0</v>
      </c>
      <c r="H5" s="7">
        <f>E5-G5+E4+E6</f>
        <v>0</v>
      </c>
    </row>
    <row r="6" spans="1:11" ht="16.5" thickBot="1" x14ac:dyDescent="0.3">
      <c r="B6" s="193"/>
      <c r="C6" s="254"/>
      <c r="D6" s="253"/>
      <c r="E6" s="314"/>
      <c r="F6" s="248"/>
    </row>
    <row r="7" spans="1:11" ht="17.2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51"/>
      <c r="J7" s="24"/>
    </row>
    <row r="8" spans="1:11" ht="16.5" thickTop="1" x14ac:dyDescent="0.25">
      <c r="A8" s="55" t="s">
        <v>32</v>
      </c>
      <c r="B8" s="198">
        <f>F4+F5+F6-C8</f>
        <v>0</v>
      </c>
      <c r="C8" s="15"/>
      <c r="D8" s="69">
        <v>0</v>
      </c>
      <c r="E8" s="136"/>
      <c r="F8" s="280">
        <f t="shared" ref="F8:F9" si="0">D8</f>
        <v>0</v>
      </c>
      <c r="G8" s="270"/>
      <c r="H8" s="271"/>
      <c r="I8" s="752">
        <f>E5+E6-F8+E4</f>
        <v>0</v>
      </c>
      <c r="J8" s="724">
        <f>H8*F8</f>
        <v>0</v>
      </c>
    </row>
    <row r="9" spans="1:11" x14ac:dyDescent="0.25">
      <c r="B9" s="198">
        <f>B8-C9</f>
        <v>0</v>
      </c>
      <c r="C9" s="15"/>
      <c r="D9" s="69">
        <v>0</v>
      </c>
      <c r="E9" s="136"/>
      <c r="F9" s="280">
        <f t="shared" si="0"/>
        <v>0</v>
      </c>
      <c r="G9" s="270"/>
      <c r="H9" s="271"/>
      <c r="I9" s="752">
        <f>I8-F9</f>
        <v>0</v>
      </c>
      <c r="J9" s="724">
        <f t="shared" ref="J9:J28" si="1">H9*F9</f>
        <v>0</v>
      </c>
    </row>
    <row r="10" spans="1:11" x14ac:dyDescent="0.25">
      <c r="B10" s="198">
        <f t="shared" ref="B10:B27" si="2">B9-C10</f>
        <v>0</v>
      </c>
      <c r="C10" s="15"/>
      <c r="D10" s="69">
        <v>0</v>
      </c>
      <c r="E10" s="136"/>
      <c r="F10" s="280">
        <f t="shared" ref="F10:F28" si="3">D10</f>
        <v>0</v>
      </c>
      <c r="G10" s="270"/>
      <c r="H10" s="271"/>
      <c r="I10" s="752">
        <f t="shared" ref="I10:I27" si="4">I9-F10</f>
        <v>0</v>
      </c>
      <c r="J10" s="724">
        <f t="shared" si="1"/>
        <v>0</v>
      </c>
    </row>
    <row r="11" spans="1:11" x14ac:dyDescent="0.25">
      <c r="A11" s="55" t="s">
        <v>33</v>
      </c>
      <c r="B11" s="198">
        <f t="shared" si="2"/>
        <v>0</v>
      </c>
      <c r="C11" s="15"/>
      <c r="D11" s="69">
        <v>0</v>
      </c>
      <c r="E11" s="136"/>
      <c r="F11" s="280">
        <f t="shared" si="3"/>
        <v>0</v>
      </c>
      <c r="G11" s="270"/>
      <c r="H11" s="271"/>
      <c r="I11" s="752">
        <f t="shared" si="4"/>
        <v>0</v>
      </c>
      <c r="J11" s="724">
        <f t="shared" si="1"/>
        <v>0</v>
      </c>
    </row>
    <row r="12" spans="1:11" x14ac:dyDescent="0.25">
      <c r="B12" s="198">
        <f t="shared" si="2"/>
        <v>0</v>
      </c>
      <c r="C12" s="15"/>
      <c r="D12" s="69">
        <v>0</v>
      </c>
      <c r="E12" s="136"/>
      <c r="F12" s="280">
        <f t="shared" si="3"/>
        <v>0</v>
      </c>
      <c r="G12" s="270"/>
      <c r="H12" s="271"/>
      <c r="I12" s="752">
        <f t="shared" si="4"/>
        <v>0</v>
      </c>
      <c r="J12" s="724">
        <f t="shared" si="1"/>
        <v>0</v>
      </c>
    </row>
    <row r="13" spans="1:11" x14ac:dyDescent="0.25">
      <c r="A13" s="19"/>
      <c r="B13" s="198">
        <f t="shared" si="2"/>
        <v>0</v>
      </c>
      <c r="C13" s="15"/>
      <c r="D13" s="69">
        <v>0</v>
      </c>
      <c r="E13" s="136"/>
      <c r="F13" s="280">
        <f t="shared" si="3"/>
        <v>0</v>
      </c>
      <c r="G13" s="270"/>
      <c r="H13" s="271"/>
      <c r="I13" s="752">
        <f t="shared" si="4"/>
        <v>0</v>
      </c>
      <c r="J13" s="724">
        <f t="shared" si="1"/>
        <v>0</v>
      </c>
    </row>
    <row r="14" spans="1:11" x14ac:dyDescent="0.25">
      <c r="A14" s="19"/>
      <c r="B14" s="198">
        <f t="shared" si="2"/>
        <v>0</v>
      </c>
      <c r="C14" s="15"/>
      <c r="D14" s="69">
        <v>0</v>
      </c>
      <c r="E14" s="136"/>
      <c r="F14" s="280">
        <f t="shared" si="3"/>
        <v>0</v>
      </c>
      <c r="G14" s="270"/>
      <c r="H14" s="271"/>
      <c r="I14" s="752">
        <f t="shared" si="4"/>
        <v>0</v>
      </c>
      <c r="J14" s="724">
        <f t="shared" si="1"/>
        <v>0</v>
      </c>
    </row>
    <row r="15" spans="1:11" x14ac:dyDescent="0.25">
      <c r="A15" s="19"/>
      <c r="B15" s="198">
        <f t="shared" si="2"/>
        <v>0</v>
      </c>
      <c r="C15" s="15"/>
      <c r="D15" s="69">
        <v>0</v>
      </c>
      <c r="E15" s="136"/>
      <c r="F15" s="105">
        <f t="shared" si="3"/>
        <v>0</v>
      </c>
      <c r="G15" s="270"/>
      <c r="H15" s="271"/>
      <c r="I15" s="752">
        <f t="shared" si="4"/>
        <v>0</v>
      </c>
      <c r="J15" s="724">
        <f t="shared" si="1"/>
        <v>0</v>
      </c>
    </row>
    <row r="16" spans="1:11" x14ac:dyDescent="0.25">
      <c r="A16" s="19"/>
      <c r="B16" s="198">
        <f t="shared" si="2"/>
        <v>0</v>
      </c>
      <c r="C16" s="15"/>
      <c r="D16" s="69">
        <v>0</v>
      </c>
      <c r="E16" s="136"/>
      <c r="F16" s="105">
        <f t="shared" si="3"/>
        <v>0</v>
      </c>
      <c r="G16" s="70"/>
      <c r="H16" s="71"/>
      <c r="I16" s="753">
        <f t="shared" si="4"/>
        <v>0</v>
      </c>
      <c r="J16" s="705">
        <f t="shared" si="1"/>
        <v>0</v>
      </c>
    </row>
    <row r="17" spans="1:10" x14ac:dyDescent="0.25">
      <c r="A17" s="19"/>
      <c r="B17" s="198">
        <f t="shared" si="2"/>
        <v>0</v>
      </c>
      <c r="C17" s="15"/>
      <c r="D17" s="69">
        <v>0</v>
      </c>
      <c r="E17" s="136"/>
      <c r="F17" s="105">
        <f t="shared" si="3"/>
        <v>0</v>
      </c>
      <c r="G17" s="70"/>
      <c r="H17" s="71"/>
      <c r="I17" s="753">
        <f t="shared" si="4"/>
        <v>0</v>
      </c>
      <c r="J17" s="705">
        <f t="shared" si="1"/>
        <v>0</v>
      </c>
    </row>
    <row r="18" spans="1:10" x14ac:dyDescent="0.25">
      <c r="A18" s="19"/>
      <c r="B18" s="198">
        <f t="shared" si="2"/>
        <v>0</v>
      </c>
      <c r="C18" s="15"/>
      <c r="D18" s="69">
        <v>0</v>
      </c>
      <c r="E18" s="136"/>
      <c r="F18" s="105">
        <f t="shared" si="3"/>
        <v>0</v>
      </c>
      <c r="G18" s="70"/>
      <c r="H18" s="71"/>
      <c r="I18" s="753">
        <f t="shared" si="4"/>
        <v>0</v>
      </c>
      <c r="J18" s="705">
        <f t="shared" si="1"/>
        <v>0</v>
      </c>
    </row>
    <row r="19" spans="1:10" x14ac:dyDescent="0.25">
      <c r="A19" s="19"/>
      <c r="B19" s="198">
        <f t="shared" si="2"/>
        <v>0</v>
      </c>
      <c r="C19" s="15"/>
      <c r="D19" s="69">
        <v>0</v>
      </c>
      <c r="E19" s="136"/>
      <c r="F19" s="105">
        <f t="shared" si="3"/>
        <v>0</v>
      </c>
      <c r="G19" s="70"/>
      <c r="H19" s="71"/>
      <c r="I19" s="753">
        <f t="shared" si="4"/>
        <v>0</v>
      </c>
      <c r="J19" s="705">
        <f t="shared" si="1"/>
        <v>0</v>
      </c>
    </row>
    <row r="20" spans="1:10" x14ac:dyDescent="0.25">
      <c r="A20" s="19"/>
      <c r="B20" s="198">
        <f t="shared" si="2"/>
        <v>0</v>
      </c>
      <c r="C20" s="15"/>
      <c r="D20" s="69">
        <v>0</v>
      </c>
      <c r="E20" s="136"/>
      <c r="F20" s="105">
        <f t="shared" si="3"/>
        <v>0</v>
      </c>
      <c r="G20" s="70"/>
      <c r="H20" s="71"/>
      <c r="I20" s="753">
        <f t="shared" si="4"/>
        <v>0</v>
      </c>
      <c r="J20" s="705">
        <f t="shared" si="1"/>
        <v>0</v>
      </c>
    </row>
    <row r="21" spans="1:10" x14ac:dyDescent="0.25">
      <c r="A21" s="19"/>
      <c r="B21" s="198">
        <f t="shared" si="2"/>
        <v>0</v>
      </c>
      <c r="C21" s="15"/>
      <c r="D21" s="69">
        <v>0</v>
      </c>
      <c r="E21" s="136"/>
      <c r="F21" s="105">
        <f t="shared" si="3"/>
        <v>0</v>
      </c>
      <c r="G21" s="70"/>
      <c r="H21" s="71"/>
      <c r="I21" s="753">
        <f t="shared" si="4"/>
        <v>0</v>
      </c>
      <c r="J21" s="705">
        <f t="shared" si="1"/>
        <v>0</v>
      </c>
    </row>
    <row r="22" spans="1:10" x14ac:dyDescent="0.25">
      <c r="A22" s="19"/>
      <c r="B22" s="198">
        <f t="shared" si="2"/>
        <v>0</v>
      </c>
      <c r="C22" s="15"/>
      <c r="D22" s="69">
        <v>0</v>
      </c>
      <c r="E22" s="136"/>
      <c r="F22" s="105">
        <f t="shared" si="3"/>
        <v>0</v>
      </c>
      <c r="G22" s="70"/>
      <c r="H22" s="71"/>
      <c r="I22" s="753">
        <f t="shared" si="4"/>
        <v>0</v>
      </c>
      <c r="J22" s="705">
        <f t="shared" si="1"/>
        <v>0</v>
      </c>
    </row>
    <row r="23" spans="1:10" x14ac:dyDescent="0.25">
      <c r="A23" s="19"/>
      <c r="B23" s="198">
        <f t="shared" si="2"/>
        <v>0</v>
      </c>
      <c r="C23" s="15"/>
      <c r="D23" s="69">
        <v>0</v>
      </c>
      <c r="E23" s="136"/>
      <c r="F23" s="105">
        <f t="shared" si="3"/>
        <v>0</v>
      </c>
      <c r="G23" s="70"/>
      <c r="H23" s="71"/>
      <c r="I23" s="753">
        <f t="shared" si="4"/>
        <v>0</v>
      </c>
      <c r="J23" s="705">
        <f t="shared" si="1"/>
        <v>0</v>
      </c>
    </row>
    <row r="24" spans="1:10" x14ac:dyDescent="0.25">
      <c r="A24" s="19"/>
      <c r="B24" s="198">
        <f t="shared" si="2"/>
        <v>0</v>
      </c>
      <c r="C24" s="15"/>
      <c r="D24" s="69">
        <v>0</v>
      </c>
      <c r="E24" s="136"/>
      <c r="F24" s="105">
        <f t="shared" si="3"/>
        <v>0</v>
      </c>
      <c r="G24" s="70"/>
      <c r="H24" s="71"/>
      <c r="I24" s="753">
        <f t="shared" si="4"/>
        <v>0</v>
      </c>
      <c r="J24" s="705">
        <f t="shared" si="1"/>
        <v>0</v>
      </c>
    </row>
    <row r="25" spans="1:10" x14ac:dyDescent="0.25">
      <c r="A25" s="19"/>
      <c r="B25" s="198">
        <f t="shared" si="2"/>
        <v>0</v>
      </c>
      <c r="C25" s="15"/>
      <c r="D25" s="69">
        <v>0</v>
      </c>
      <c r="E25" s="136"/>
      <c r="F25" s="105">
        <f t="shared" si="3"/>
        <v>0</v>
      </c>
      <c r="G25" s="70"/>
      <c r="H25" s="71"/>
      <c r="I25" s="753">
        <f t="shared" si="4"/>
        <v>0</v>
      </c>
      <c r="J25" s="705">
        <f t="shared" si="1"/>
        <v>0</v>
      </c>
    </row>
    <row r="26" spans="1:10" x14ac:dyDescent="0.25">
      <c r="A26" s="19"/>
      <c r="B26" s="198">
        <f t="shared" si="2"/>
        <v>0</v>
      </c>
      <c r="C26" s="15"/>
      <c r="D26" s="69">
        <v>0</v>
      </c>
      <c r="E26" s="136"/>
      <c r="F26" s="105">
        <f t="shared" si="3"/>
        <v>0</v>
      </c>
      <c r="G26" s="70"/>
      <c r="H26" s="71"/>
      <c r="I26" s="753">
        <f t="shared" si="4"/>
        <v>0</v>
      </c>
      <c r="J26" s="705">
        <f t="shared" si="1"/>
        <v>0</v>
      </c>
    </row>
    <row r="27" spans="1:10" x14ac:dyDescent="0.25">
      <c r="B27" s="198">
        <f t="shared" si="2"/>
        <v>0</v>
      </c>
      <c r="C27" s="15"/>
      <c r="D27" s="69">
        <v>0</v>
      </c>
      <c r="E27" s="136"/>
      <c r="F27" s="105">
        <f t="shared" si="3"/>
        <v>0</v>
      </c>
      <c r="G27" s="70"/>
      <c r="H27" s="71"/>
      <c r="I27" s="753">
        <f t="shared" si="4"/>
        <v>0</v>
      </c>
      <c r="J27" s="705">
        <f t="shared" si="1"/>
        <v>0</v>
      </c>
    </row>
    <row r="28" spans="1:10" ht="16.5" thickBot="1" x14ac:dyDescent="0.3">
      <c r="A28" s="121"/>
      <c r="B28" s="199"/>
      <c r="C28" s="37"/>
      <c r="D28" s="69">
        <v>0</v>
      </c>
      <c r="E28" s="335"/>
      <c r="F28" s="223">
        <f t="shared" si="3"/>
        <v>0</v>
      </c>
      <c r="G28" s="141"/>
      <c r="H28" s="214"/>
      <c r="I28" s="754"/>
      <c r="J28" s="71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6.5" thickBot="1" x14ac:dyDescent="0.3">
      <c r="A30" s="47"/>
    </row>
    <row r="31" spans="1:10" x14ac:dyDescent="0.25">
      <c r="B31" s="200"/>
      <c r="D31" s="1104" t="s">
        <v>21</v>
      </c>
      <c r="E31" s="1105"/>
      <c r="F31" s="143">
        <f>E4+E5-F29+E6</f>
        <v>0</v>
      </c>
    </row>
    <row r="32" spans="1:10" ht="16.5" thickBot="1" x14ac:dyDescent="0.3">
      <c r="A32" s="125"/>
      <c r="D32" s="747" t="s">
        <v>4</v>
      </c>
      <c r="E32" s="748"/>
      <c r="F32" s="49">
        <f>F4+F5-C29+F6</f>
        <v>0</v>
      </c>
    </row>
    <row r="33" spans="2:2" x14ac:dyDescent="0.25">
      <c r="B33" s="200"/>
    </row>
  </sheetData>
  <mergeCells count="2">
    <mergeCell ref="A1:G1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3" sqref="D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98" t="s">
        <v>223</v>
      </c>
      <c r="B1" s="1098"/>
      <c r="C1" s="1098"/>
      <c r="D1" s="1098"/>
      <c r="E1" s="1098"/>
      <c r="F1" s="1098"/>
      <c r="G1" s="1098"/>
      <c r="H1" s="365">
        <v>1</v>
      </c>
      <c r="I1" s="591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88"/>
    </row>
    <row r="3" spans="1:10" ht="16.5" thickTop="1" thickBot="1" x14ac:dyDescent="0.3">
      <c r="A3" s="72" t="s">
        <v>0</v>
      </c>
      <c r="B3" s="874" t="s">
        <v>1</v>
      </c>
      <c r="C3" s="72"/>
      <c r="D3" s="72" t="s">
        <v>2</v>
      </c>
      <c r="E3" s="72" t="s">
        <v>3</v>
      </c>
      <c r="F3" s="72" t="s">
        <v>4</v>
      </c>
      <c r="G3" s="375" t="s">
        <v>20</v>
      </c>
      <c r="H3" s="374" t="s">
        <v>6</v>
      </c>
      <c r="I3" s="592"/>
    </row>
    <row r="4" spans="1:10" ht="15.75" thickTop="1" x14ac:dyDescent="0.25">
      <c r="A4" s="75"/>
      <c r="B4" s="1127" t="s">
        <v>224</v>
      </c>
      <c r="C4" s="329">
        <v>34</v>
      </c>
      <c r="D4" s="253">
        <v>44625</v>
      </c>
      <c r="E4" s="545">
        <v>522.41</v>
      </c>
      <c r="F4" s="248">
        <v>18</v>
      </c>
      <c r="G4" s="720"/>
      <c r="H4" s="155"/>
      <c r="I4" s="596"/>
    </row>
    <row r="5" spans="1:10" ht="28.5" customHeight="1" thickBot="1" x14ac:dyDescent="0.3">
      <c r="A5" s="717" t="s">
        <v>54</v>
      </c>
      <c r="B5" s="1128"/>
      <c r="C5" s="585">
        <v>35</v>
      </c>
      <c r="D5" s="253">
        <v>44629</v>
      </c>
      <c r="E5" s="251">
        <v>998.76</v>
      </c>
      <c r="F5" s="248">
        <v>35</v>
      </c>
      <c r="G5" s="246">
        <f>F30</f>
        <v>0</v>
      </c>
      <c r="H5" s="140">
        <f>E5-G5</f>
        <v>998.76</v>
      </c>
      <c r="I5" s="593"/>
    </row>
    <row r="6" spans="1:10" ht="15.75" hidden="1" thickBot="1" x14ac:dyDescent="0.3">
      <c r="A6" s="255"/>
      <c r="B6" s="662"/>
      <c r="C6" s="588"/>
      <c r="D6" s="253"/>
      <c r="E6" s="75"/>
      <c r="F6" s="73"/>
      <c r="G6" s="248"/>
      <c r="H6" s="247"/>
      <c r="I6" s="329"/>
    </row>
    <row r="7" spans="1:10" ht="15.75" hidden="1" thickBot="1" x14ac:dyDescent="0.3">
      <c r="A7" s="255"/>
      <c r="B7" s="743"/>
      <c r="C7" s="588"/>
      <c r="D7" s="253"/>
      <c r="E7" s="75"/>
      <c r="F7" s="73"/>
      <c r="G7" s="248"/>
      <c r="H7" s="247"/>
      <c r="I7" s="329"/>
    </row>
    <row r="8" spans="1:10" ht="16.5" thickTop="1" thickBot="1" x14ac:dyDescent="0.3">
      <c r="A8" s="75"/>
      <c r="B8" s="383" t="s">
        <v>7</v>
      </c>
      <c r="C8" s="378" t="s">
        <v>8</v>
      </c>
      <c r="D8" s="379" t="s">
        <v>17</v>
      </c>
      <c r="E8" s="380" t="s">
        <v>2</v>
      </c>
      <c r="F8" s="373" t="s">
        <v>18</v>
      </c>
      <c r="G8" s="381" t="s">
        <v>15</v>
      </c>
      <c r="H8" s="382"/>
      <c r="I8" s="594"/>
    </row>
    <row r="9" spans="1:10" ht="15.75" thickTop="1" x14ac:dyDescent="0.25">
      <c r="A9" s="61"/>
      <c r="B9" s="198">
        <f>F4+F5+F6-C9+F7</f>
        <v>53</v>
      </c>
      <c r="C9" s="15"/>
      <c r="D9" s="69">
        <v>0</v>
      </c>
      <c r="E9" s="344" t="s">
        <v>103</v>
      </c>
      <c r="F9" s="284">
        <f>D9</f>
        <v>0</v>
      </c>
      <c r="G9" s="70"/>
      <c r="H9" s="71"/>
      <c r="I9" s="588">
        <f>E4+E5+E6-F9+E7</f>
        <v>1521.17</v>
      </c>
      <c r="J9" s="60">
        <f>H9*F9</f>
        <v>0</v>
      </c>
    </row>
    <row r="10" spans="1:10" x14ac:dyDescent="0.25">
      <c r="A10" s="75"/>
      <c r="B10" s="198">
        <f>B9-C10</f>
        <v>53</v>
      </c>
      <c r="C10" s="15"/>
      <c r="D10" s="69">
        <v>0</v>
      </c>
      <c r="E10" s="511"/>
      <c r="F10" s="284">
        <f t="shared" ref="F10:F29" si="0">D10</f>
        <v>0</v>
      </c>
      <c r="G10" s="270"/>
      <c r="H10" s="271"/>
      <c r="I10" s="329">
        <f>I9-F10</f>
        <v>1521.17</v>
      </c>
      <c r="J10" s="60">
        <f t="shared" ref="J10:J28" si="1">H10*F10</f>
        <v>0</v>
      </c>
    </row>
    <row r="11" spans="1:10" x14ac:dyDescent="0.25">
      <c r="A11" s="75"/>
      <c r="B11" s="198">
        <f t="shared" ref="B11:B29" si="2">B10-C11</f>
        <v>53</v>
      </c>
      <c r="C11" s="15"/>
      <c r="D11" s="69">
        <v>0</v>
      </c>
      <c r="E11" s="511"/>
      <c r="F11" s="284">
        <f t="shared" si="0"/>
        <v>0</v>
      </c>
      <c r="G11" s="270"/>
      <c r="H11" s="271"/>
      <c r="I11" s="329">
        <f t="shared" ref="I11:I27" si="3">I10-F11</f>
        <v>1521.17</v>
      </c>
      <c r="J11" s="60">
        <f t="shared" si="1"/>
        <v>0</v>
      </c>
    </row>
    <row r="12" spans="1:10" x14ac:dyDescent="0.25">
      <c r="A12" s="61"/>
      <c r="B12" s="198">
        <f t="shared" si="2"/>
        <v>53</v>
      </c>
      <c r="C12" s="15"/>
      <c r="D12" s="69">
        <v>0</v>
      </c>
      <c r="E12" s="511"/>
      <c r="F12" s="284">
        <f t="shared" si="0"/>
        <v>0</v>
      </c>
      <c r="G12" s="270"/>
      <c r="H12" s="271"/>
      <c r="I12" s="329">
        <f t="shared" si="3"/>
        <v>1521.17</v>
      </c>
      <c r="J12" s="60">
        <f t="shared" si="1"/>
        <v>0</v>
      </c>
    </row>
    <row r="13" spans="1:10" x14ac:dyDescent="0.25">
      <c r="A13" s="75"/>
      <c r="B13" s="198">
        <f t="shared" si="2"/>
        <v>53</v>
      </c>
      <c r="C13" s="15"/>
      <c r="D13" s="69">
        <v>0</v>
      </c>
      <c r="E13" s="511"/>
      <c r="F13" s="284">
        <f t="shared" si="0"/>
        <v>0</v>
      </c>
      <c r="G13" s="270"/>
      <c r="H13" s="271"/>
      <c r="I13" s="329">
        <f t="shared" si="3"/>
        <v>1521.17</v>
      </c>
      <c r="J13" s="60">
        <f t="shared" si="1"/>
        <v>0</v>
      </c>
    </row>
    <row r="14" spans="1:10" x14ac:dyDescent="0.25">
      <c r="A14" s="75"/>
      <c r="B14" s="198">
        <f t="shared" si="2"/>
        <v>53</v>
      </c>
      <c r="C14" s="15"/>
      <c r="D14" s="69">
        <v>0</v>
      </c>
      <c r="E14" s="511"/>
      <c r="F14" s="284">
        <f t="shared" si="0"/>
        <v>0</v>
      </c>
      <c r="G14" s="270"/>
      <c r="H14" s="271"/>
      <c r="I14" s="329">
        <f t="shared" si="3"/>
        <v>1521.17</v>
      </c>
      <c r="J14" s="60">
        <f t="shared" si="1"/>
        <v>0</v>
      </c>
    </row>
    <row r="15" spans="1:10" x14ac:dyDescent="0.25">
      <c r="A15" s="75"/>
      <c r="B15" s="198">
        <f t="shared" si="2"/>
        <v>53</v>
      </c>
      <c r="C15" s="15"/>
      <c r="D15" s="69">
        <v>0</v>
      </c>
      <c r="E15" s="344"/>
      <c r="F15" s="284">
        <f t="shared" si="0"/>
        <v>0</v>
      </c>
      <c r="G15" s="270"/>
      <c r="H15" s="271"/>
      <c r="I15" s="329">
        <f t="shared" si="3"/>
        <v>1521.17</v>
      </c>
      <c r="J15" s="60">
        <f t="shared" si="1"/>
        <v>0</v>
      </c>
    </row>
    <row r="16" spans="1:10" x14ac:dyDescent="0.25">
      <c r="A16" s="75"/>
      <c r="B16" s="198">
        <f t="shared" si="2"/>
        <v>53</v>
      </c>
      <c r="C16" s="15"/>
      <c r="D16" s="69">
        <v>0</v>
      </c>
      <c r="E16" s="344"/>
      <c r="F16" s="284">
        <f t="shared" si="0"/>
        <v>0</v>
      </c>
      <c r="G16" s="270"/>
      <c r="H16" s="271"/>
      <c r="I16" s="329">
        <f t="shared" si="3"/>
        <v>1521.17</v>
      </c>
      <c r="J16" s="60">
        <f t="shared" si="1"/>
        <v>0</v>
      </c>
    </row>
    <row r="17" spans="1:10" x14ac:dyDescent="0.25">
      <c r="A17" s="75"/>
      <c r="B17" s="198">
        <f t="shared" si="2"/>
        <v>53</v>
      </c>
      <c r="C17" s="15"/>
      <c r="D17" s="69">
        <v>0</v>
      </c>
      <c r="E17" s="344"/>
      <c r="F17" s="284">
        <f t="shared" si="0"/>
        <v>0</v>
      </c>
      <c r="G17" s="270"/>
      <c r="H17" s="271"/>
      <c r="I17" s="329">
        <f t="shared" si="3"/>
        <v>1521.17</v>
      </c>
      <c r="J17" s="60">
        <f t="shared" si="1"/>
        <v>0</v>
      </c>
    </row>
    <row r="18" spans="1:10" x14ac:dyDescent="0.25">
      <c r="A18" s="75"/>
      <c r="B18" s="198">
        <f t="shared" si="2"/>
        <v>53</v>
      </c>
      <c r="C18" s="15"/>
      <c r="D18" s="69">
        <v>0</v>
      </c>
      <c r="E18" s="344"/>
      <c r="F18" s="284">
        <f t="shared" si="0"/>
        <v>0</v>
      </c>
      <c r="G18" s="70"/>
      <c r="H18" s="71"/>
      <c r="I18" s="588">
        <f t="shared" si="3"/>
        <v>1521.17</v>
      </c>
      <c r="J18" s="60">
        <f t="shared" si="1"/>
        <v>0</v>
      </c>
    </row>
    <row r="19" spans="1:10" x14ac:dyDescent="0.25">
      <c r="A19" s="75"/>
      <c r="B19" s="198">
        <f t="shared" si="2"/>
        <v>53</v>
      </c>
      <c r="C19" s="15"/>
      <c r="D19" s="69">
        <v>0</v>
      </c>
      <c r="E19" s="344"/>
      <c r="F19" s="284">
        <f t="shared" si="0"/>
        <v>0</v>
      </c>
      <c r="G19" s="70"/>
      <c r="H19" s="71"/>
      <c r="I19" s="588">
        <f t="shared" si="3"/>
        <v>1521.17</v>
      </c>
      <c r="J19" s="60">
        <f t="shared" si="1"/>
        <v>0</v>
      </c>
    </row>
    <row r="20" spans="1:10" x14ac:dyDescent="0.25">
      <c r="A20" s="75"/>
      <c r="B20" s="198">
        <f t="shared" si="2"/>
        <v>53</v>
      </c>
      <c r="C20" s="15"/>
      <c r="D20" s="69">
        <v>0</v>
      </c>
      <c r="E20" s="344"/>
      <c r="F20" s="284">
        <f t="shared" si="0"/>
        <v>0</v>
      </c>
      <c r="G20" s="70"/>
      <c r="H20" s="71"/>
      <c r="I20" s="588">
        <f t="shared" si="3"/>
        <v>1521.17</v>
      </c>
      <c r="J20" s="60">
        <f t="shared" si="1"/>
        <v>0</v>
      </c>
    </row>
    <row r="21" spans="1:10" x14ac:dyDescent="0.25">
      <c r="A21" s="75"/>
      <c r="B21" s="198">
        <f t="shared" si="2"/>
        <v>53</v>
      </c>
      <c r="C21" s="15"/>
      <c r="D21" s="69">
        <v>0</v>
      </c>
      <c r="E21" s="344"/>
      <c r="F21" s="284">
        <f t="shared" si="0"/>
        <v>0</v>
      </c>
      <c r="G21" s="70"/>
      <c r="H21" s="71"/>
      <c r="I21" s="588">
        <f t="shared" si="3"/>
        <v>1521.17</v>
      </c>
      <c r="J21" s="60">
        <f t="shared" si="1"/>
        <v>0</v>
      </c>
    </row>
    <row r="22" spans="1:10" x14ac:dyDescent="0.25">
      <c r="A22" s="75"/>
      <c r="B22" s="198">
        <f t="shared" si="2"/>
        <v>53</v>
      </c>
      <c r="C22" s="15"/>
      <c r="D22" s="69">
        <v>0</v>
      </c>
      <c r="E22" s="344"/>
      <c r="F22" s="284">
        <f t="shared" si="0"/>
        <v>0</v>
      </c>
      <c r="G22" s="70"/>
      <c r="H22" s="71"/>
      <c r="I22" s="588">
        <f t="shared" si="3"/>
        <v>1521.17</v>
      </c>
      <c r="J22" s="60">
        <f t="shared" si="1"/>
        <v>0</v>
      </c>
    </row>
    <row r="23" spans="1:10" x14ac:dyDescent="0.25">
      <c r="A23" s="19"/>
      <c r="B23" s="198">
        <f t="shared" si="2"/>
        <v>53</v>
      </c>
      <c r="C23" s="73"/>
      <c r="D23" s="69">
        <v>0</v>
      </c>
      <c r="E23" s="136"/>
      <c r="F23" s="284">
        <f t="shared" si="0"/>
        <v>0</v>
      </c>
      <c r="G23" s="70"/>
      <c r="H23" s="71"/>
      <c r="I23" s="588">
        <f t="shared" si="3"/>
        <v>1521.17</v>
      </c>
      <c r="J23" s="60">
        <f t="shared" si="1"/>
        <v>0</v>
      </c>
    </row>
    <row r="24" spans="1:10" x14ac:dyDescent="0.25">
      <c r="A24" s="19"/>
      <c r="B24" s="198">
        <f t="shared" si="2"/>
        <v>53</v>
      </c>
      <c r="C24" s="73"/>
      <c r="D24" s="69">
        <v>0</v>
      </c>
      <c r="E24" s="136"/>
      <c r="F24" s="284">
        <f t="shared" si="0"/>
        <v>0</v>
      </c>
      <c r="G24" s="70"/>
      <c r="H24" s="71"/>
      <c r="I24" s="588">
        <f t="shared" si="3"/>
        <v>1521.17</v>
      </c>
      <c r="J24" s="60">
        <f t="shared" si="1"/>
        <v>0</v>
      </c>
    </row>
    <row r="25" spans="1:10" x14ac:dyDescent="0.25">
      <c r="A25" s="19"/>
      <c r="B25" s="198">
        <f t="shared" si="2"/>
        <v>53</v>
      </c>
      <c r="C25" s="73"/>
      <c r="D25" s="69">
        <v>0</v>
      </c>
      <c r="E25" s="136"/>
      <c r="F25" s="284">
        <f t="shared" si="0"/>
        <v>0</v>
      </c>
      <c r="G25" s="70"/>
      <c r="H25" s="71"/>
      <c r="I25" s="588">
        <f t="shared" si="3"/>
        <v>1521.17</v>
      </c>
      <c r="J25" s="60">
        <f t="shared" si="1"/>
        <v>0</v>
      </c>
    </row>
    <row r="26" spans="1:10" x14ac:dyDescent="0.25">
      <c r="A26" s="19"/>
      <c r="B26" s="198">
        <f t="shared" si="2"/>
        <v>53</v>
      </c>
      <c r="C26" s="15"/>
      <c r="D26" s="69">
        <v>0</v>
      </c>
      <c r="E26" s="136"/>
      <c r="F26" s="284">
        <f t="shared" si="0"/>
        <v>0</v>
      </c>
      <c r="G26" s="70"/>
      <c r="H26" s="71"/>
      <c r="I26" s="588">
        <f t="shared" si="3"/>
        <v>1521.17</v>
      </c>
      <c r="J26" s="60">
        <f t="shared" si="1"/>
        <v>0</v>
      </c>
    </row>
    <row r="27" spans="1:10" x14ac:dyDescent="0.25">
      <c r="A27" s="19"/>
      <c r="B27" s="198">
        <f t="shared" si="2"/>
        <v>53</v>
      </c>
      <c r="C27" s="15"/>
      <c r="D27" s="69">
        <v>0</v>
      </c>
      <c r="E27" s="136"/>
      <c r="F27" s="284">
        <f t="shared" si="0"/>
        <v>0</v>
      </c>
      <c r="G27" s="70"/>
      <c r="H27" s="71"/>
      <c r="I27" s="588">
        <f t="shared" si="3"/>
        <v>1521.17</v>
      </c>
      <c r="J27" s="60">
        <f t="shared" si="1"/>
        <v>0</v>
      </c>
    </row>
    <row r="28" spans="1:10" x14ac:dyDescent="0.25">
      <c r="B28" s="198">
        <f t="shared" si="2"/>
        <v>53</v>
      </c>
      <c r="C28" s="15"/>
      <c r="D28" s="69">
        <v>0</v>
      </c>
      <c r="E28" s="136"/>
      <c r="F28" s="284">
        <f t="shared" si="0"/>
        <v>0</v>
      </c>
      <c r="G28" s="70"/>
      <c r="H28" s="71"/>
      <c r="I28" s="588">
        <f>SUM(I9:I27)</f>
        <v>28902.229999999989</v>
      </c>
      <c r="J28" s="60">
        <f t="shared" si="1"/>
        <v>0</v>
      </c>
    </row>
    <row r="29" spans="1:10" ht="15.75" thickBot="1" x14ac:dyDescent="0.3">
      <c r="A29" s="121"/>
      <c r="B29" s="198">
        <f t="shared" si="2"/>
        <v>53</v>
      </c>
      <c r="C29" s="37"/>
      <c r="D29" s="69">
        <v>0</v>
      </c>
      <c r="E29" s="335"/>
      <c r="F29" s="284">
        <f t="shared" si="0"/>
        <v>0</v>
      </c>
      <c r="G29" s="141"/>
      <c r="H29" s="214"/>
      <c r="I29" s="15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6"/>
      <c r="F30" s="105">
        <f>SUM(F9:F29)</f>
        <v>0</v>
      </c>
      <c r="G30" s="159"/>
      <c r="H30" s="159"/>
    </row>
    <row r="31" spans="1:10" ht="15.75" thickBot="1" x14ac:dyDescent="0.3">
      <c r="A31" s="47"/>
    </row>
    <row r="32" spans="1:10" x14ac:dyDescent="0.25">
      <c r="B32" s="200"/>
      <c r="D32" s="1104" t="s">
        <v>21</v>
      </c>
      <c r="E32" s="1105"/>
      <c r="F32" s="143">
        <f>G5-F30</f>
        <v>0</v>
      </c>
    </row>
    <row r="33" spans="1:6" ht="15.75" thickBot="1" x14ac:dyDescent="0.3">
      <c r="A33" s="125"/>
      <c r="D33" s="718" t="s">
        <v>4</v>
      </c>
      <c r="E33" s="719"/>
      <c r="F33" s="49">
        <v>0</v>
      </c>
    </row>
    <row r="34" spans="1:6" x14ac:dyDescent="0.25">
      <c r="B34" s="200"/>
    </row>
  </sheetData>
  <sortState ref="C4:F5">
    <sortCondition ref="D4:D5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0"/>
  <sheetViews>
    <sheetView topLeftCell="K1" zoomScaleNormal="100" workbookViewId="0">
      <selection activeCell="L11" sqref="L1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113" t="s">
        <v>208</v>
      </c>
      <c r="B1" s="1113"/>
      <c r="C1" s="1113"/>
      <c r="D1" s="1113"/>
      <c r="E1" s="1113"/>
      <c r="F1" s="1113"/>
      <c r="G1" s="1113"/>
      <c r="H1" s="11">
        <v>1</v>
      </c>
      <c r="K1" s="1109" t="s">
        <v>215</v>
      </c>
      <c r="L1" s="1109"/>
      <c r="M1" s="1109"/>
      <c r="N1" s="1109"/>
      <c r="O1" s="1109"/>
      <c r="P1" s="1109"/>
      <c r="Q1" s="1109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66"/>
      <c r="D4" s="118"/>
      <c r="E4" s="51"/>
      <c r="F4" s="12"/>
      <c r="G4" s="984"/>
      <c r="M4" s="66"/>
      <c r="N4" s="253">
        <v>44620</v>
      </c>
      <c r="O4" s="251">
        <v>22.7</v>
      </c>
      <c r="P4" s="248">
        <v>5</v>
      </c>
      <c r="Q4" s="1017"/>
    </row>
    <row r="5" spans="1:19" ht="15.75" x14ac:dyDescent="0.25">
      <c r="A5" s="75" t="s">
        <v>71</v>
      </c>
      <c r="B5" s="840" t="s">
        <v>87</v>
      </c>
      <c r="C5" s="316">
        <v>260</v>
      </c>
      <c r="D5" s="253">
        <v>44603</v>
      </c>
      <c r="E5" s="812">
        <v>90.8</v>
      </c>
      <c r="F5" s="300">
        <v>20</v>
      </c>
      <c r="G5" s="281">
        <f>F26</f>
        <v>54.480000000000004</v>
      </c>
      <c r="H5" s="7">
        <f>E5-G5+E4+E6</f>
        <v>36.319999999999993</v>
      </c>
      <c r="K5" s="75" t="s">
        <v>71</v>
      </c>
      <c r="L5" s="840" t="s">
        <v>87</v>
      </c>
      <c r="M5" s="316">
        <v>260</v>
      </c>
      <c r="N5" s="253">
        <v>44627</v>
      </c>
      <c r="O5" s="280">
        <v>136.19999999999999</v>
      </c>
      <c r="P5" s="248">
        <v>30</v>
      </c>
      <c r="Q5" s="281">
        <f>P26</f>
        <v>0</v>
      </c>
      <c r="R5" s="7">
        <f>O5-Q5+O4+O6</f>
        <v>272.39999999999998</v>
      </c>
    </row>
    <row r="6" spans="1:19" ht="15.75" thickBot="1" x14ac:dyDescent="0.3">
      <c r="B6" s="813"/>
      <c r="C6" s="316"/>
      <c r="D6" s="317"/>
      <c r="E6" s="280"/>
      <c r="F6" s="248"/>
      <c r="L6" s="813"/>
      <c r="M6" s="316">
        <v>260</v>
      </c>
      <c r="N6" s="136">
        <v>44634</v>
      </c>
      <c r="O6" s="86">
        <v>113.5</v>
      </c>
      <c r="P6" s="73">
        <v>25</v>
      </c>
    </row>
    <row r="7" spans="1:19" ht="16.5" thickTop="1" thickBot="1" x14ac:dyDescent="0.3">
      <c r="B7" s="64" t="s">
        <v>7</v>
      </c>
      <c r="C7" s="27" t="s">
        <v>8</v>
      </c>
      <c r="D7" s="221" t="s">
        <v>17</v>
      </c>
      <c r="E7" s="23" t="s">
        <v>2</v>
      </c>
      <c r="F7" s="26" t="s">
        <v>18</v>
      </c>
      <c r="G7" s="10" t="s">
        <v>15</v>
      </c>
      <c r="H7" s="24"/>
      <c r="L7" s="384" t="s">
        <v>7</v>
      </c>
      <c r="M7" s="378" t="s">
        <v>8</v>
      </c>
      <c r="N7" s="1044" t="s">
        <v>17</v>
      </c>
      <c r="O7" s="380" t="s">
        <v>2</v>
      </c>
      <c r="P7" s="373" t="s">
        <v>18</v>
      </c>
      <c r="Q7" s="381" t="s">
        <v>15</v>
      </c>
      <c r="R7" s="24"/>
    </row>
    <row r="8" spans="1:19" ht="15.75" thickTop="1" x14ac:dyDescent="0.25">
      <c r="A8" s="55" t="s">
        <v>32</v>
      </c>
      <c r="B8" s="644">
        <f>F4+F5+F6-C8</f>
        <v>15</v>
      </c>
      <c r="C8" s="248">
        <v>5</v>
      </c>
      <c r="D8" s="269">
        <v>22.7</v>
      </c>
      <c r="E8" s="336">
        <v>44614</v>
      </c>
      <c r="F8" s="105">
        <f t="shared" ref="F8:F25" si="0">D8</f>
        <v>22.7</v>
      </c>
      <c r="G8" s="270" t="s">
        <v>185</v>
      </c>
      <c r="H8" s="271">
        <v>265</v>
      </c>
      <c r="I8" s="47">
        <f>E4+E5+E6-F8</f>
        <v>68.099999999999994</v>
      </c>
      <c r="K8" s="55" t="s">
        <v>32</v>
      </c>
      <c r="L8" s="644">
        <f>P4+P5+P6-M8</f>
        <v>60</v>
      </c>
      <c r="M8" s="248"/>
      <c r="N8" s="269">
        <v>0</v>
      </c>
      <c r="O8" s="336"/>
      <c r="P8" s="105">
        <f t="shared" ref="P8:P25" si="1">N8</f>
        <v>0</v>
      </c>
      <c r="Q8" s="270"/>
      <c r="R8" s="271"/>
      <c r="S8" s="47">
        <f>O4+O5+O6-P8</f>
        <v>272.39999999999998</v>
      </c>
    </row>
    <row r="9" spans="1:19" x14ac:dyDescent="0.25">
      <c r="B9" s="644">
        <f>B8-C9</f>
        <v>8</v>
      </c>
      <c r="C9" s="248">
        <v>7</v>
      </c>
      <c r="D9" s="269">
        <v>31.78</v>
      </c>
      <c r="E9" s="336">
        <v>44617</v>
      </c>
      <c r="F9" s="280">
        <f t="shared" si="0"/>
        <v>31.78</v>
      </c>
      <c r="G9" s="270" t="s">
        <v>195</v>
      </c>
      <c r="H9" s="271">
        <v>265</v>
      </c>
      <c r="I9" s="267">
        <f>I8-F9</f>
        <v>36.319999999999993</v>
      </c>
      <c r="L9" s="644">
        <f>L8-M9</f>
        <v>60</v>
      </c>
      <c r="M9" s="248"/>
      <c r="N9" s="269">
        <v>0</v>
      </c>
      <c r="O9" s="336"/>
      <c r="P9" s="280">
        <f t="shared" si="1"/>
        <v>0</v>
      </c>
      <c r="Q9" s="270"/>
      <c r="R9" s="271"/>
      <c r="S9" s="267">
        <f>S8-P9</f>
        <v>272.39999999999998</v>
      </c>
    </row>
    <row r="10" spans="1:19" x14ac:dyDescent="0.25">
      <c r="B10" s="644">
        <f>B9-C10</f>
        <v>8</v>
      </c>
      <c r="C10" s="248"/>
      <c r="D10" s="909">
        <v>0</v>
      </c>
      <c r="E10" s="910"/>
      <c r="F10" s="911">
        <f t="shared" si="0"/>
        <v>0</v>
      </c>
      <c r="G10" s="484"/>
      <c r="H10" s="551"/>
      <c r="I10" s="267">
        <f t="shared" ref="I10:I25" si="2">I9-F10</f>
        <v>36.319999999999993</v>
      </c>
      <c r="L10" s="644">
        <f>L9-M10</f>
        <v>60</v>
      </c>
      <c r="M10" s="248"/>
      <c r="N10" s="269">
        <v>0</v>
      </c>
      <c r="O10" s="910"/>
      <c r="P10" s="280">
        <f t="shared" si="1"/>
        <v>0</v>
      </c>
      <c r="Q10" s="484"/>
      <c r="R10" s="551"/>
      <c r="S10" s="267">
        <f t="shared" ref="S10:S25" si="3">S9-P10</f>
        <v>272.39999999999998</v>
      </c>
    </row>
    <row r="11" spans="1:19" x14ac:dyDescent="0.25">
      <c r="A11" s="55" t="s">
        <v>33</v>
      </c>
      <c r="B11" s="644">
        <f t="shared" ref="B11:B13" si="4">B10-C11</f>
        <v>8</v>
      </c>
      <c r="C11" s="248"/>
      <c r="D11" s="909">
        <v>0</v>
      </c>
      <c r="E11" s="910"/>
      <c r="F11" s="911">
        <f t="shared" si="0"/>
        <v>0</v>
      </c>
      <c r="G11" s="484"/>
      <c r="H11" s="551"/>
      <c r="I11" s="267">
        <f t="shared" si="2"/>
        <v>36.319999999999993</v>
      </c>
      <c r="K11" s="55" t="s">
        <v>33</v>
      </c>
      <c r="L11" s="644">
        <f t="shared" ref="L11:L13" si="5">L10-M11</f>
        <v>60</v>
      </c>
      <c r="M11" s="248"/>
      <c r="N11" s="269">
        <v>0</v>
      </c>
      <c r="O11" s="910"/>
      <c r="P11" s="280">
        <f t="shared" si="1"/>
        <v>0</v>
      </c>
      <c r="Q11" s="484"/>
      <c r="R11" s="551"/>
      <c r="S11" s="267">
        <f t="shared" si="3"/>
        <v>272.39999999999998</v>
      </c>
    </row>
    <row r="12" spans="1:19" x14ac:dyDescent="0.25">
      <c r="B12" s="644">
        <f t="shared" si="4"/>
        <v>8</v>
      </c>
      <c r="C12" s="248"/>
      <c r="D12" s="909">
        <v>0</v>
      </c>
      <c r="E12" s="910"/>
      <c r="F12" s="911">
        <f t="shared" si="0"/>
        <v>0</v>
      </c>
      <c r="G12" s="484"/>
      <c r="H12" s="551"/>
      <c r="I12" s="267">
        <f t="shared" si="2"/>
        <v>36.319999999999993</v>
      </c>
      <c r="L12" s="644">
        <f t="shared" si="5"/>
        <v>60</v>
      </c>
      <c r="M12" s="248"/>
      <c r="N12" s="269">
        <v>0</v>
      </c>
      <c r="O12" s="910"/>
      <c r="P12" s="280">
        <f t="shared" si="1"/>
        <v>0</v>
      </c>
      <c r="Q12" s="484"/>
      <c r="R12" s="551"/>
      <c r="S12" s="267">
        <f t="shared" si="3"/>
        <v>272.39999999999998</v>
      </c>
    </row>
    <row r="13" spans="1:19" x14ac:dyDescent="0.25">
      <c r="A13" s="19"/>
      <c r="B13" s="644">
        <f t="shared" si="4"/>
        <v>8</v>
      </c>
      <c r="C13" s="248"/>
      <c r="D13" s="909">
        <v>0</v>
      </c>
      <c r="E13" s="910"/>
      <c r="F13" s="911">
        <f t="shared" si="0"/>
        <v>0</v>
      </c>
      <c r="G13" s="484"/>
      <c r="H13" s="551"/>
      <c r="I13" s="267">
        <f t="shared" si="2"/>
        <v>36.319999999999993</v>
      </c>
      <c r="K13" s="19"/>
      <c r="L13" s="644">
        <f t="shared" si="5"/>
        <v>60</v>
      </c>
      <c r="M13" s="248"/>
      <c r="N13" s="269">
        <v>0</v>
      </c>
      <c r="O13" s="910"/>
      <c r="P13" s="280">
        <f t="shared" si="1"/>
        <v>0</v>
      </c>
      <c r="Q13" s="484"/>
      <c r="R13" s="551"/>
      <c r="S13" s="267">
        <f t="shared" si="3"/>
        <v>272.39999999999998</v>
      </c>
    </row>
    <row r="14" spans="1:19" x14ac:dyDescent="0.25">
      <c r="B14" s="644">
        <f>B13-C14</f>
        <v>8</v>
      </c>
      <c r="C14" s="248"/>
      <c r="D14" s="909">
        <v>0</v>
      </c>
      <c r="E14" s="910"/>
      <c r="F14" s="911">
        <f t="shared" si="0"/>
        <v>0</v>
      </c>
      <c r="G14" s="484"/>
      <c r="H14" s="551"/>
      <c r="I14" s="267">
        <f t="shared" si="2"/>
        <v>36.319999999999993</v>
      </c>
      <c r="L14" s="644">
        <f>L13-M14</f>
        <v>60</v>
      </c>
      <c r="M14" s="248"/>
      <c r="N14" s="269">
        <v>0</v>
      </c>
      <c r="O14" s="910"/>
      <c r="P14" s="280">
        <f t="shared" si="1"/>
        <v>0</v>
      </c>
      <c r="Q14" s="484"/>
      <c r="R14" s="551"/>
      <c r="S14" s="267">
        <f t="shared" si="3"/>
        <v>272.39999999999998</v>
      </c>
    </row>
    <row r="15" spans="1:19" x14ac:dyDescent="0.25">
      <c r="B15" s="644">
        <f t="shared" ref="B15:B25" si="6">B14-C15</f>
        <v>8</v>
      </c>
      <c r="C15" s="248"/>
      <c r="D15" s="269">
        <v>0</v>
      </c>
      <c r="E15" s="336"/>
      <c r="F15" s="280">
        <f t="shared" si="0"/>
        <v>0</v>
      </c>
      <c r="G15" s="270"/>
      <c r="H15" s="271"/>
      <c r="I15" s="267">
        <f t="shared" si="2"/>
        <v>36.319999999999993</v>
      </c>
      <c r="L15" s="644">
        <f t="shared" ref="L15:L25" si="7">L14-M15</f>
        <v>60</v>
      </c>
      <c r="M15" s="248"/>
      <c r="N15" s="269">
        <v>0</v>
      </c>
      <c r="O15" s="336"/>
      <c r="P15" s="280">
        <f t="shared" si="1"/>
        <v>0</v>
      </c>
      <c r="Q15" s="270"/>
      <c r="R15" s="271"/>
      <c r="S15" s="267">
        <f t="shared" si="3"/>
        <v>272.39999999999998</v>
      </c>
    </row>
    <row r="16" spans="1:19" x14ac:dyDescent="0.25">
      <c r="B16" s="644">
        <f t="shared" si="6"/>
        <v>8</v>
      </c>
      <c r="C16" s="248"/>
      <c r="D16" s="269">
        <v>0</v>
      </c>
      <c r="E16" s="336"/>
      <c r="F16" s="280">
        <f t="shared" si="0"/>
        <v>0</v>
      </c>
      <c r="G16" s="270"/>
      <c r="H16" s="271"/>
      <c r="I16" s="267">
        <f t="shared" si="2"/>
        <v>36.319999999999993</v>
      </c>
      <c r="L16" s="644">
        <f t="shared" si="7"/>
        <v>60</v>
      </c>
      <c r="M16" s="248"/>
      <c r="N16" s="269">
        <v>0</v>
      </c>
      <c r="O16" s="336"/>
      <c r="P16" s="280">
        <f t="shared" si="1"/>
        <v>0</v>
      </c>
      <c r="Q16" s="270"/>
      <c r="R16" s="271"/>
      <c r="S16" s="267">
        <f t="shared" si="3"/>
        <v>272.39999999999998</v>
      </c>
    </row>
    <row r="17" spans="1:19" x14ac:dyDescent="0.25">
      <c r="B17" s="644">
        <f t="shared" si="6"/>
        <v>8</v>
      </c>
      <c r="C17" s="248"/>
      <c r="D17" s="269">
        <v>0</v>
      </c>
      <c r="E17" s="336"/>
      <c r="F17" s="280">
        <f t="shared" si="0"/>
        <v>0</v>
      </c>
      <c r="G17" s="270"/>
      <c r="H17" s="271"/>
      <c r="I17" s="267">
        <f t="shared" si="2"/>
        <v>36.319999999999993</v>
      </c>
      <c r="L17" s="644">
        <f t="shared" si="7"/>
        <v>60</v>
      </c>
      <c r="M17" s="248"/>
      <c r="N17" s="269">
        <v>0</v>
      </c>
      <c r="O17" s="336"/>
      <c r="P17" s="280">
        <f t="shared" si="1"/>
        <v>0</v>
      </c>
      <c r="Q17" s="270"/>
      <c r="R17" s="271"/>
      <c r="S17" s="267">
        <f t="shared" si="3"/>
        <v>272.39999999999998</v>
      </c>
    </row>
    <row r="18" spans="1:19" x14ac:dyDescent="0.25">
      <c r="B18" s="644">
        <f t="shared" si="6"/>
        <v>8</v>
      </c>
      <c r="C18" s="248"/>
      <c r="D18" s="269">
        <v>0</v>
      </c>
      <c r="E18" s="336"/>
      <c r="F18" s="280">
        <f t="shared" si="0"/>
        <v>0</v>
      </c>
      <c r="G18" s="270"/>
      <c r="H18" s="271"/>
      <c r="I18" s="267">
        <f t="shared" si="2"/>
        <v>36.319999999999993</v>
      </c>
      <c r="L18" s="644">
        <f t="shared" si="7"/>
        <v>60</v>
      </c>
      <c r="M18" s="248"/>
      <c r="N18" s="269">
        <v>0</v>
      </c>
      <c r="O18" s="336"/>
      <c r="P18" s="280">
        <f t="shared" si="1"/>
        <v>0</v>
      </c>
      <c r="Q18" s="270"/>
      <c r="R18" s="271"/>
      <c r="S18" s="267">
        <f t="shared" si="3"/>
        <v>272.39999999999998</v>
      </c>
    </row>
    <row r="19" spans="1:19" x14ac:dyDescent="0.25">
      <c r="B19" s="644">
        <f t="shared" si="6"/>
        <v>8</v>
      </c>
      <c r="C19" s="248"/>
      <c r="D19" s="269">
        <v>0</v>
      </c>
      <c r="E19" s="336"/>
      <c r="F19" s="280">
        <f t="shared" si="0"/>
        <v>0</v>
      </c>
      <c r="G19" s="270"/>
      <c r="H19" s="271"/>
      <c r="I19" s="47">
        <f t="shared" si="2"/>
        <v>36.319999999999993</v>
      </c>
      <c r="L19" s="644">
        <f t="shared" si="7"/>
        <v>60</v>
      </c>
      <c r="M19" s="248"/>
      <c r="N19" s="269">
        <v>0</v>
      </c>
      <c r="O19" s="336"/>
      <c r="P19" s="280">
        <f t="shared" si="1"/>
        <v>0</v>
      </c>
      <c r="Q19" s="270"/>
      <c r="R19" s="271"/>
      <c r="S19" s="47">
        <f t="shared" si="3"/>
        <v>272.39999999999998</v>
      </c>
    </row>
    <row r="20" spans="1:19" x14ac:dyDescent="0.25">
      <c r="B20" s="644">
        <f t="shared" si="6"/>
        <v>8</v>
      </c>
      <c r="C20" s="248"/>
      <c r="D20" s="269">
        <v>0</v>
      </c>
      <c r="E20" s="336"/>
      <c r="F20" s="280">
        <f t="shared" si="0"/>
        <v>0</v>
      </c>
      <c r="G20" s="270"/>
      <c r="H20" s="271"/>
      <c r="I20" s="47">
        <f t="shared" si="2"/>
        <v>36.319999999999993</v>
      </c>
      <c r="L20" s="644">
        <f t="shared" si="7"/>
        <v>60</v>
      </c>
      <c r="M20" s="248"/>
      <c r="N20" s="269">
        <v>0</v>
      </c>
      <c r="O20" s="336"/>
      <c r="P20" s="280">
        <f t="shared" si="1"/>
        <v>0</v>
      </c>
      <c r="Q20" s="270"/>
      <c r="R20" s="271"/>
      <c r="S20" s="47">
        <f t="shared" si="3"/>
        <v>272.39999999999998</v>
      </c>
    </row>
    <row r="21" spans="1:19" x14ac:dyDescent="0.25">
      <c r="B21" s="644">
        <f t="shared" si="6"/>
        <v>8</v>
      </c>
      <c r="C21" s="248"/>
      <c r="D21" s="269">
        <v>0</v>
      </c>
      <c r="E21" s="336"/>
      <c r="F21" s="280">
        <f t="shared" si="0"/>
        <v>0</v>
      </c>
      <c r="G21" s="270"/>
      <c r="H21" s="271"/>
      <c r="I21" s="47">
        <f t="shared" si="2"/>
        <v>36.319999999999993</v>
      </c>
      <c r="L21" s="644">
        <f t="shared" si="7"/>
        <v>60</v>
      </c>
      <c r="M21" s="248"/>
      <c r="N21" s="269">
        <v>0</v>
      </c>
      <c r="O21" s="336"/>
      <c r="P21" s="280">
        <f t="shared" si="1"/>
        <v>0</v>
      </c>
      <c r="Q21" s="270"/>
      <c r="R21" s="271"/>
      <c r="S21" s="47">
        <f t="shared" si="3"/>
        <v>272.39999999999998</v>
      </c>
    </row>
    <row r="22" spans="1:19" x14ac:dyDescent="0.25">
      <c r="B22" s="644">
        <f t="shared" si="6"/>
        <v>8</v>
      </c>
      <c r="C22" s="268"/>
      <c r="D22" s="269">
        <v>0</v>
      </c>
      <c r="E22" s="336"/>
      <c r="F22" s="280">
        <f t="shared" si="0"/>
        <v>0</v>
      </c>
      <c r="G22" s="270"/>
      <c r="H22" s="271"/>
      <c r="I22" s="47">
        <f t="shared" si="2"/>
        <v>36.319999999999993</v>
      </c>
      <c r="L22" s="644">
        <f t="shared" si="7"/>
        <v>60</v>
      </c>
      <c r="M22" s="268"/>
      <c r="N22" s="269">
        <v>0</v>
      </c>
      <c r="O22" s="336"/>
      <c r="P22" s="280">
        <f t="shared" si="1"/>
        <v>0</v>
      </c>
      <c r="Q22" s="270"/>
      <c r="R22" s="271"/>
      <c r="S22" s="47">
        <f t="shared" si="3"/>
        <v>272.39999999999998</v>
      </c>
    </row>
    <row r="23" spans="1:19" x14ac:dyDescent="0.25">
      <c r="B23" s="644">
        <f t="shared" si="6"/>
        <v>8</v>
      </c>
      <c r="C23" s="15"/>
      <c r="D23" s="269">
        <v>0</v>
      </c>
      <c r="E23" s="336"/>
      <c r="F23" s="280">
        <f t="shared" si="0"/>
        <v>0</v>
      </c>
      <c r="G23" s="270"/>
      <c r="H23" s="271"/>
      <c r="I23" s="267">
        <f t="shared" si="2"/>
        <v>36.319999999999993</v>
      </c>
      <c r="L23" s="644">
        <f t="shared" si="7"/>
        <v>60</v>
      </c>
      <c r="M23" s="15"/>
      <c r="N23" s="269">
        <v>0</v>
      </c>
      <c r="O23" s="336"/>
      <c r="P23" s="280">
        <f t="shared" si="1"/>
        <v>0</v>
      </c>
      <c r="Q23" s="270"/>
      <c r="R23" s="271"/>
      <c r="S23" s="267">
        <f t="shared" si="3"/>
        <v>272.39999999999998</v>
      </c>
    </row>
    <row r="24" spans="1:19" x14ac:dyDescent="0.25">
      <c r="B24" s="644">
        <f t="shared" si="6"/>
        <v>8</v>
      </c>
      <c r="C24" s="15"/>
      <c r="D24" s="269">
        <v>0</v>
      </c>
      <c r="E24" s="332"/>
      <c r="F24" s="280">
        <f t="shared" si="0"/>
        <v>0</v>
      </c>
      <c r="G24" s="270"/>
      <c r="H24" s="271"/>
      <c r="I24" s="267">
        <f t="shared" si="2"/>
        <v>36.319999999999993</v>
      </c>
      <c r="L24" s="644">
        <f t="shared" si="7"/>
        <v>60</v>
      </c>
      <c r="M24" s="15"/>
      <c r="N24" s="269">
        <v>0</v>
      </c>
      <c r="O24" s="332"/>
      <c r="P24" s="280">
        <f t="shared" si="1"/>
        <v>0</v>
      </c>
      <c r="Q24" s="270"/>
      <c r="R24" s="271"/>
      <c r="S24" s="267">
        <f t="shared" si="3"/>
        <v>272.39999999999998</v>
      </c>
    </row>
    <row r="25" spans="1:19" ht="15.75" thickBot="1" x14ac:dyDescent="0.3">
      <c r="A25" s="121"/>
      <c r="B25" s="644">
        <f t="shared" si="6"/>
        <v>8</v>
      </c>
      <c r="C25" s="37"/>
      <c r="D25" s="269">
        <v>0</v>
      </c>
      <c r="E25" s="222"/>
      <c r="F25" s="682">
        <f t="shared" si="0"/>
        <v>0</v>
      </c>
      <c r="G25" s="683"/>
      <c r="H25" s="684"/>
      <c r="I25" s="267">
        <f t="shared" si="2"/>
        <v>36.319999999999993</v>
      </c>
      <c r="K25" s="121"/>
      <c r="L25" s="644">
        <f t="shared" si="7"/>
        <v>60</v>
      </c>
      <c r="M25" s="37"/>
      <c r="N25" s="269">
        <v>0</v>
      </c>
      <c r="O25" s="222"/>
      <c r="P25" s="280">
        <f t="shared" si="1"/>
        <v>0</v>
      </c>
      <c r="Q25" s="683"/>
      <c r="R25" s="684"/>
      <c r="S25" s="267">
        <f t="shared" si="3"/>
        <v>272.39999999999998</v>
      </c>
    </row>
    <row r="26" spans="1:19" ht="15.75" thickTop="1" x14ac:dyDescent="0.25">
      <c r="A26" s="47">
        <f>SUM(A25:A25)</f>
        <v>0</v>
      </c>
      <c r="C26" s="73">
        <f>SUM(C8:C25)</f>
        <v>12</v>
      </c>
      <c r="D26" s="105">
        <f>SUM(D8:D25)</f>
        <v>54.480000000000004</v>
      </c>
      <c r="E26" s="75"/>
      <c r="F26" s="105">
        <f>SUM(F8:F25)</f>
        <v>54.480000000000004</v>
      </c>
      <c r="G26" s="159"/>
      <c r="H26" s="159"/>
      <c r="K26" s="47">
        <f>SUM(K25:K25)</f>
        <v>0</v>
      </c>
      <c r="M26" s="73">
        <f>SUM(M8:M25)</f>
        <v>0</v>
      </c>
      <c r="N26" s="105">
        <f>SUM(N8:N25)</f>
        <v>0</v>
      </c>
      <c r="O26" s="75"/>
      <c r="P26" s="105">
        <f>SUM(P8:P25)</f>
        <v>0</v>
      </c>
      <c r="Q26" s="159"/>
      <c r="R26" s="159"/>
    </row>
    <row r="27" spans="1:19" ht="15.75" thickBot="1" x14ac:dyDescent="0.3">
      <c r="A27" s="47"/>
      <c r="K27" s="47"/>
    </row>
    <row r="28" spans="1:19" x14ac:dyDescent="0.25">
      <c r="B28" s="5"/>
      <c r="D28" s="1104" t="s">
        <v>21</v>
      </c>
      <c r="E28" s="1105"/>
      <c r="F28" s="143">
        <f>E4+E5-F26+E6</f>
        <v>36.319999999999993</v>
      </c>
      <c r="L28" s="5"/>
      <c r="N28" s="1104" t="s">
        <v>21</v>
      </c>
      <c r="O28" s="1105"/>
      <c r="P28" s="143">
        <f>O4+O5-P26+O6</f>
        <v>272.39999999999998</v>
      </c>
    </row>
    <row r="29" spans="1:19" ht="15.75" thickBot="1" x14ac:dyDescent="0.3">
      <c r="A29" s="125"/>
      <c r="D29" s="982" t="s">
        <v>4</v>
      </c>
      <c r="E29" s="983"/>
      <c r="F29" s="49">
        <f>F4+F5-C26+F6</f>
        <v>8</v>
      </c>
      <c r="K29" s="125"/>
      <c r="N29" s="1015" t="s">
        <v>4</v>
      </c>
      <c r="O29" s="1016"/>
      <c r="P29" s="49">
        <f>P4+P5-M26+P6</f>
        <v>60</v>
      </c>
    </row>
    <row r="30" spans="1:19" x14ac:dyDescent="0.25">
      <c r="B30" s="5"/>
      <c r="L30" s="5"/>
    </row>
  </sheetData>
  <sortState ref="N4:P6">
    <sortCondition ref="N4:N6"/>
  </sortState>
  <mergeCells count="4">
    <mergeCell ref="A1:G1"/>
    <mergeCell ref="D28:E28"/>
    <mergeCell ref="K1:Q1"/>
    <mergeCell ref="N28:O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09"/>
      <c r="B1" s="1109"/>
      <c r="C1" s="1109"/>
      <c r="D1" s="1109"/>
      <c r="E1" s="1109"/>
      <c r="F1" s="1109"/>
      <c r="G1" s="110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5"/>
      <c r="B4" s="248"/>
      <c r="C4" s="282"/>
      <c r="D4" s="283"/>
      <c r="E4" s="275"/>
      <c r="F4" s="248"/>
      <c r="G4" s="38"/>
    </row>
    <row r="5" spans="1:10" ht="15.75" x14ac:dyDescent="0.25">
      <c r="A5" s="247"/>
      <c r="B5" s="248"/>
      <c r="C5" s="282"/>
      <c r="D5" s="283"/>
      <c r="E5" s="275"/>
      <c r="F5" s="248"/>
      <c r="G5" s="88">
        <f>F30</f>
        <v>0</v>
      </c>
      <c r="H5" s="161">
        <f>E5-G5+E6</f>
        <v>0</v>
      </c>
    </row>
    <row r="6" spans="1:10" ht="15.75" x14ac:dyDescent="0.25">
      <c r="A6" s="255"/>
      <c r="B6" s="660" t="s">
        <v>63</v>
      </c>
      <c r="C6" s="282"/>
      <c r="D6" s="283"/>
      <c r="E6" s="275"/>
      <c r="F6" s="248"/>
      <c r="G6" s="445"/>
      <c r="H6" s="245"/>
      <c r="I6" s="247"/>
    </row>
    <row r="7" spans="1:10" ht="15.75" thickBot="1" x14ac:dyDescent="0.3">
      <c r="B7" s="73"/>
      <c r="C7" s="163"/>
      <c r="D7" s="156"/>
      <c r="E7" s="275"/>
      <c r="F7" s="248"/>
      <c r="G7" s="245"/>
      <c r="H7" s="245"/>
      <c r="I7" s="247"/>
    </row>
    <row r="8" spans="1:10" ht="17.25" thickTop="1" thickBot="1" x14ac:dyDescent="0.3">
      <c r="B8" s="648" t="s">
        <v>7</v>
      </c>
      <c r="C8" s="649" t="s">
        <v>8</v>
      </c>
      <c r="D8" s="650" t="s">
        <v>17</v>
      </c>
      <c r="E8" s="651" t="s">
        <v>2</v>
      </c>
      <c r="F8" s="652" t="s">
        <v>18</v>
      </c>
      <c r="G8" s="647" t="s">
        <v>61</v>
      </c>
      <c r="H8" s="487"/>
      <c r="I8" s="247"/>
    </row>
    <row r="9" spans="1:10" ht="15.75" thickTop="1" x14ac:dyDescent="0.25">
      <c r="A9" s="55" t="s">
        <v>32</v>
      </c>
      <c r="B9" s="89"/>
      <c r="C9" s="653"/>
      <c r="D9" s="654"/>
      <c r="E9" s="655"/>
      <c r="F9" s="656">
        <f>D9</f>
        <v>0</v>
      </c>
      <c r="G9" s="270"/>
      <c r="H9" s="271"/>
      <c r="I9" s="275">
        <f>E5+E6+E4+E7-F9</f>
        <v>0</v>
      </c>
      <c r="J9" s="307">
        <f>H9*F9</f>
        <v>0</v>
      </c>
    </row>
    <row r="10" spans="1:10" x14ac:dyDescent="0.25">
      <c r="B10" s="89"/>
      <c r="C10" s="442"/>
      <c r="D10" s="589"/>
      <c r="E10" s="771"/>
      <c r="F10" s="443">
        <f>D10</f>
        <v>0</v>
      </c>
      <c r="G10" s="270"/>
      <c r="H10" s="271"/>
      <c r="I10" s="275">
        <f>I9-F10</f>
        <v>0</v>
      </c>
      <c r="J10" s="307">
        <f t="shared" ref="J10:J28" si="0">H10*F10</f>
        <v>0</v>
      </c>
    </row>
    <row r="11" spans="1:10" x14ac:dyDescent="0.25">
      <c r="B11" s="89"/>
      <c r="C11" s="442"/>
      <c r="D11" s="589"/>
      <c r="E11" s="771"/>
      <c r="F11" s="443">
        <f t="shared" ref="F11:F29" si="1">D11</f>
        <v>0</v>
      </c>
      <c r="G11" s="270"/>
      <c r="H11" s="271"/>
      <c r="I11" s="275">
        <f t="shared" ref="I11:I28" si="2">I10-F11</f>
        <v>0</v>
      </c>
      <c r="J11" s="307">
        <f t="shared" si="0"/>
        <v>0</v>
      </c>
    </row>
    <row r="12" spans="1:10" x14ac:dyDescent="0.25">
      <c r="A12" s="55" t="s">
        <v>33</v>
      </c>
      <c r="B12" s="89"/>
      <c r="C12" s="442"/>
      <c r="D12" s="589">
        <v>0</v>
      </c>
      <c r="E12" s="771"/>
      <c r="F12" s="443">
        <f t="shared" si="1"/>
        <v>0</v>
      </c>
      <c r="G12" s="270"/>
      <c r="H12" s="271"/>
      <c r="I12" s="275">
        <f t="shared" si="2"/>
        <v>0</v>
      </c>
      <c r="J12" s="307">
        <f t="shared" si="0"/>
        <v>0</v>
      </c>
    </row>
    <row r="13" spans="1:10" x14ac:dyDescent="0.25">
      <c r="B13" s="89"/>
      <c r="C13" s="442"/>
      <c r="D13" s="589">
        <v>0</v>
      </c>
      <c r="E13" s="771"/>
      <c r="F13" s="443">
        <f t="shared" si="1"/>
        <v>0</v>
      </c>
      <c r="G13" s="270"/>
      <c r="H13" s="271"/>
      <c r="I13" s="275">
        <f t="shared" si="2"/>
        <v>0</v>
      </c>
      <c r="J13" s="307">
        <f t="shared" si="0"/>
        <v>0</v>
      </c>
    </row>
    <row r="14" spans="1:10" x14ac:dyDescent="0.25">
      <c r="A14" s="19"/>
      <c r="B14" s="89"/>
      <c r="C14" s="442"/>
      <c r="D14" s="589">
        <v>0</v>
      </c>
      <c r="E14" s="771"/>
      <c r="F14" s="443">
        <f t="shared" si="1"/>
        <v>0</v>
      </c>
      <c r="G14" s="270"/>
      <c r="H14" s="271"/>
      <c r="I14" s="275">
        <f t="shared" si="2"/>
        <v>0</v>
      </c>
      <c r="J14" s="307">
        <f t="shared" si="0"/>
        <v>0</v>
      </c>
    </row>
    <row r="15" spans="1:10" x14ac:dyDescent="0.25">
      <c r="B15" s="89"/>
      <c r="C15" s="442"/>
      <c r="D15" s="589">
        <v>0</v>
      </c>
      <c r="E15" s="771"/>
      <c r="F15" s="443">
        <f t="shared" si="1"/>
        <v>0</v>
      </c>
      <c r="G15" s="270"/>
      <c r="H15" s="271"/>
      <c r="I15" s="275">
        <f t="shared" si="2"/>
        <v>0</v>
      </c>
      <c r="J15" s="307">
        <f t="shared" si="0"/>
        <v>0</v>
      </c>
    </row>
    <row r="16" spans="1:10" x14ac:dyDescent="0.25">
      <c r="B16" s="89"/>
      <c r="C16" s="442"/>
      <c r="D16" s="589">
        <v>0</v>
      </c>
      <c r="E16" s="771"/>
      <c r="F16" s="443">
        <f t="shared" si="1"/>
        <v>0</v>
      </c>
      <c r="G16" s="270"/>
      <c r="H16" s="271"/>
      <c r="I16" s="275">
        <f t="shared" si="2"/>
        <v>0</v>
      </c>
      <c r="J16" s="307">
        <f t="shared" si="0"/>
        <v>0</v>
      </c>
    </row>
    <row r="17" spans="1:10" x14ac:dyDescent="0.25">
      <c r="B17" s="89"/>
      <c r="C17" s="442"/>
      <c r="D17" s="589">
        <v>0</v>
      </c>
      <c r="E17" s="771"/>
      <c r="F17" s="443">
        <f t="shared" si="1"/>
        <v>0</v>
      </c>
      <c r="G17" s="270"/>
      <c r="H17" s="271"/>
      <c r="I17" s="275">
        <f t="shared" si="2"/>
        <v>0</v>
      </c>
      <c r="J17" s="307">
        <f t="shared" si="0"/>
        <v>0</v>
      </c>
    </row>
    <row r="18" spans="1:10" x14ac:dyDescent="0.25">
      <c r="B18" s="89"/>
      <c r="C18" s="442"/>
      <c r="D18" s="589">
        <v>0</v>
      </c>
      <c r="E18" s="771"/>
      <c r="F18" s="443">
        <f t="shared" si="1"/>
        <v>0</v>
      </c>
      <c r="G18" s="270"/>
      <c r="H18" s="271"/>
      <c r="I18" s="275">
        <f t="shared" si="2"/>
        <v>0</v>
      </c>
      <c r="J18" s="307">
        <f t="shared" si="0"/>
        <v>0</v>
      </c>
    </row>
    <row r="19" spans="1:10" x14ac:dyDescent="0.25">
      <c r="B19" s="89"/>
      <c r="C19" s="442"/>
      <c r="D19" s="589">
        <v>0</v>
      </c>
      <c r="E19" s="771"/>
      <c r="F19" s="443">
        <f t="shared" si="1"/>
        <v>0</v>
      </c>
      <c r="G19" s="270"/>
      <c r="H19" s="271"/>
      <c r="I19" s="275">
        <f t="shared" si="2"/>
        <v>0</v>
      </c>
      <c r="J19" s="307">
        <f t="shared" si="0"/>
        <v>0</v>
      </c>
    </row>
    <row r="20" spans="1:10" x14ac:dyDescent="0.25">
      <c r="B20" s="89"/>
      <c r="C20" s="442"/>
      <c r="D20" s="589">
        <v>0</v>
      </c>
      <c r="E20" s="471"/>
      <c r="F20" s="589">
        <f t="shared" si="1"/>
        <v>0</v>
      </c>
      <c r="G20" s="270"/>
      <c r="H20" s="271"/>
      <c r="I20" s="275">
        <f t="shared" si="2"/>
        <v>0</v>
      </c>
      <c r="J20" s="307">
        <f t="shared" si="0"/>
        <v>0</v>
      </c>
    </row>
    <row r="21" spans="1:10" x14ac:dyDescent="0.25">
      <c r="B21" s="89"/>
      <c r="C21" s="442"/>
      <c r="D21" s="589">
        <v>0</v>
      </c>
      <c r="E21" s="471"/>
      <c r="F21" s="589">
        <f t="shared" si="1"/>
        <v>0</v>
      </c>
      <c r="G21" s="270"/>
      <c r="H21" s="271"/>
      <c r="I21" s="275">
        <f t="shared" si="2"/>
        <v>0</v>
      </c>
      <c r="J21" s="307">
        <f t="shared" si="0"/>
        <v>0</v>
      </c>
    </row>
    <row r="22" spans="1:10" x14ac:dyDescent="0.25">
      <c r="B22" s="89"/>
      <c r="C22" s="442"/>
      <c r="D22" s="589">
        <v>0</v>
      </c>
      <c r="E22" s="471"/>
      <c r="F22" s="589">
        <f t="shared" si="1"/>
        <v>0</v>
      </c>
      <c r="G22" s="270"/>
      <c r="H22" s="271"/>
      <c r="I22" s="275">
        <f t="shared" si="2"/>
        <v>0</v>
      </c>
      <c r="J22" s="307">
        <f t="shared" si="0"/>
        <v>0</v>
      </c>
    </row>
    <row r="23" spans="1:10" x14ac:dyDescent="0.25">
      <c r="B23" s="89"/>
      <c r="C23" s="442"/>
      <c r="D23" s="589">
        <v>0</v>
      </c>
      <c r="E23" s="471"/>
      <c r="F23" s="589">
        <f t="shared" si="1"/>
        <v>0</v>
      </c>
      <c r="G23" s="270"/>
      <c r="H23" s="271"/>
      <c r="I23" s="275">
        <f t="shared" si="2"/>
        <v>0</v>
      </c>
      <c r="J23" s="307">
        <f t="shared" si="0"/>
        <v>0</v>
      </c>
    </row>
    <row r="24" spans="1:10" x14ac:dyDescent="0.25">
      <c r="B24" s="89"/>
      <c r="C24" s="442"/>
      <c r="D24" s="589">
        <v>0</v>
      </c>
      <c r="E24" s="471"/>
      <c r="F24" s="589">
        <f t="shared" si="1"/>
        <v>0</v>
      </c>
      <c r="G24" s="270"/>
      <c r="H24" s="271"/>
      <c r="I24" s="275">
        <f t="shared" si="2"/>
        <v>0</v>
      </c>
      <c r="J24" s="307">
        <f t="shared" si="0"/>
        <v>0</v>
      </c>
    </row>
    <row r="25" spans="1:10" x14ac:dyDescent="0.25">
      <c r="B25" s="89"/>
      <c r="C25" s="442"/>
      <c r="D25" s="589">
        <v>0</v>
      </c>
      <c r="E25" s="471"/>
      <c r="F25" s="589">
        <f t="shared" si="1"/>
        <v>0</v>
      </c>
      <c r="G25" s="270"/>
      <c r="H25" s="271"/>
      <c r="I25" s="275">
        <f t="shared" si="2"/>
        <v>0</v>
      </c>
      <c r="J25" s="307">
        <f t="shared" si="0"/>
        <v>0</v>
      </c>
    </row>
    <row r="26" spans="1:10" x14ac:dyDescent="0.25">
      <c r="B26" s="89"/>
      <c r="C26" s="442"/>
      <c r="D26" s="589">
        <v>0</v>
      </c>
      <c r="E26" s="471"/>
      <c r="F26" s="589">
        <f t="shared" si="1"/>
        <v>0</v>
      </c>
      <c r="G26" s="270"/>
      <c r="H26" s="271"/>
      <c r="I26" s="275">
        <f t="shared" si="2"/>
        <v>0</v>
      </c>
      <c r="J26" s="60">
        <f t="shared" si="0"/>
        <v>0</v>
      </c>
    </row>
    <row r="27" spans="1:10" x14ac:dyDescent="0.25">
      <c r="B27" s="89"/>
      <c r="C27" s="442"/>
      <c r="D27" s="589">
        <f t="shared" ref="D27:D28" si="3">C27*B27</f>
        <v>0</v>
      </c>
      <c r="E27" s="471"/>
      <c r="F27" s="589">
        <f t="shared" si="1"/>
        <v>0</v>
      </c>
      <c r="G27" s="270"/>
      <c r="H27" s="271"/>
      <c r="I27" s="275">
        <f t="shared" si="2"/>
        <v>0</v>
      </c>
      <c r="J27" s="60">
        <f t="shared" si="0"/>
        <v>0</v>
      </c>
    </row>
    <row r="28" spans="1:10" x14ac:dyDescent="0.25">
      <c r="B28" s="89"/>
      <c r="C28" s="442"/>
      <c r="D28" s="589">
        <f t="shared" si="3"/>
        <v>0</v>
      </c>
      <c r="E28" s="471"/>
      <c r="F28" s="589">
        <f t="shared" si="1"/>
        <v>0</v>
      </c>
      <c r="G28" s="270"/>
      <c r="H28" s="271"/>
      <c r="I28" s="275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57"/>
      <c r="D29" s="658">
        <f>B29*C29</f>
        <v>0</v>
      </c>
      <c r="E29" s="659"/>
      <c r="F29" s="589">
        <f t="shared" si="1"/>
        <v>0</v>
      </c>
      <c r="G29" s="104"/>
      <c r="H29" s="183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04" t="s">
        <v>21</v>
      </c>
      <c r="E32" s="1105"/>
      <c r="F32" s="143">
        <f>E5-F30+E6+E7</f>
        <v>0</v>
      </c>
    </row>
    <row r="33" spans="1:6" ht="15.75" thickBot="1" x14ac:dyDescent="0.3">
      <c r="A33" s="125"/>
      <c r="D33" s="769" t="s">
        <v>4</v>
      </c>
      <c r="E33" s="770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C19" sqref="C18:C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13" t="s">
        <v>211</v>
      </c>
      <c r="B1" s="1113"/>
      <c r="C1" s="1113"/>
      <c r="D1" s="1113"/>
      <c r="E1" s="1113"/>
      <c r="F1" s="1113"/>
      <c r="G1" s="111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00"/>
      <c r="B4" s="500"/>
      <c r="C4" s="501"/>
      <c r="D4" s="317"/>
      <c r="E4" s="504"/>
      <c r="F4" s="500"/>
      <c r="G4" s="322"/>
      <c r="H4" s="322"/>
    </row>
    <row r="5" spans="1:8" ht="15" hidden="1" customHeight="1" x14ac:dyDescent="0.25">
      <c r="A5" s="73"/>
      <c r="C5" s="520"/>
      <c r="D5" s="317"/>
      <c r="E5" s="502"/>
      <c r="F5" s="300"/>
      <c r="G5" s="766"/>
    </row>
    <row r="6" spans="1:8" ht="15.75" customHeight="1" thickTop="1" x14ac:dyDescent="0.25">
      <c r="A6" s="1102" t="s">
        <v>71</v>
      </c>
      <c r="B6" s="784" t="s">
        <v>78</v>
      </c>
      <c r="C6" s="520"/>
      <c r="D6" s="317"/>
      <c r="E6" s="502"/>
      <c r="F6" s="300"/>
      <c r="G6" s="88"/>
      <c r="H6" s="265"/>
    </row>
    <row r="7" spans="1:8" ht="16.5" customHeight="1" thickBot="1" x14ac:dyDescent="0.3">
      <c r="A7" s="1102"/>
      <c r="B7" s="785"/>
      <c r="C7" s="521">
        <v>180</v>
      </c>
      <c r="D7" s="317">
        <v>44533</v>
      </c>
      <c r="E7" s="503">
        <v>160</v>
      </c>
      <c r="F7" s="248">
        <v>8</v>
      </c>
      <c r="G7" s="5">
        <f>D28</f>
        <v>120</v>
      </c>
      <c r="H7" s="889">
        <f>E7-G7</f>
        <v>40</v>
      </c>
    </row>
    <row r="8" spans="1:8" ht="16.5" customHeight="1" thickBot="1" x14ac:dyDescent="0.3">
      <c r="A8" s="622"/>
      <c r="B8" s="463"/>
      <c r="C8" s="521"/>
      <c r="D8" s="317"/>
      <c r="E8" s="503"/>
      <c r="F8" s="248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506">
        <f>F4+F5+F6+F7+F8-C10</f>
        <v>6</v>
      </c>
      <c r="C10" s="15">
        <v>2</v>
      </c>
      <c r="D10" s="314">
        <v>40</v>
      </c>
      <c r="E10" s="725">
        <v>44533</v>
      </c>
      <c r="F10" s="726">
        <f>D10</f>
        <v>40</v>
      </c>
      <c r="G10" s="727" t="s">
        <v>88</v>
      </c>
      <c r="H10" s="728">
        <v>185</v>
      </c>
    </row>
    <row r="11" spans="1:8" x14ac:dyDescent="0.25">
      <c r="B11" s="506">
        <f>B10-C11</f>
        <v>5</v>
      </c>
      <c r="C11" s="15">
        <v>1</v>
      </c>
      <c r="D11" s="909">
        <v>20</v>
      </c>
      <c r="E11" s="912">
        <v>44583</v>
      </c>
      <c r="F11" s="911">
        <f>D11</f>
        <v>20</v>
      </c>
      <c r="G11" s="484" t="s">
        <v>115</v>
      </c>
      <c r="H11" s="271">
        <v>195</v>
      </c>
    </row>
    <row r="12" spans="1:8" x14ac:dyDescent="0.25">
      <c r="B12" s="506">
        <f t="shared" ref="B12:B27" si="0">B11-C12</f>
        <v>3</v>
      </c>
      <c r="C12" s="15">
        <v>2</v>
      </c>
      <c r="D12" s="958">
        <v>40</v>
      </c>
      <c r="E12" s="964">
        <v>44614</v>
      </c>
      <c r="F12" s="961">
        <f>D12</f>
        <v>40</v>
      </c>
      <c r="G12" s="433" t="s">
        <v>185</v>
      </c>
      <c r="H12" s="271">
        <v>195</v>
      </c>
    </row>
    <row r="13" spans="1:8" x14ac:dyDescent="0.25">
      <c r="A13" s="55" t="s">
        <v>33</v>
      </c>
      <c r="B13" s="506">
        <f t="shared" si="0"/>
        <v>2</v>
      </c>
      <c r="C13" s="15">
        <v>1</v>
      </c>
      <c r="D13" s="958">
        <v>20</v>
      </c>
      <c r="E13" s="964">
        <v>44617</v>
      </c>
      <c r="F13" s="961">
        <f>D13</f>
        <v>20</v>
      </c>
      <c r="G13" s="433" t="s">
        <v>195</v>
      </c>
      <c r="H13" s="271">
        <v>195</v>
      </c>
    </row>
    <row r="14" spans="1:8" x14ac:dyDescent="0.25">
      <c r="B14" s="506">
        <f t="shared" si="0"/>
        <v>2</v>
      </c>
      <c r="C14" s="15"/>
      <c r="D14" s="859">
        <v>0</v>
      </c>
      <c r="E14" s="1022"/>
      <c r="F14" s="862">
        <f t="shared" ref="F14:F27" si="1">D14</f>
        <v>0</v>
      </c>
      <c r="G14" s="642"/>
      <c r="H14" s="271"/>
    </row>
    <row r="15" spans="1:8" x14ac:dyDescent="0.25">
      <c r="A15" s="19"/>
      <c r="B15" s="506">
        <f t="shared" si="0"/>
        <v>2</v>
      </c>
      <c r="C15" s="15"/>
      <c r="D15" s="859">
        <v>0</v>
      </c>
      <c r="E15" s="1022"/>
      <c r="F15" s="862">
        <f t="shared" si="1"/>
        <v>0</v>
      </c>
      <c r="G15" s="642"/>
      <c r="H15" s="271"/>
    </row>
    <row r="16" spans="1:8" x14ac:dyDescent="0.25">
      <c r="B16" s="506">
        <f t="shared" si="0"/>
        <v>2</v>
      </c>
      <c r="C16" s="15"/>
      <c r="D16" s="859">
        <v>0</v>
      </c>
      <c r="E16" s="1022"/>
      <c r="F16" s="862">
        <f t="shared" si="1"/>
        <v>0</v>
      </c>
      <c r="G16" s="642"/>
      <c r="H16" s="271"/>
    </row>
    <row r="17" spans="1:8" x14ac:dyDescent="0.25">
      <c r="B17" s="506">
        <f t="shared" si="0"/>
        <v>2</v>
      </c>
      <c r="C17" s="15"/>
      <c r="D17" s="859">
        <v>0</v>
      </c>
      <c r="E17" s="1022"/>
      <c r="F17" s="862">
        <f t="shared" si="1"/>
        <v>0</v>
      </c>
      <c r="G17" s="642"/>
      <c r="H17" s="271"/>
    </row>
    <row r="18" spans="1:8" x14ac:dyDescent="0.25">
      <c r="B18" s="506">
        <f t="shared" si="0"/>
        <v>2</v>
      </c>
      <c r="C18" s="15"/>
      <c r="D18" s="859">
        <v>0</v>
      </c>
      <c r="E18" s="1022"/>
      <c r="F18" s="862">
        <f t="shared" si="1"/>
        <v>0</v>
      </c>
      <c r="G18" s="642"/>
      <c r="H18" s="271"/>
    </row>
    <row r="19" spans="1:8" x14ac:dyDescent="0.25">
      <c r="B19" s="506">
        <f t="shared" si="0"/>
        <v>2</v>
      </c>
      <c r="C19" s="15"/>
      <c r="D19" s="859">
        <v>0</v>
      </c>
      <c r="E19" s="1022"/>
      <c r="F19" s="862">
        <f t="shared" si="1"/>
        <v>0</v>
      </c>
      <c r="G19" s="642"/>
      <c r="H19" s="271"/>
    </row>
    <row r="20" spans="1:8" x14ac:dyDescent="0.25">
      <c r="B20" s="506">
        <f t="shared" si="0"/>
        <v>2</v>
      </c>
      <c r="C20" s="15"/>
      <c r="D20" s="269">
        <v>0</v>
      </c>
      <c r="E20" s="250"/>
      <c r="F20" s="280">
        <f t="shared" si="1"/>
        <v>0</v>
      </c>
      <c r="G20" s="270"/>
      <c r="H20" s="271"/>
    </row>
    <row r="21" spans="1:8" x14ac:dyDescent="0.25">
      <c r="B21" s="506">
        <f t="shared" si="0"/>
        <v>2</v>
      </c>
      <c r="C21" s="15"/>
      <c r="D21" s="69">
        <v>0</v>
      </c>
      <c r="E21" s="137"/>
      <c r="F21" s="105">
        <f t="shared" si="1"/>
        <v>0</v>
      </c>
      <c r="G21" s="270"/>
      <c r="H21" s="271"/>
    </row>
    <row r="22" spans="1:8" x14ac:dyDescent="0.25">
      <c r="B22" s="506">
        <f t="shared" si="0"/>
        <v>2</v>
      </c>
      <c r="C22" s="15"/>
      <c r="D22" s="69">
        <v>0</v>
      </c>
      <c r="E22" s="137"/>
      <c r="F22" s="105">
        <f t="shared" si="1"/>
        <v>0</v>
      </c>
      <c r="G22" s="270"/>
      <c r="H22" s="271"/>
    </row>
    <row r="23" spans="1:8" x14ac:dyDescent="0.25">
      <c r="B23" s="506">
        <f t="shared" si="0"/>
        <v>2</v>
      </c>
      <c r="C23" s="15"/>
      <c r="D23" s="69">
        <v>0</v>
      </c>
      <c r="E23" s="137"/>
      <c r="F23" s="105">
        <f t="shared" si="1"/>
        <v>0</v>
      </c>
      <c r="G23" s="270"/>
      <c r="H23" s="271"/>
    </row>
    <row r="24" spans="1:8" x14ac:dyDescent="0.25">
      <c r="B24" s="506">
        <f t="shared" si="0"/>
        <v>2</v>
      </c>
      <c r="C24" s="15"/>
      <c r="D24" s="69">
        <v>0</v>
      </c>
      <c r="E24" s="137"/>
      <c r="F24" s="105">
        <f t="shared" si="1"/>
        <v>0</v>
      </c>
      <c r="G24" s="270"/>
      <c r="H24" s="271"/>
    </row>
    <row r="25" spans="1:8" x14ac:dyDescent="0.25">
      <c r="B25" s="506">
        <f t="shared" si="0"/>
        <v>2</v>
      </c>
      <c r="C25" s="15"/>
      <c r="D25" s="69">
        <v>0</v>
      </c>
      <c r="E25" s="137"/>
      <c r="F25" s="105">
        <f t="shared" si="1"/>
        <v>0</v>
      </c>
      <c r="G25" s="270"/>
      <c r="H25" s="551"/>
    </row>
    <row r="26" spans="1:8" x14ac:dyDescent="0.25">
      <c r="B26" s="506">
        <f t="shared" si="0"/>
        <v>2</v>
      </c>
      <c r="C26" s="15"/>
      <c r="D26" s="69">
        <v>0</v>
      </c>
      <c r="E26" s="137"/>
      <c r="F26" s="105">
        <f t="shared" si="1"/>
        <v>0</v>
      </c>
      <c r="G26" s="70"/>
      <c r="H26" s="71"/>
    </row>
    <row r="27" spans="1:8" ht="15.75" thickBot="1" x14ac:dyDescent="0.3">
      <c r="A27" s="121"/>
      <c r="B27" s="507">
        <f t="shared" si="0"/>
        <v>2</v>
      </c>
      <c r="C27" s="37"/>
      <c r="D27" s="69">
        <v>0</v>
      </c>
      <c r="E27" s="337"/>
      <c r="F27" s="338">
        <f t="shared" si="1"/>
        <v>0</v>
      </c>
      <c r="G27" s="339"/>
      <c r="H27" s="340"/>
    </row>
    <row r="28" spans="1:8" ht="15.75" thickTop="1" x14ac:dyDescent="0.25">
      <c r="A28" s="47">
        <f>SUM(A27:A27)</f>
        <v>0</v>
      </c>
      <c r="C28" s="73">
        <f>SUM(C10:C27)</f>
        <v>6</v>
      </c>
      <c r="D28" s="105">
        <f>SUM(D10:D27)</f>
        <v>120</v>
      </c>
      <c r="E28" s="75"/>
      <c r="F28" s="105">
        <f>SUM(F10:F27)</f>
        <v>120</v>
      </c>
    </row>
    <row r="29" spans="1:8" ht="15.75" thickBot="1" x14ac:dyDescent="0.3">
      <c r="A29" s="47"/>
    </row>
    <row r="30" spans="1:8" x14ac:dyDescent="0.25">
      <c r="B30" s="5"/>
      <c r="D30" s="1104" t="s">
        <v>21</v>
      </c>
      <c r="E30" s="1105"/>
      <c r="F30" s="143">
        <f>E5+E6-F28+E7+E4+E8</f>
        <v>40</v>
      </c>
    </row>
    <row r="31" spans="1:8" ht="15.75" thickBot="1" x14ac:dyDescent="0.3">
      <c r="A31" s="125"/>
      <c r="D31" s="620" t="s">
        <v>4</v>
      </c>
      <c r="E31" s="621"/>
      <c r="F31" s="49">
        <f>F5+F6-C28+F7+F4+F8</f>
        <v>2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K1" zoomScale="98" zoomScaleNormal="98" workbookViewId="0">
      <selection activeCell="M4" sqref="M4:M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129" t="s">
        <v>212</v>
      </c>
      <c r="B1" s="1129"/>
      <c r="C1" s="1129"/>
      <c r="D1" s="1129"/>
      <c r="E1" s="1129"/>
      <c r="F1" s="1129"/>
      <c r="G1" s="1129"/>
      <c r="H1" s="1129"/>
      <c r="I1" s="1129"/>
      <c r="J1" s="1129"/>
      <c r="K1" s="772">
        <v>1</v>
      </c>
      <c r="M1" s="1132" t="s">
        <v>215</v>
      </c>
      <c r="N1" s="1132"/>
      <c r="O1" s="1132"/>
      <c r="P1" s="1132"/>
      <c r="Q1" s="1132"/>
      <c r="R1" s="1132"/>
      <c r="S1" s="1132"/>
      <c r="T1" s="1132"/>
      <c r="U1" s="1132"/>
      <c r="V1" s="1132"/>
      <c r="W1" s="772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130" t="s">
        <v>121</v>
      </c>
      <c r="B4" s="327"/>
      <c r="C4" s="641" t="s">
        <v>122</v>
      </c>
      <c r="D4" s="250"/>
      <c r="E4" s="275">
        <v>626.05999999999995</v>
      </c>
      <c r="F4" s="248">
        <v>23</v>
      </c>
      <c r="G4" s="545"/>
      <c r="H4" s="245"/>
      <c r="I4" s="245"/>
      <c r="M4" s="1130" t="s">
        <v>119</v>
      </c>
      <c r="N4" s="327"/>
      <c r="O4" s="641"/>
      <c r="P4" s="250"/>
      <c r="Q4" s="275"/>
      <c r="R4" s="248"/>
      <c r="S4" s="545"/>
      <c r="T4" s="245"/>
      <c r="U4" s="245"/>
    </row>
    <row r="5" spans="1:23" ht="15.75" customHeight="1" x14ac:dyDescent="0.25">
      <c r="A5" s="1131"/>
      <c r="B5" s="73" t="s">
        <v>50</v>
      </c>
      <c r="C5" s="1010">
        <v>50</v>
      </c>
      <c r="D5" s="137">
        <v>44597</v>
      </c>
      <c r="E5" s="132">
        <v>19054</v>
      </c>
      <c r="F5" s="73">
        <v>700</v>
      </c>
      <c r="G5" s="47">
        <f>F115</f>
        <v>9690.32</v>
      </c>
      <c r="H5" s="161">
        <f>E5+E6-G5+E4</f>
        <v>10016.960000000001</v>
      </c>
      <c r="M5" s="1131"/>
      <c r="N5" s="73" t="s">
        <v>50</v>
      </c>
      <c r="O5" s="1043"/>
      <c r="P5" s="137">
        <v>44630</v>
      </c>
      <c r="Q5" s="132">
        <v>18999.560000000001</v>
      </c>
      <c r="R5" s="73">
        <v>698</v>
      </c>
      <c r="S5" s="47">
        <f>R115</f>
        <v>0</v>
      </c>
      <c r="T5" s="161">
        <f>Q5+Q6-S5+Q4</f>
        <v>18999.560000000001</v>
      </c>
    </row>
    <row r="6" spans="1:23" ht="15.75" customHeight="1" x14ac:dyDescent="0.25">
      <c r="A6" s="1131"/>
      <c r="B6" s="927" t="s">
        <v>109</v>
      </c>
      <c r="C6" s="163"/>
      <c r="D6" s="137"/>
      <c r="E6" s="78">
        <v>27.22</v>
      </c>
      <c r="F6" s="62">
        <v>1</v>
      </c>
      <c r="M6" s="1131"/>
      <c r="N6" s="927" t="s">
        <v>109</v>
      </c>
      <c r="O6" s="163"/>
      <c r="P6" s="137"/>
      <c r="Q6" s="78"/>
      <c r="R6" s="62"/>
    </row>
    <row r="7" spans="1:23" ht="15.75" customHeight="1" thickBot="1" x14ac:dyDescent="0.3">
      <c r="A7" s="896"/>
      <c r="B7" s="165"/>
      <c r="C7" s="924"/>
      <c r="D7" s="925"/>
      <c r="E7" s="926"/>
      <c r="F7" s="778"/>
      <c r="M7" s="896"/>
      <c r="N7" s="165"/>
      <c r="O7" s="924"/>
      <c r="P7" s="925"/>
      <c r="Q7" s="926"/>
      <c r="R7" s="778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63" t="s">
        <v>64</v>
      </c>
      <c r="I8" s="664" t="s">
        <v>65</v>
      </c>
      <c r="J8" s="664" t="s">
        <v>66</v>
      </c>
      <c r="K8" s="665" t="s">
        <v>67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63" t="s">
        <v>64</v>
      </c>
      <c r="U8" s="664" t="s">
        <v>65</v>
      </c>
      <c r="V8" s="664" t="s">
        <v>66</v>
      </c>
      <c r="W8" s="665" t="s">
        <v>67</v>
      </c>
    </row>
    <row r="9" spans="1:23" ht="15.75" thickTop="1" x14ac:dyDescent="0.25">
      <c r="A9" s="55" t="s">
        <v>32</v>
      </c>
      <c r="B9" s="2">
        <v>27.22</v>
      </c>
      <c r="C9" s="15">
        <v>24</v>
      </c>
      <c r="D9" s="398">
        <f t="shared" ref="D9:D72" si="0">C9*B9</f>
        <v>653.28</v>
      </c>
      <c r="E9" s="334">
        <v>44604</v>
      </c>
      <c r="F9" s="69">
        <f t="shared" ref="F9:F72" si="1">D9</f>
        <v>653.28</v>
      </c>
      <c r="G9" s="270" t="s">
        <v>152</v>
      </c>
      <c r="H9" s="271">
        <v>57</v>
      </c>
      <c r="I9" s="666">
        <f>E5-F9+E4+E6+E7</f>
        <v>19054.000000000004</v>
      </c>
      <c r="J9" s="667">
        <f>F5-C9+F4+F6+F7</f>
        <v>700</v>
      </c>
      <c r="K9" s="668">
        <f>F9*H9</f>
        <v>37236.959999999999</v>
      </c>
      <c r="M9" s="55" t="s">
        <v>32</v>
      </c>
      <c r="N9" s="2">
        <v>27.22</v>
      </c>
      <c r="O9" s="15"/>
      <c r="P9" s="398">
        <f t="shared" ref="P9:P72" si="2">O9*N9</f>
        <v>0</v>
      </c>
      <c r="Q9" s="334"/>
      <c r="R9" s="69">
        <f t="shared" ref="R9:R72" si="3">P9</f>
        <v>0</v>
      </c>
      <c r="S9" s="270"/>
      <c r="T9" s="271"/>
      <c r="U9" s="666">
        <f>Q5-R9+Q4+Q6+Q7</f>
        <v>18999.560000000001</v>
      </c>
      <c r="V9" s="667">
        <f>R5-O9+R4+R6+R7</f>
        <v>698</v>
      </c>
      <c r="W9" s="668">
        <f>R9*T9</f>
        <v>0</v>
      </c>
    </row>
    <row r="10" spans="1:23" x14ac:dyDescent="0.25">
      <c r="A10" s="133"/>
      <c r="B10" s="2">
        <v>27.22</v>
      </c>
      <c r="C10" s="15">
        <v>1</v>
      </c>
      <c r="D10" s="398">
        <f t="shared" si="0"/>
        <v>27.22</v>
      </c>
      <c r="E10" s="334">
        <v>44606</v>
      </c>
      <c r="F10" s="69">
        <f t="shared" si="1"/>
        <v>27.22</v>
      </c>
      <c r="G10" s="70" t="s">
        <v>153</v>
      </c>
      <c r="H10" s="71">
        <v>57</v>
      </c>
      <c r="I10" s="669">
        <f>I9-F10</f>
        <v>19026.780000000002</v>
      </c>
      <c r="J10" s="670">
        <f>J9-C10</f>
        <v>699</v>
      </c>
      <c r="K10" s="671">
        <f t="shared" ref="K10:K73" si="4">F10*H10</f>
        <v>1551.54</v>
      </c>
      <c r="M10" s="133"/>
      <c r="N10" s="2">
        <v>27.22</v>
      </c>
      <c r="O10" s="15"/>
      <c r="P10" s="398">
        <f t="shared" si="2"/>
        <v>0</v>
      </c>
      <c r="Q10" s="334"/>
      <c r="R10" s="69">
        <f t="shared" si="3"/>
        <v>0</v>
      </c>
      <c r="S10" s="70"/>
      <c r="T10" s="71"/>
      <c r="U10" s="669">
        <f>U9-R10</f>
        <v>18999.560000000001</v>
      </c>
      <c r="V10" s="670">
        <f>V9-O10</f>
        <v>698</v>
      </c>
      <c r="W10" s="671">
        <f t="shared" ref="W10:W73" si="5">R10*T10</f>
        <v>0</v>
      </c>
    </row>
    <row r="11" spans="1:23" x14ac:dyDescent="0.25">
      <c r="A11" s="134"/>
      <c r="B11" s="2">
        <v>27.22</v>
      </c>
      <c r="C11" s="15">
        <v>10</v>
      </c>
      <c r="D11" s="398">
        <f t="shared" si="0"/>
        <v>272.2</v>
      </c>
      <c r="E11" s="334">
        <v>44606</v>
      </c>
      <c r="F11" s="69">
        <f t="shared" si="1"/>
        <v>272.2</v>
      </c>
      <c r="G11" s="270" t="s">
        <v>155</v>
      </c>
      <c r="H11" s="271">
        <v>57</v>
      </c>
      <c r="I11" s="669">
        <f t="shared" ref="I11:I74" si="6">I10-F11</f>
        <v>18754.580000000002</v>
      </c>
      <c r="J11" s="670">
        <f t="shared" ref="J11" si="7">J10-C11</f>
        <v>689</v>
      </c>
      <c r="K11" s="671">
        <f t="shared" si="4"/>
        <v>15515.4</v>
      </c>
      <c r="M11" s="134"/>
      <c r="N11" s="2">
        <v>27.22</v>
      </c>
      <c r="O11" s="15"/>
      <c r="P11" s="398">
        <f t="shared" si="2"/>
        <v>0</v>
      </c>
      <c r="Q11" s="334"/>
      <c r="R11" s="69">
        <f t="shared" si="3"/>
        <v>0</v>
      </c>
      <c r="S11" s="270"/>
      <c r="T11" s="271"/>
      <c r="U11" s="669">
        <f t="shared" ref="U11:U74" si="8">U10-R11</f>
        <v>18999.560000000001</v>
      </c>
      <c r="V11" s="670">
        <f t="shared" ref="V11" si="9">V10-O11</f>
        <v>698</v>
      </c>
      <c r="W11" s="671">
        <f t="shared" si="5"/>
        <v>0</v>
      </c>
    </row>
    <row r="12" spans="1:23" x14ac:dyDescent="0.25">
      <c r="A12" s="55" t="s">
        <v>33</v>
      </c>
      <c r="B12" s="2">
        <v>27.22</v>
      </c>
      <c r="C12" s="15">
        <v>5</v>
      </c>
      <c r="D12" s="398">
        <f t="shared" si="0"/>
        <v>136.1</v>
      </c>
      <c r="E12" s="334">
        <v>44606</v>
      </c>
      <c r="F12" s="69">
        <f t="shared" si="1"/>
        <v>136.1</v>
      </c>
      <c r="G12" s="270" t="s">
        <v>156</v>
      </c>
      <c r="H12" s="271">
        <v>57</v>
      </c>
      <c r="I12" s="669">
        <f t="shared" si="6"/>
        <v>18618.480000000003</v>
      </c>
      <c r="J12" s="670">
        <f>J11-C12</f>
        <v>684</v>
      </c>
      <c r="K12" s="671">
        <f t="shared" si="4"/>
        <v>7757.7</v>
      </c>
      <c r="M12" s="55" t="s">
        <v>33</v>
      </c>
      <c r="N12" s="2">
        <v>27.22</v>
      </c>
      <c r="O12" s="15"/>
      <c r="P12" s="398">
        <f t="shared" si="2"/>
        <v>0</v>
      </c>
      <c r="Q12" s="334"/>
      <c r="R12" s="69">
        <f t="shared" si="3"/>
        <v>0</v>
      </c>
      <c r="S12" s="270"/>
      <c r="T12" s="271"/>
      <c r="U12" s="669">
        <f t="shared" si="8"/>
        <v>18999.560000000001</v>
      </c>
      <c r="V12" s="670">
        <f>V11-O12</f>
        <v>698</v>
      </c>
      <c r="W12" s="671">
        <f t="shared" si="5"/>
        <v>0</v>
      </c>
    </row>
    <row r="13" spans="1:23" ht="15" customHeight="1" x14ac:dyDescent="0.25">
      <c r="A13" s="640"/>
      <c r="B13" s="323">
        <v>27.22</v>
      </c>
      <c r="C13" s="15">
        <v>32</v>
      </c>
      <c r="D13" s="398">
        <f t="shared" si="0"/>
        <v>871.04</v>
      </c>
      <c r="E13" s="334">
        <v>44606</v>
      </c>
      <c r="F13" s="69">
        <f t="shared" si="1"/>
        <v>871.04</v>
      </c>
      <c r="G13" s="70" t="s">
        <v>157</v>
      </c>
      <c r="H13" s="71">
        <v>57</v>
      </c>
      <c r="I13" s="669">
        <f t="shared" si="6"/>
        <v>17747.440000000002</v>
      </c>
      <c r="J13" s="670">
        <f t="shared" ref="J13:J76" si="10">J12-C13</f>
        <v>652</v>
      </c>
      <c r="K13" s="671">
        <f t="shared" si="4"/>
        <v>49649.279999999999</v>
      </c>
      <c r="M13" s="640"/>
      <c r="N13" s="323">
        <v>27.22</v>
      </c>
      <c r="O13" s="15"/>
      <c r="P13" s="398">
        <f t="shared" si="2"/>
        <v>0</v>
      </c>
      <c r="Q13" s="334"/>
      <c r="R13" s="69">
        <f t="shared" si="3"/>
        <v>0</v>
      </c>
      <c r="S13" s="70"/>
      <c r="T13" s="71"/>
      <c r="U13" s="669">
        <f t="shared" si="8"/>
        <v>18999.560000000001</v>
      </c>
      <c r="V13" s="670">
        <f t="shared" ref="V13:V76" si="11">V12-O13</f>
        <v>698</v>
      </c>
      <c r="W13" s="671">
        <f t="shared" si="5"/>
        <v>0</v>
      </c>
    </row>
    <row r="14" spans="1:23" x14ac:dyDescent="0.25">
      <c r="A14" s="640"/>
      <c r="B14" s="323">
        <v>27.22</v>
      </c>
      <c r="C14" s="15">
        <v>2</v>
      </c>
      <c r="D14" s="398">
        <f t="shared" si="0"/>
        <v>54.44</v>
      </c>
      <c r="E14" s="334">
        <v>44608</v>
      </c>
      <c r="F14" s="69">
        <f t="shared" si="1"/>
        <v>54.44</v>
      </c>
      <c r="G14" s="70" t="s">
        <v>162</v>
      </c>
      <c r="H14" s="71">
        <v>57</v>
      </c>
      <c r="I14" s="669">
        <f t="shared" si="6"/>
        <v>17693.000000000004</v>
      </c>
      <c r="J14" s="670">
        <f t="shared" si="10"/>
        <v>650</v>
      </c>
      <c r="K14" s="671">
        <f t="shared" si="4"/>
        <v>3103.08</v>
      </c>
      <c r="M14" s="640"/>
      <c r="N14" s="323">
        <v>27.22</v>
      </c>
      <c r="O14" s="15"/>
      <c r="P14" s="398">
        <f t="shared" si="2"/>
        <v>0</v>
      </c>
      <c r="Q14" s="334"/>
      <c r="R14" s="69">
        <f t="shared" si="3"/>
        <v>0</v>
      </c>
      <c r="S14" s="70"/>
      <c r="T14" s="71"/>
      <c r="U14" s="669">
        <f t="shared" si="8"/>
        <v>18999.560000000001</v>
      </c>
      <c r="V14" s="670">
        <f t="shared" si="11"/>
        <v>698</v>
      </c>
      <c r="W14" s="671">
        <f t="shared" si="5"/>
        <v>0</v>
      </c>
    </row>
    <row r="15" spans="1:23" x14ac:dyDescent="0.25">
      <c r="A15" s="640"/>
      <c r="B15" s="323">
        <v>27.22</v>
      </c>
      <c r="C15" s="15">
        <v>1</v>
      </c>
      <c r="D15" s="398">
        <f t="shared" si="0"/>
        <v>27.22</v>
      </c>
      <c r="E15" s="334">
        <v>44608</v>
      </c>
      <c r="F15" s="69">
        <f t="shared" si="1"/>
        <v>27.22</v>
      </c>
      <c r="G15" s="70" t="s">
        <v>163</v>
      </c>
      <c r="H15" s="71">
        <v>57</v>
      </c>
      <c r="I15" s="669">
        <f t="shared" si="6"/>
        <v>17665.780000000002</v>
      </c>
      <c r="J15" s="670">
        <f t="shared" si="10"/>
        <v>649</v>
      </c>
      <c r="K15" s="671">
        <f t="shared" si="4"/>
        <v>1551.54</v>
      </c>
      <c r="M15" s="640"/>
      <c r="N15" s="323">
        <v>27.22</v>
      </c>
      <c r="O15" s="15"/>
      <c r="P15" s="398">
        <f t="shared" si="2"/>
        <v>0</v>
      </c>
      <c r="Q15" s="334"/>
      <c r="R15" s="69">
        <f t="shared" si="3"/>
        <v>0</v>
      </c>
      <c r="S15" s="70"/>
      <c r="T15" s="71"/>
      <c r="U15" s="669">
        <f t="shared" si="8"/>
        <v>18999.560000000001</v>
      </c>
      <c r="V15" s="670">
        <f t="shared" si="11"/>
        <v>698</v>
      </c>
      <c r="W15" s="671">
        <f t="shared" si="5"/>
        <v>0</v>
      </c>
    </row>
    <row r="16" spans="1:23" x14ac:dyDescent="0.25">
      <c r="A16" s="640"/>
      <c r="B16" s="323">
        <v>27.22</v>
      </c>
      <c r="C16" s="15">
        <v>28</v>
      </c>
      <c r="D16" s="398">
        <f t="shared" si="0"/>
        <v>762.16</v>
      </c>
      <c r="E16" s="334">
        <v>44608</v>
      </c>
      <c r="F16" s="69">
        <f t="shared" si="1"/>
        <v>762.16</v>
      </c>
      <c r="G16" s="270" t="s">
        <v>164</v>
      </c>
      <c r="H16" s="271">
        <v>55</v>
      </c>
      <c r="I16" s="669">
        <f t="shared" si="6"/>
        <v>16903.620000000003</v>
      </c>
      <c r="J16" s="670">
        <f t="shared" si="10"/>
        <v>621</v>
      </c>
      <c r="K16" s="671">
        <f t="shared" si="4"/>
        <v>41918.799999999996</v>
      </c>
      <c r="M16" s="640"/>
      <c r="N16" s="323">
        <v>27.22</v>
      </c>
      <c r="O16" s="15"/>
      <c r="P16" s="398">
        <f t="shared" si="2"/>
        <v>0</v>
      </c>
      <c r="Q16" s="334"/>
      <c r="R16" s="69">
        <f t="shared" si="3"/>
        <v>0</v>
      </c>
      <c r="S16" s="270"/>
      <c r="T16" s="271"/>
      <c r="U16" s="669">
        <f t="shared" si="8"/>
        <v>18999.560000000001</v>
      </c>
      <c r="V16" s="670">
        <f t="shared" si="11"/>
        <v>698</v>
      </c>
      <c r="W16" s="671">
        <f t="shared" si="5"/>
        <v>0</v>
      </c>
    </row>
    <row r="17" spans="1:23" x14ac:dyDescent="0.25">
      <c r="A17" s="640"/>
      <c r="B17" s="323">
        <v>27.22</v>
      </c>
      <c r="C17" s="15">
        <v>5</v>
      </c>
      <c r="D17" s="398">
        <f t="shared" si="0"/>
        <v>136.1</v>
      </c>
      <c r="E17" s="334">
        <v>44609</v>
      </c>
      <c r="F17" s="69">
        <f t="shared" si="1"/>
        <v>136.1</v>
      </c>
      <c r="G17" s="70" t="s">
        <v>165</v>
      </c>
      <c r="H17" s="71">
        <v>55</v>
      </c>
      <c r="I17" s="669">
        <f t="shared" si="6"/>
        <v>16767.520000000004</v>
      </c>
      <c r="J17" s="670">
        <f t="shared" si="10"/>
        <v>616</v>
      </c>
      <c r="K17" s="671">
        <f t="shared" si="4"/>
        <v>7485.5</v>
      </c>
      <c r="M17" s="640"/>
      <c r="N17" s="323">
        <v>27.22</v>
      </c>
      <c r="O17" s="15"/>
      <c r="P17" s="398">
        <f t="shared" si="2"/>
        <v>0</v>
      </c>
      <c r="Q17" s="334"/>
      <c r="R17" s="69">
        <f t="shared" si="3"/>
        <v>0</v>
      </c>
      <c r="S17" s="70"/>
      <c r="T17" s="71"/>
      <c r="U17" s="669">
        <f t="shared" si="8"/>
        <v>18999.560000000001</v>
      </c>
      <c r="V17" s="670">
        <f t="shared" si="11"/>
        <v>698</v>
      </c>
      <c r="W17" s="671">
        <f t="shared" si="5"/>
        <v>0</v>
      </c>
    </row>
    <row r="18" spans="1:23" x14ac:dyDescent="0.25">
      <c r="B18" s="2">
        <v>27.22</v>
      </c>
      <c r="C18" s="15">
        <v>32</v>
      </c>
      <c r="D18" s="398">
        <f t="shared" si="0"/>
        <v>871.04</v>
      </c>
      <c r="E18" s="332">
        <v>44609</v>
      </c>
      <c r="F18" s="69">
        <f t="shared" si="1"/>
        <v>871.04</v>
      </c>
      <c r="G18" s="70" t="s">
        <v>166</v>
      </c>
      <c r="H18" s="71">
        <v>55</v>
      </c>
      <c r="I18" s="669">
        <f t="shared" si="6"/>
        <v>15896.480000000003</v>
      </c>
      <c r="J18" s="670">
        <f t="shared" si="10"/>
        <v>584</v>
      </c>
      <c r="K18" s="671">
        <f t="shared" si="4"/>
        <v>47907.199999999997</v>
      </c>
      <c r="N18" s="2">
        <v>27.22</v>
      </c>
      <c r="O18" s="15"/>
      <c r="P18" s="398">
        <f t="shared" si="2"/>
        <v>0</v>
      </c>
      <c r="Q18" s="332"/>
      <c r="R18" s="69">
        <f t="shared" si="3"/>
        <v>0</v>
      </c>
      <c r="S18" s="70"/>
      <c r="T18" s="71"/>
      <c r="U18" s="669">
        <f t="shared" si="8"/>
        <v>18999.560000000001</v>
      </c>
      <c r="V18" s="670">
        <f t="shared" si="11"/>
        <v>698</v>
      </c>
      <c r="W18" s="671">
        <f t="shared" si="5"/>
        <v>0</v>
      </c>
    </row>
    <row r="19" spans="1:23" x14ac:dyDescent="0.25">
      <c r="B19" s="2">
        <v>27.22</v>
      </c>
      <c r="C19" s="15">
        <v>32</v>
      </c>
      <c r="D19" s="398">
        <f t="shared" si="0"/>
        <v>871.04</v>
      </c>
      <c r="E19" s="334">
        <v>44610</v>
      </c>
      <c r="F19" s="69">
        <f t="shared" si="1"/>
        <v>871.04</v>
      </c>
      <c r="G19" s="70" t="s">
        <v>169</v>
      </c>
      <c r="H19" s="71">
        <v>55</v>
      </c>
      <c r="I19" s="669">
        <f t="shared" si="6"/>
        <v>15025.440000000002</v>
      </c>
      <c r="J19" s="670">
        <f t="shared" si="10"/>
        <v>552</v>
      </c>
      <c r="K19" s="671">
        <f t="shared" si="4"/>
        <v>47907.199999999997</v>
      </c>
      <c r="N19" s="2">
        <v>27.22</v>
      </c>
      <c r="O19" s="15"/>
      <c r="P19" s="398">
        <f t="shared" si="2"/>
        <v>0</v>
      </c>
      <c r="Q19" s="334"/>
      <c r="R19" s="69">
        <f t="shared" si="3"/>
        <v>0</v>
      </c>
      <c r="S19" s="70"/>
      <c r="T19" s="71"/>
      <c r="U19" s="669">
        <f t="shared" si="8"/>
        <v>18999.560000000001</v>
      </c>
      <c r="V19" s="670">
        <f t="shared" si="11"/>
        <v>698</v>
      </c>
      <c r="W19" s="671">
        <f t="shared" si="5"/>
        <v>0</v>
      </c>
    </row>
    <row r="20" spans="1:23" x14ac:dyDescent="0.25">
      <c r="B20" s="2">
        <v>27.22</v>
      </c>
      <c r="C20" s="15">
        <v>32</v>
      </c>
      <c r="D20" s="398">
        <f t="shared" si="0"/>
        <v>871.04</v>
      </c>
      <c r="E20" s="334">
        <v>44610</v>
      </c>
      <c r="F20" s="69">
        <f t="shared" si="1"/>
        <v>871.04</v>
      </c>
      <c r="G20" s="70" t="s">
        <v>170</v>
      </c>
      <c r="H20" s="71">
        <v>55</v>
      </c>
      <c r="I20" s="669">
        <f t="shared" si="6"/>
        <v>14154.400000000001</v>
      </c>
      <c r="J20" s="672">
        <f t="shared" si="10"/>
        <v>520</v>
      </c>
      <c r="K20" s="671">
        <f t="shared" si="4"/>
        <v>47907.199999999997</v>
      </c>
      <c r="N20" s="2">
        <v>27.22</v>
      </c>
      <c r="O20" s="15"/>
      <c r="P20" s="398">
        <f t="shared" si="2"/>
        <v>0</v>
      </c>
      <c r="Q20" s="334"/>
      <c r="R20" s="69">
        <f t="shared" si="3"/>
        <v>0</v>
      </c>
      <c r="S20" s="70"/>
      <c r="T20" s="71"/>
      <c r="U20" s="669">
        <f t="shared" si="8"/>
        <v>18999.560000000001</v>
      </c>
      <c r="V20" s="672">
        <f t="shared" si="11"/>
        <v>698</v>
      </c>
      <c r="W20" s="671">
        <f t="shared" si="5"/>
        <v>0</v>
      </c>
    </row>
    <row r="21" spans="1:23" x14ac:dyDescent="0.25">
      <c r="B21" s="2">
        <v>27.22</v>
      </c>
      <c r="C21" s="15">
        <v>1</v>
      </c>
      <c r="D21" s="398">
        <f t="shared" si="0"/>
        <v>27.22</v>
      </c>
      <c r="E21" s="332">
        <v>44610</v>
      </c>
      <c r="F21" s="69">
        <f t="shared" si="1"/>
        <v>27.22</v>
      </c>
      <c r="G21" s="70" t="s">
        <v>171</v>
      </c>
      <c r="H21" s="71">
        <v>55</v>
      </c>
      <c r="I21" s="669">
        <f t="shared" si="6"/>
        <v>14127.180000000002</v>
      </c>
      <c r="J21" s="670">
        <f t="shared" si="10"/>
        <v>519</v>
      </c>
      <c r="K21" s="671">
        <f t="shared" si="4"/>
        <v>1497.1</v>
      </c>
      <c r="N21" s="2">
        <v>27.22</v>
      </c>
      <c r="O21" s="15"/>
      <c r="P21" s="398">
        <f t="shared" si="2"/>
        <v>0</v>
      </c>
      <c r="Q21" s="332"/>
      <c r="R21" s="69">
        <f t="shared" si="3"/>
        <v>0</v>
      </c>
      <c r="S21" s="70"/>
      <c r="T21" s="71"/>
      <c r="U21" s="669">
        <f t="shared" si="8"/>
        <v>18999.560000000001</v>
      </c>
      <c r="V21" s="670">
        <f t="shared" si="11"/>
        <v>698</v>
      </c>
      <c r="W21" s="671">
        <f t="shared" si="5"/>
        <v>0</v>
      </c>
    </row>
    <row r="22" spans="1:23" x14ac:dyDescent="0.25">
      <c r="A22" t="s">
        <v>22</v>
      </c>
      <c r="B22" s="2">
        <v>27.22</v>
      </c>
      <c r="C22" s="15">
        <v>2</v>
      </c>
      <c r="D22" s="398">
        <f t="shared" si="0"/>
        <v>54.44</v>
      </c>
      <c r="E22" s="332">
        <v>44611</v>
      </c>
      <c r="F22" s="69">
        <f t="shared" si="1"/>
        <v>54.44</v>
      </c>
      <c r="G22" s="70" t="s">
        <v>173</v>
      </c>
      <c r="H22" s="71">
        <v>55</v>
      </c>
      <c r="I22" s="669">
        <f t="shared" si="6"/>
        <v>14072.740000000002</v>
      </c>
      <c r="J22" s="670">
        <f t="shared" si="10"/>
        <v>517</v>
      </c>
      <c r="K22" s="671">
        <f t="shared" si="4"/>
        <v>2994.2</v>
      </c>
      <c r="M22" t="s">
        <v>22</v>
      </c>
      <c r="N22" s="2">
        <v>27.22</v>
      </c>
      <c r="O22" s="15"/>
      <c r="P22" s="398">
        <f t="shared" si="2"/>
        <v>0</v>
      </c>
      <c r="Q22" s="332"/>
      <c r="R22" s="69">
        <f t="shared" si="3"/>
        <v>0</v>
      </c>
      <c r="S22" s="70"/>
      <c r="T22" s="71"/>
      <c r="U22" s="669">
        <f t="shared" si="8"/>
        <v>18999.560000000001</v>
      </c>
      <c r="V22" s="670">
        <f t="shared" si="11"/>
        <v>698</v>
      </c>
      <c r="W22" s="671">
        <f t="shared" si="5"/>
        <v>0</v>
      </c>
    </row>
    <row r="23" spans="1:23" x14ac:dyDescent="0.25">
      <c r="B23" s="2">
        <v>27.22</v>
      </c>
      <c r="C23" s="15">
        <v>32</v>
      </c>
      <c r="D23" s="398">
        <f t="shared" si="0"/>
        <v>871.04</v>
      </c>
      <c r="E23" s="332">
        <v>44611</v>
      </c>
      <c r="F23" s="69">
        <f t="shared" si="1"/>
        <v>871.04</v>
      </c>
      <c r="G23" s="70" t="s">
        <v>174</v>
      </c>
      <c r="H23" s="71">
        <v>55</v>
      </c>
      <c r="I23" s="669">
        <f t="shared" si="6"/>
        <v>13201.7</v>
      </c>
      <c r="J23" s="670">
        <f t="shared" si="10"/>
        <v>485</v>
      </c>
      <c r="K23" s="671">
        <f t="shared" si="4"/>
        <v>47907.199999999997</v>
      </c>
      <c r="N23" s="2">
        <v>27.22</v>
      </c>
      <c r="O23" s="15"/>
      <c r="P23" s="398">
        <f t="shared" si="2"/>
        <v>0</v>
      </c>
      <c r="Q23" s="332"/>
      <c r="R23" s="69">
        <f t="shared" si="3"/>
        <v>0</v>
      </c>
      <c r="S23" s="70"/>
      <c r="T23" s="71"/>
      <c r="U23" s="669">
        <f t="shared" si="8"/>
        <v>18999.560000000001</v>
      </c>
      <c r="V23" s="670">
        <f t="shared" si="11"/>
        <v>698</v>
      </c>
      <c r="W23" s="671">
        <f t="shared" si="5"/>
        <v>0</v>
      </c>
    </row>
    <row r="24" spans="1:23" x14ac:dyDescent="0.25">
      <c r="B24" s="2">
        <v>27.22</v>
      </c>
      <c r="C24" s="15">
        <v>10</v>
      </c>
      <c r="D24" s="398">
        <f t="shared" si="0"/>
        <v>272.2</v>
      </c>
      <c r="E24" s="334">
        <v>44613</v>
      </c>
      <c r="F24" s="69">
        <f t="shared" si="1"/>
        <v>272.2</v>
      </c>
      <c r="G24" s="70" t="s">
        <v>182</v>
      </c>
      <c r="H24" s="71">
        <v>55</v>
      </c>
      <c r="I24" s="669">
        <f t="shared" si="6"/>
        <v>12929.5</v>
      </c>
      <c r="J24" s="670">
        <f t="shared" si="10"/>
        <v>475</v>
      </c>
      <c r="K24" s="671">
        <f t="shared" si="4"/>
        <v>14971</v>
      </c>
      <c r="N24" s="2">
        <v>27.22</v>
      </c>
      <c r="O24" s="15"/>
      <c r="P24" s="398">
        <f t="shared" si="2"/>
        <v>0</v>
      </c>
      <c r="Q24" s="334"/>
      <c r="R24" s="69">
        <f t="shared" si="3"/>
        <v>0</v>
      </c>
      <c r="S24" s="70"/>
      <c r="T24" s="71"/>
      <c r="U24" s="669">
        <f t="shared" si="8"/>
        <v>18999.560000000001</v>
      </c>
      <c r="V24" s="670">
        <f t="shared" si="11"/>
        <v>698</v>
      </c>
      <c r="W24" s="671">
        <f t="shared" si="5"/>
        <v>0</v>
      </c>
    </row>
    <row r="25" spans="1:23" x14ac:dyDescent="0.25">
      <c r="B25" s="2">
        <v>27.22</v>
      </c>
      <c r="C25" s="15">
        <v>32</v>
      </c>
      <c r="D25" s="398">
        <f t="shared" si="0"/>
        <v>871.04</v>
      </c>
      <c r="E25" s="332">
        <v>44615</v>
      </c>
      <c r="F25" s="69">
        <f t="shared" si="1"/>
        <v>871.04</v>
      </c>
      <c r="G25" s="70" t="s">
        <v>187</v>
      </c>
      <c r="H25" s="71">
        <v>55</v>
      </c>
      <c r="I25" s="669">
        <f t="shared" si="6"/>
        <v>12058.46</v>
      </c>
      <c r="J25" s="670">
        <f t="shared" si="10"/>
        <v>443</v>
      </c>
      <c r="K25" s="671">
        <f t="shared" si="4"/>
        <v>47907.199999999997</v>
      </c>
      <c r="N25" s="2">
        <v>27.22</v>
      </c>
      <c r="O25" s="15"/>
      <c r="P25" s="398">
        <f t="shared" si="2"/>
        <v>0</v>
      </c>
      <c r="Q25" s="332"/>
      <c r="R25" s="69">
        <f t="shared" si="3"/>
        <v>0</v>
      </c>
      <c r="S25" s="70"/>
      <c r="T25" s="71"/>
      <c r="U25" s="669">
        <f t="shared" si="8"/>
        <v>18999.560000000001</v>
      </c>
      <c r="V25" s="670">
        <f t="shared" si="11"/>
        <v>698</v>
      </c>
      <c r="W25" s="671">
        <f t="shared" si="5"/>
        <v>0</v>
      </c>
    </row>
    <row r="26" spans="1:23" x14ac:dyDescent="0.25">
      <c r="B26" s="2">
        <v>27.22</v>
      </c>
      <c r="C26" s="15">
        <v>10</v>
      </c>
      <c r="D26" s="398">
        <f t="shared" si="0"/>
        <v>272.2</v>
      </c>
      <c r="E26" s="334">
        <v>44617</v>
      </c>
      <c r="F26" s="69">
        <f t="shared" si="1"/>
        <v>272.2</v>
      </c>
      <c r="G26" s="70" t="s">
        <v>195</v>
      </c>
      <c r="H26" s="71">
        <v>55</v>
      </c>
      <c r="I26" s="669">
        <f t="shared" si="6"/>
        <v>11786.259999999998</v>
      </c>
      <c r="J26" s="670">
        <f t="shared" si="10"/>
        <v>433</v>
      </c>
      <c r="K26" s="671">
        <f t="shared" si="4"/>
        <v>14971</v>
      </c>
      <c r="N26" s="2">
        <v>27.22</v>
      </c>
      <c r="O26" s="15"/>
      <c r="P26" s="398">
        <f t="shared" si="2"/>
        <v>0</v>
      </c>
      <c r="Q26" s="334"/>
      <c r="R26" s="69">
        <f t="shared" si="3"/>
        <v>0</v>
      </c>
      <c r="S26" s="70"/>
      <c r="T26" s="71"/>
      <c r="U26" s="669">
        <f t="shared" si="8"/>
        <v>18999.560000000001</v>
      </c>
      <c r="V26" s="670">
        <f t="shared" si="11"/>
        <v>698</v>
      </c>
      <c r="W26" s="671">
        <f t="shared" si="5"/>
        <v>0</v>
      </c>
    </row>
    <row r="27" spans="1:23" x14ac:dyDescent="0.25">
      <c r="B27" s="2">
        <v>27.22</v>
      </c>
      <c r="C27" s="15">
        <v>32</v>
      </c>
      <c r="D27" s="398">
        <f t="shared" si="0"/>
        <v>871.04</v>
      </c>
      <c r="E27" s="334">
        <v>44617</v>
      </c>
      <c r="F27" s="69">
        <f t="shared" si="1"/>
        <v>871.04</v>
      </c>
      <c r="G27" s="70" t="s">
        <v>197</v>
      </c>
      <c r="H27" s="71">
        <v>55</v>
      </c>
      <c r="I27" s="669">
        <f t="shared" si="6"/>
        <v>10915.219999999998</v>
      </c>
      <c r="J27" s="670">
        <f t="shared" si="10"/>
        <v>401</v>
      </c>
      <c r="K27" s="671">
        <f t="shared" si="4"/>
        <v>47907.199999999997</v>
      </c>
      <c r="N27" s="2">
        <v>27.22</v>
      </c>
      <c r="O27" s="15"/>
      <c r="P27" s="398">
        <f t="shared" si="2"/>
        <v>0</v>
      </c>
      <c r="Q27" s="334"/>
      <c r="R27" s="69">
        <f t="shared" si="3"/>
        <v>0</v>
      </c>
      <c r="S27" s="70"/>
      <c r="T27" s="71"/>
      <c r="U27" s="669">
        <f t="shared" si="8"/>
        <v>18999.560000000001</v>
      </c>
      <c r="V27" s="670">
        <f t="shared" si="11"/>
        <v>698</v>
      </c>
      <c r="W27" s="671">
        <f t="shared" si="5"/>
        <v>0</v>
      </c>
    </row>
    <row r="28" spans="1:23" x14ac:dyDescent="0.25">
      <c r="B28" s="2">
        <v>27.22</v>
      </c>
      <c r="C28" s="15">
        <v>1</v>
      </c>
      <c r="D28" s="398">
        <f t="shared" si="0"/>
        <v>27.22</v>
      </c>
      <c r="E28" s="334">
        <v>44618</v>
      </c>
      <c r="F28" s="69">
        <f t="shared" si="1"/>
        <v>27.22</v>
      </c>
      <c r="G28" s="70" t="s">
        <v>201</v>
      </c>
      <c r="H28" s="71">
        <v>55</v>
      </c>
      <c r="I28" s="669">
        <f t="shared" si="6"/>
        <v>10887.999999999998</v>
      </c>
      <c r="J28" s="670">
        <f t="shared" si="10"/>
        <v>400</v>
      </c>
      <c r="K28" s="671">
        <f t="shared" si="4"/>
        <v>1497.1</v>
      </c>
      <c r="N28" s="2">
        <v>27.22</v>
      </c>
      <c r="O28" s="15"/>
      <c r="P28" s="398">
        <f t="shared" si="2"/>
        <v>0</v>
      </c>
      <c r="Q28" s="334"/>
      <c r="R28" s="69">
        <f t="shared" si="3"/>
        <v>0</v>
      </c>
      <c r="S28" s="70"/>
      <c r="T28" s="71"/>
      <c r="U28" s="669">
        <f t="shared" si="8"/>
        <v>18999.560000000001</v>
      </c>
      <c r="V28" s="670">
        <f t="shared" si="11"/>
        <v>698</v>
      </c>
      <c r="W28" s="671">
        <f t="shared" si="5"/>
        <v>0</v>
      </c>
    </row>
    <row r="29" spans="1:23" x14ac:dyDescent="0.25">
      <c r="B29" s="2">
        <v>27.22</v>
      </c>
      <c r="C29" s="15">
        <v>32</v>
      </c>
      <c r="D29" s="398">
        <f t="shared" si="0"/>
        <v>871.04</v>
      </c>
      <c r="E29" s="334">
        <v>44618</v>
      </c>
      <c r="F29" s="69">
        <f t="shared" si="1"/>
        <v>871.04</v>
      </c>
      <c r="G29" s="70" t="s">
        <v>205</v>
      </c>
      <c r="H29" s="71">
        <v>55</v>
      </c>
      <c r="I29" s="669">
        <f t="shared" si="6"/>
        <v>10016.959999999999</v>
      </c>
      <c r="J29" s="672">
        <f t="shared" si="10"/>
        <v>368</v>
      </c>
      <c r="K29" s="671">
        <f t="shared" si="4"/>
        <v>47907.199999999997</v>
      </c>
      <c r="N29" s="2">
        <v>27.22</v>
      </c>
      <c r="O29" s="15"/>
      <c r="P29" s="398">
        <f t="shared" si="2"/>
        <v>0</v>
      </c>
      <c r="Q29" s="334"/>
      <c r="R29" s="69">
        <f t="shared" si="3"/>
        <v>0</v>
      </c>
      <c r="S29" s="70"/>
      <c r="T29" s="71"/>
      <c r="U29" s="669">
        <f t="shared" si="8"/>
        <v>18999.560000000001</v>
      </c>
      <c r="V29" s="672">
        <f t="shared" si="11"/>
        <v>698</v>
      </c>
      <c r="W29" s="671">
        <f t="shared" si="5"/>
        <v>0</v>
      </c>
    </row>
    <row r="30" spans="1:23" x14ac:dyDescent="0.25">
      <c r="B30" s="2">
        <v>27.22</v>
      </c>
      <c r="C30" s="15"/>
      <c r="D30" s="398">
        <f t="shared" si="0"/>
        <v>0</v>
      </c>
      <c r="E30" s="334"/>
      <c r="F30" s="69">
        <f t="shared" si="1"/>
        <v>0</v>
      </c>
      <c r="G30" s="270"/>
      <c r="H30" s="271"/>
      <c r="I30" s="669">
        <f t="shared" si="6"/>
        <v>10016.959999999999</v>
      </c>
      <c r="J30" s="672">
        <f t="shared" si="10"/>
        <v>368</v>
      </c>
      <c r="K30" s="671">
        <f t="shared" si="4"/>
        <v>0</v>
      </c>
      <c r="N30" s="2">
        <v>27.22</v>
      </c>
      <c r="O30" s="15"/>
      <c r="P30" s="398">
        <f t="shared" si="2"/>
        <v>0</v>
      </c>
      <c r="Q30" s="334"/>
      <c r="R30" s="69">
        <f t="shared" si="3"/>
        <v>0</v>
      </c>
      <c r="S30" s="270"/>
      <c r="T30" s="271"/>
      <c r="U30" s="669">
        <f t="shared" si="8"/>
        <v>18999.560000000001</v>
      </c>
      <c r="V30" s="672">
        <f t="shared" si="11"/>
        <v>698</v>
      </c>
      <c r="W30" s="671">
        <f t="shared" si="5"/>
        <v>0</v>
      </c>
    </row>
    <row r="31" spans="1:23" x14ac:dyDescent="0.25">
      <c r="B31" s="2">
        <v>27.22</v>
      </c>
      <c r="C31" s="15"/>
      <c r="D31" s="398">
        <f t="shared" si="0"/>
        <v>0</v>
      </c>
      <c r="E31" s="334"/>
      <c r="F31" s="69">
        <f t="shared" si="1"/>
        <v>0</v>
      </c>
      <c r="G31" s="270"/>
      <c r="H31" s="271"/>
      <c r="I31" s="669">
        <f t="shared" si="6"/>
        <v>10016.959999999999</v>
      </c>
      <c r="J31" s="672">
        <f t="shared" si="10"/>
        <v>368</v>
      </c>
      <c r="K31" s="671">
        <f t="shared" si="4"/>
        <v>0</v>
      </c>
      <c r="N31" s="2">
        <v>27.22</v>
      </c>
      <c r="O31" s="15"/>
      <c r="P31" s="398">
        <f t="shared" si="2"/>
        <v>0</v>
      </c>
      <c r="Q31" s="334"/>
      <c r="R31" s="69">
        <f t="shared" si="3"/>
        <v>0</v>
      </c>
      <c r="S31" s="270"/>
      <c r="T31" s="271"/>
      <c r="U31" s="669">
        <f t="shared" si="8"/>
        <v>18999.560000000001</v>
      </c>
      <c r="V31" s="672">
        <f t="shared" si="11"/>
        <v>698</v>
      </c>
      <c r="W31" s="671">
        <f t="shared" si="5"/>
        <v>0</v>
      </c>
    </row>
    <row r="32" spans="1:23" x14ac:dyDescent="0.25">
      <c r="B32" s="2">
        <v>27.22</v>
      </c>
      <c r="C32" s="15"/>
      <c r="D32" s="398">
        <f t="shared" si="0"/>
        <v>0</v>
      </c>
      <c r="E32" s="334"/>
      <c r="F32" s="69">
        <f t="shared" si="1"/>
        <v>0</v>
      </c>
      <c r="G32" s="270"/>
      <c r="H32" s="271"/>
      <c r="I32" s="669">
        <f t="shared" si="6"/>
        <v>10016.959999999999</v>
      </c>
      <c r="J32" s="672">
        <f t="shared" si="10"/>
        <v>368</v>
      </c>
      <c r="K32" s="671">
        <f t="shared" si="4"/>
        <v>0</v>
      </c>
      <c r="N32" s="2">
        <v>27.22</v>
      </c>
      <c r="O32" s="15"/>
      <c r="P32" s="398">
        <f t="shared" si="2"/>
        <v>0</v>
      </c>
      <c r="Q32" s="334"/>
      <c r="R32" s="69">
        <f t="shared" si="3"/>
        <v>0</v>
      </c>
      <c r="S32" s="270"/>
      <c r="T32" s="271"/>
      <c r="U32" s="669">
        <f t="shared" si="8"/>
        <v>18999.560000000001</v>
      </c>
      <c r="V32" s="672">
        <f t="shared" si="11"/>
        <v>698</v>
      </c>
      <c r="W32" s="671">
        <f t="shared" si="5"/>
        <v>0</v>
      </c>
    </row>
    <row r="33" spans="2:23" x14ac:dyDescent="0.25">
      <c r="B33" s="2">
        <v>27.22</v>
      </c>
      <c r="C33" s="15"/>
      <c r="D33" s="398">
        <f t="shared" si="0"/>
        <v>0</v>
      </c>
      <c r="E33" s="334"/>
      <c r="F33" s="69">
        <f t="shared" si="1"/>
        <v>0</v>
      </c>
      <c r="G33" s="270"/>
      <c r="H33" s="271"/>
      <c r="I33" s="669">
        <f t="shared" si="6"/>
        <v>10016.959999999999</v>
      </c>
      <c r="J33" s="672">
        <f t="shared" si="10"/>
        <v>368</v>
      </c>
      <c r="K33" s="671">
        <f t="shared" si="4"/>
        <v>0</v>
      </c>
      <c r="N33" s="2">
        <v>27.22</v>
      </c>
      <c r="O33" s="15"/>
      <c r="P33" s="398">
        <f t="shared" si="2"/>
        <v>0</v>
      </c>
      <c r="Q33" s="334"/>
      <c r="R33" s="69">
        <f t="shared" si="3"/>
        <v>0</v>
      </c>
      <c r="S33" s="270"/>
      <c r="T33" s="271"/>
      <c r="U33" s="669">
        <f t="shared" si="8"/>
        <v>18999.560000000001</v>
      </c>
      <c r="V33" s="672">
        <f t="shared" si="11"/>
        <v>698</v>
      </c>
      <c r="W33" s="671">
        <f t="shared" si="5"/>
        <v>0</v>
      </c>
    </row>
    <row r="34" spans="2:23" x14ac:dyDescent="0.25">
      <c r="B34" s="2">
        <v>27.22</v>
      </c>
      <c r="C34" s="15"/>
      <c r="D34" s="398">
        <f t="shared" si="0"/>
        <v>0</v>
      </c>
      <c r="E34" s="334"/>
      <c r="F34" s="69">
        <f t="shared" si="1"/>
        <v>0</v>
      </c>
      <c r="G34" s="70"/>
      <c r="H34" s="71"/>
      <c r="I34" s="669">
        <f t="shared" si="6"/>
        <v>10016.959999999999</v>
      </c>
      <c r="J34" s="670">
        <f t="shared" si="10"/>
        <v>368</v>
      </c>
      <c r="K34" s="671">
        <f t="shared" si="4"/>
        <v>0</v>
      </c>
      <c r="N34" s="2">
        <v>27.22</v>
      </c>
      <c r="O34" s="15"/>
      <c r="P34" s="398">
        <f t="shared" si="2"/>
        <v>0</v>
      </c>
      <c r="Q34" s="334"/>
      <c r="R34" s="69">
        <f t="shared" si="3"/>
        <v>0</v>
      </c>
      <c r="S34" s="70"/>
      <c r="T34" s="71"/>
      <c r="U34" s="669">
        <f t="shared" si="8"/>
        <v>18999.560000000001</v>
      </c>
      <c r="V34" s="670">
        <f t="shared" si="11"/>
        <v>698</v>
      </c>
      <c r="W34" s="671">
        <f t="shared" si="5"/>
        <v>0</v>
      </c>
    </row>
    <row r="35" spans="2:23" x14ac:dyDescent="0.25">
      <c r="B35" s="2">
        <v>27.22</v>
      </c>
      <c r="C35" s="15"/>
      <c r="D35" s="398">
        <f t="shared" si="0"/>
        <v>0</v>
      </c>
      <c r="E35" s="334"/>
      <c r="F35" s="69">
        <f t="shared" si="1"/>
        <v>0</v>
      </c>
      <c r="G35" s="70"/>
      <c r="H35" s="71"/>
      <c r="I35" s="669">
        <f t="shared" si="6"/>
        <v>10016.959999999999</v>
      </c>
      <c r="J35" s="670">
        <f t="shared" si="10"/>
        <v>368</v>
      </c>
      <c r="K35" s="671">
        <f t="shared" si="4"/>
        <v>0</v>
      </c>
      <c r="N35" s="2">
        <v>27.22</v>
      </c>
      <c r="O35" s="15"/>
      <c r="P35" s="398">
        <f t="shared" si="2"/>
        <v>0</v>
      </c>
      <c r="Q35" s="334"/>
      <c r="R35" s="69">
        <f t="shared" si="3"/>
        <v>0</v>
      </c>
      <c r="S35" s="70"/>
      <c r="T35" s="71"/>
      <c r="U35" s="669">
        <f t="shared" si="8"/>
        <v>18999.560000000001</v>
      </c>
      <c r="V35" s="670">
        <f t="shared" si="11"/>
        <v>698</v>
      </c>
      <c r="W35" s="671">
        <f t="shared" si="5"/>
        <v>0</v>
      </c>
    </row>
    <row r="36" spans="2:23" x14ac:dyDescent="0.25">
      <c r="B36" s="2">
        <v>27.22</v>
      </c>
      <c r="C36" s="15"/>
      <c r="D36" s="398">
        <f t="shared" si="0"/>
        <v>0</v>
      </c>
      <c r="E36" s="334"/>
      <c r="F36" s="69">
        <f t="shared" si="1"/>
        <v>0</v>
      </c>
      <c r="G36" s="70"/>
      <c r="H36" s="71"/>
      <c r="I36" s="669">
        <f t="shared" si="6"/>
        <v>10016.959999999999</v>
      </c>
      <c r="J36" s="670">
        <f t="shared" si="10"/>
        <v>368</v>
      </c>
      <c r="K36" s="671">
        <f t="shared" si="4"/>
        <v>0</v>
      </c>
      <c r="N36" s="2">
        <v>27.22</v>
      </c>
      <c r="O36" s="15"/>
      <c r="P36" s="398">
        <f t="shared" si="2"/>
        <v>0</v>
      </c>
      <c r="Q36" s="334"/>
      <c r="R36" s="69">
        <f t="shared" si="3"/>
        <v>0</v>
      </c>
      <c r="S36" s="70"/>
      <c r="T36" s="71"/>
      <c r="U36" s="669">
        <f t="shared" si="8"/>
        <v>18999.560000000001</v>
      </c>
      <c r="V36" s="670">
        <f t="shared" si="11"/>
        <v>698</v>
      </c>
      <c r="W36" s="671">
        <f t="shared" si="5"/>
        <v>0</v>
      </c>
    </row>
    <row r="37" spans="2:23" x14ac:dyDescent="0.25">
      <c r="B37" s="2">
        <v>27.22</v>
      </c>
      <c r="C37" s="15"/>
      <c r="D37" s="69">
        <f t="shared" si="0"/>
        <v>0</v>
      </c>
      <c r="E37" s="333"/>
      <c r="F37" s="69">
        <f t="shared" si="1"/>
        <v>0</v>
      </c>
      <c r="G37" s="70"/>
      <c r="H37" s="71"/>
      <c r="I37" s="669">
        <f t="shared" si="6"/>
        <v>10016.959999999999</v>
      </c>
      <c r="J37" s="670">
        <f t="shared" si="10"/>
        <v>368</v>
      </c>
      <c r="K37" s="671">
        <f t="shared" si="4"/>
        <v>0</v>
      </c>
      <c r="N37" s="2">
        <v>27.22</v>
      </c>
      <c r="O37" s="15"/>
      <c r="P37" s="69">
        <f t="shared" si="2"/>
        <v>0</v>
      </c>
      <c r="Q37" s="333"/>
      <c r="R37" s="69">
        <f t="shared" si="3"/>
        <v>0</v>
      </c>
      <c r="S37" s="70"/>
      <c r="T37" s="71"/>
      <c r="U37" s="669">
        <f t="shared" si="8"/>
        <v>18999.560000000001</v>
      </c>
      <c r="V37" s="670">
        <f t="shared" si="11"/>
        <v>698</v>
      </c>
      <c r="W37" s="671">
        <f t="shared" si="5"/>
        <v>0</v>
      </c>
    </row>
    <row r="38" spans="2:23" x14ac:dyDescent="0.25">
      <c r="B38" s="2">
        <v>27.22</v>
      </c>
      <c r="C38" s="15"/>
      <c r="D38" s="69">
        <f t="shared" si="0"/>
        <v>0</v>
      </c>
      <c r="E38" s="333"/>
      <c r="F38" s="69">
        <f t="shared" si="1"/>
        <v>0</v>
      </c>
      <c r="G38" s="70"/>
      <c r="H38" s="71"/>
      <c r="I38" s="669">
        <f t="shared" si="6"/>
        <v>10016.959999999999</v>
      </c>
      <c r="J38" s="670">
        <f t="shared" si="10"/>
        <v>368</v>
      </c>
      <c r="K38" s="671">
        <f t="shared" si="4"/>
        <v>0</v>
      </c>
      <c r="N38" s="2">
        <v>27.22</v>
      </c>
      <c r="O38" s="15"/>
      <c r="P38" s="69">
        <f t="shared" si="2"/>
        <v>0</v>
      </c>
      <c r="Q38" s="333"/>
      <c r="R38" s="69">
        <f t="shared" si="3"/>
        <v>0</v>
      </c>
      <c r="S38" s="70"/>
      <c r="T38" s="71"/>
      <c r="U38" s="669">
        <f t="shared" si="8"/>
        <v>18999.560000000001</v>
      </c>
      <c r="V38" s="670">
        <f t="shared" si="11"/>
        <v>698</v>
      </c>
      <c r="W38" s="671">
        <f t="shared" si="5"/>
        <v>0</v>
      </c>
    </row>
    <row r="39" spans="2:23" x14ac:dyDescent="0.25">
      <c r="B39" s="2">
        <v>27.22</v>
      </c>
      <c r="C39" s="15"/>
      <c r="D39" s="69">
        <f t="shared" si="0"/>
        <v>0</v>
      </c>
      <c r="E39" s="333"/>
      <c r="F39" s="69">
        <f t="shared" si="1"/>
        <v>0</v>
      </c>
      <c r="G39" s="70"/>
      <c r="H39" s="71"/>
      <c r="I39" s="669">
        <f t="shared" si="6"/>
        <v>10016.959999999999</v>
      </c>
      <c r="J39" s="670">
        <f t="shared" si="10"/>
        <v>368</v>
      </c>
      <c r="K39" s="671">
        <f t="shared" si="4"/>
        <v>0</v>
      </c>
      <c r="N39" s="2">
        <v>27.22</v>
      </c>
      <c r="O39" s="15"/>
      <c r="P39" s="69">
        <f t="shared" si="2"/>
        <v>0</v>
      </c>
      <c r="Q39" s="333"/>
      <c r="R39" s="69">
        <f t="shared" si="3"/>
        <v>0</v>
      </c>
      <c r="S39" s="70"/>
      <c r="T39" s="71"/>
      <c r="U39" s="669">
        <f t="shared" si="8"/>
        <v>18999.560000000001</v>
      </c>
      <c r="V39" s="670">
        <f t="shared" si="11"/>
        <v>698</v>
      </c>
      <c r="W39" s="671">
        <f t="shared" si="5"/>
        <v>0</v>
      </c>
    </row>
    <row r="40" spans="2:23" x14ac:dyDescent="0.25">
      <c r="B40" s="2">
        <v>27.22</v>
      </c>
      <c r="C40" s="15"/>
      <c r="D40" s="69">
        <f t="shared" si="0"/>
        <v>0</v>
      </c>
      <c r="E40" s="333"/>
      <c r="F40" s="69">
        <f t="shared" si="1"/>
        <v>0</v>
      </c>
      <c r="G40" s="70"/>
      <c r="H40" s="71"/>
      <c r="I40" s="669">
        <f t="shared" si="6"/>
        <v>10016.959999999999</v>
      </c>
      <c r="J40" s="670">
        <f t="shared" si="10"/>
        <v>368</v>
      </c>
      <c r="K40" s="671">
        <f t="shared" si="4"/>
        <v>0</v>
      </c>
      <c r="N40" s="2">
        <v>27.22</v>
      </c>
      <c r="O40" s="15"/>
      <c r="P40" s="69">
        <f t="shared" si="2"/>
        <v>0</v>
      </c>
      <c r="Q40" s="333"/>
      <c r="R40" s="69">
        <f t="shared" si="3"/>
        <v>0</v>
      </c>
      <c r="S40" s="70"/>
      <c r="T40" s="71"/>
      <c r="U40" s="669">
        <f t="shared" si="8"/>
        <v>18999.560000000001</v>
      </c>
      <c r="V40" s="670">
        <f t="shared" si="11"/>
        <v>698</v>
      </c>
      <c r="W40" s="671">
        <f t="shared" si="5"/>
        <v>0</v>
      </c>
    </row>
    <row r="41" spans="2:23" x14ac:dyDescent="0.25">
      <c r="B41" s="2">
        <v>27.22</v>
      </c>
      <c r="C41" s="15"/>
      <c r="D41" s="69">
        <f t="shared" si="0"/>
        <v>0</v>
      </c>
      <c r="E41" s="333"/>
      <c r="F41" s="69">
        <f t="shared" si="1"/>
        <v>0</v>
      </c>
      <c r="G41" s="70"/>
      <c r="H41" s="71"/>
      <c r="I41" s="669">
        <f t="shared" si="6"/>
        <v>10016.959999999999</v>
      </c>
      <c r="J41" s="670">
        <f t="shared" si="10"/>
        <v>368</v>
      </c>
      <c r="K41" s="671">
        <f t="shared" si="4"/>
        <v>0</v>
      </c>
      <c r="N41" s="2">
        <v>27.22</v>
      </c>
      <c r="O41" s="15"/>
      <c r="P41" s="69">
        <f t="shared" si="2"/>
        <v>0</v>
      </c>
      <c r="Q41" s="333"/>
      <c r="R41" s="69">
        <f t="shared" si="3"/>
        <v>0</v>
      </c>
      <c r="S41" s="70"/>
      <c r="T41" s="71"/>
      <c r="U41" s="669">
        <f t="shared" si="8"/>
        <v>18999.560000000001</v>
      </c>
      <c r="V41" s="670">
        <f t="shared" si="11"/>
        <v>698</v>
      </c>
      <c r="W41" s="671">
        <f t="shared" si="5"/>
        <v>0</v>
      </c>
    </row>
    <row r="42" spans="2:23" x14ac:dyDescent="0.25">
      <c r="B42" s="2">
        <v>27.22</v>
      </c>
      <c r="C42" s="15"/>
      <c r="D42" s="69">
        <f t="shared" si="0"/>
        <v>0</v>
      </c>
      <c r="E42" s="333"/>
      <c r="F42" s="69">
        <f t="shared" si="1"/>
        <v>0</v>
      </c>
      <c r="G42" s="70"/>
      <c r="H42" s="71"/>
      <c r="I42" s="669">
        <f t="shared" si="6"/>
        <v>10016.959999999999</v>
      </c>
      <c r="J42" s="670">
        <f t="shared" si="10"/>
        <v>368</v>
      </c>
      <c r="K42" s="671">
        <f t="shared" si="4"/>
        <v>0</v>
      </c>
      <c r="N42" s="2">
        <v>27.22</v>
      </c>
      <c r="O42" s="15"/>
      <c r="P42" s="69">
        <f t="shared" si="2"/>
        <v>0</v>
      </c>
      <c r="Q42" s="333"/>
      <c r="R42" s="69">
        <f t="shared" si="3"/>
        <v>0</v>
      </c>
      <c r="S42" s="70"/>
      <c r="T42" s="71"/>
      <c r="U42" s="669">
        <f t="shared" si="8"/>
        <v>18999.560000000001</v>
      </c>
      <c r="V42" s="670">
        <f t="shared" si="11"/>
        <v>698</v>
      </c>
      <c r="W42" s="671">
        <f t="shared" si="5"/>
        <v>0</v>
      </c>
    </row>
    <row r="43" spans="2:23" x14ac:dyDescent="0.25">
      <c r="B43" s="2">
        <v>27.22</v>
      </c>
      <c r="C43" s="15"/>
      <c r="D43" s="69">
        <f t="shared" si="0"/>
        <v>0</v>
      </c>
      <c r="E43" s="333"/>
      <c r="F43" s="69">
        <f t="shared" si="1"/>
        <v>0</v>
      </c>
      <c r="G43" s="70"/>
      <c r="H43" s="71"/>
      <c r="I43" s="669">
        <f t="shared" si="6"/>
        <v>10016.959999999999</v>
      </c>
      <c r="J43" s="670">
        <f t="shared" si="10"/>
        <v>368</v>
      </c>
      <c r="K43" s="671">
        <f t="shared" si="4"/>
        <v>0</v>
      </c>
      <c r="N43" s="2">
        <v>27.22</v>
      </c>
      <c r="O43" s="15"/>
      <c r="P43" s="69">
        <f t="shared" si="2"/>
        <v>0</v>
      </c>
      <c r="Q43" s="333"/>
      <c r="R43" s="69">
        <f t="shared" si="3"/>
        <v>0</v>
      </c>
      <c r="S43" s="70"/>
      <c r="T43" s="71"/>
      <c r="U43" s="669">
        <f t="shared" si="8"/>
        <v>18999.560000000001</v>
      </c>
      <c r="V43" s="670">
        <f t="shared" si="11"/>
        <v>698</v>
      </c>
      <c r="W43" s="671">
        <f t="shared" si="5"/>
        <v>0</v>
      </c>
    </row>
    <row r="44" spans="2:23" x14ac:dyDescent="0.25">
      <c r="B44" s="2">
        <v>27.22</v>
      </c>
      <c r="C44" s="15"/>
      <c r="D44" s="69">
        <f t="shared" si="0"/>
        <v>0</v>
      </c>
      <c r="E44" s="333"/>
      <c r="F44" s="69">
        <f t="shared" si="1"/>
        <v>0</v>
      </c>
      <c r="G44" s="70"/>
      <c r="H44" s="71"/>
      <c r="I44" s="669">
        <f t="shared" si="6"/>
        <v>10016.959999999999</v>
      </c>
      <c r="J44" s="670">
        <f t="shared" si="10"/>
        <v>368</v>
      </c>
      <c r="K44" s="671">
        <f t="shared" si="4"/>
        <v>0</v>
      </c>
      <c r="N44" s="2">
        <v>27.22</v>
      </c>
      <c r="O44" s="15"/>
      <c r="P44" s="69">
        <f t="shared" si="2"/>
        <v>0</v>
      </c>
      <c r="Q44" s="333"/>
      <c r="R44" s="69">
        <f t="shared" si="3"/>
        <v>0</v>
      </c>
      <c r="S44" s="70"/>
      <c r="T44" s="71"/>
      <c r="U44" s="669">
        <f t="shared" si="8"/>
        <v>18999.560000000001</v>
      </c>
      <c r="V44" s="670">
        <f t="shared" si="11"/>
        <v>698</v>
      </c>
      <c r="W44" s="671">
        <f t="shared" si="5"/>
        <v>0</v>
      </c>
    </row>
    <row r="45" spans="2:23" x14ac:dyDescent="0.25">
      <c r="B45" s="2">
        <v>27.22</v>
      </c>
      <c r="C45" s="15"/>
      <c r="D45" s="69">
        <f t="shared" si="0"/>
        <v>0</v>
      </c>
      <c r="E45" s="333"/>
      <c r="F45" s="69">
        <f t="shared" si="1"/>
        <v>0</v>
      </c>
      <c r="G45" s="70"/>
      <c r="H45" s="71"/>
      <c r="I45" s="669">
        <f t="shared" si="6"/>
        <v>10016.959999999999</v>
      </c>
      <c r="J45" s="670">
        <f t="shared" si="10"/>
        <v>368</v>
      </c>
      <c r="K45" s="671">
        <f t="shared" si="4"/>
        <v>0</v>
      </c>
      <c r="N45" s="2">
        <v>27.22</v>
      </c>
      <c r="O45" s="15"/>
      <c r="P45" s="69">
        <f t="shared" si="2"/>
        <v>0</v>
      </c>
      <c r="Q45" s="333"/>
      <c r="R45" s="69">
        <f t="shared" si="3"/>
        <v>0</v>
      </c>
      <c r="S45" s="70"/>
      <c r="T45" s="71"/>
      <c r="U45" s="669">
        <f t="shared" si="8"/>
        <v>18999.560000000001</v>
      </c>
      <c r="V45" s="670">
        <f t="shared" si="11"/>
        <v>698</v>
      </c>
      <c r="W45" s="671">
        <f t="shared" si="5"/>
        <v>0</v>
      </c>
    </row>
    <row r="46" spans="2:23" x14ac:dyDescent="0.25">
      <c r="B46" s="2">
        <v>27.22</v>
      </c>
      <c r="C46" s="15"/>
      <c r="D46" s="69">
        <f t="shared" si="0"/>
        <v>0</v>
      </c>
      <c r="E46" s="333"/>
      <c r="F46" s="69">
        <f t="shared" si="1"/>
        <v>0</v>
      </c>
      <c r="G46" s="70"/>
      <c r="H46" s="71"/>
      <c r="I46" s="669">
        <f t="shared" si="6"/>
        <v>10016.959999999999</v>
      </c>
      <c r="J46" s="670">
        <f t="shared" si="10"/>
        <v>368</v>
      </c>
      <c r="K46" s="671">
        <f t="shared" si="4"/>
        <v>0</v>
      </c>
      <c r="N46" s="2">
        <v>27.22</v>
      </c>
      <c r="O46" s="15"/>
      <c r="P46" s="69">
        <f t="shared" si="2"/>
        <v>0</v>
      </c>
      <c r="Q46" s="333"/>
      <c r="R46" s="69">
        <f t="shared" si="3"/>
        <v>0</v>
      </c>
      <c r="S46" s="70"/>
      <c r="T46" s="71"/>
      <c r="U46" s="669">
        <f t="shared" si="8"/>
        <v>18999.560000000001</v>
      </c>
      <c r="V46" s="670">
        <f t="shared" si="11"/>
        <v>698</v>
      </c>
      <c r="W46" s="671">
        <f t="shared" si="5"/>
        <v>0</v>
      </c>
    </row>
    <row r="47" spans="2:23" x14ac:dyDescent="0.25">
      <c r="B47" s="2">
        <v>27.22</v>
      </c>
      <c r="C47" s="15"/>
      <c r="D47" s="69">
        <f t="shared" si="0"/>
        <v>0</v>
      </c>
      <c r="E47" s="333"/>
      <c r="F47" s="69">
        <f t="shared" si="1"/>
        <v>0</v>
      </c>
      <c r="G47" s="70"/>
      <c r="H47" s="71"/>
      <c r="I47" s="669">
        <f t="shared" si="6"/>
        <v>10016.959999999999</v>
      </c>
      <c r="J47" s="670">
        <f t="shared" si="10"/>
        <v>368</v>
      </c>
      <c r="K47" s="671">
        <f t="shared" si="4"/>
        <v>0</v>
      </c>
      <c r="N47" s="2">
        <v>27.22</v>
      </c>
      <c r="O47" s="15"/>
      <c r="P47" s="69">
        <f t="shared" si="2"/>
        <v>0</v>
      </c>
      <c r="Q47" s="333"/>
      <c r="R47" s="69">
        <f t="shared" si="3"/>
        <v>0</v>
      </c>
      <c r="S47" s="70"/>
      <c r="T47" s="71"/>
      <c r="U47" s="669">
        <f t="shared" si="8"/>
        <v>18999.560000000001</v>
      </c>
      <c r="V47" s="670">
        <f t="shared" si="11"/>
        <v>698</v>
      </c>
      <c r="W47" s="671">
        <f t="shared" si="5"/>
        <v>0</v>
      </c>
    </row>
    <row r="48" spans="2:23" x14ac:dyDescent="0.25">
      <c r="B48" s="2">
        <v>27.22</v>
      </c>
      <c r="C48" s="15"/>
      <c r="D48" s="69">
        <f t="shared" si="0"/>
        <v>0</v>
      </c>
      <c r="E48" s="333"/>
      <c r="F48" s="69">
        <f t="shared" si="1"/>
        <v>0</v>
      </c>
      <c r="G48" s="70"/>
      <c r="H48" s="71"/>
      <c r="I48" s="669">
        <f t="shared" si="6"/>
        <v>10016.959999999999</v>
      </c>
      <c r="J48" s="670">
        <f t="shared" si="10"/>
        <v>368</v>
      </c>
      <c r="K48" s="671">
        <f t="shared" si="4"/>
        <v>0</v>
      </c>
      <c r="N48" s="2">
        <v>27.22</v>
      </c>
      <c r="O48" s="15"/>
      <c r="P48" s="69">
        <f t="shared" si="2"/>
        <v>0</v>
      </c>
      <c r="Q48" s="333"/>
      <c r="R48" s="69">
        <f t="shared" si="3"/>
        <v>0</v>
      </c>
      <c r="S48" s="70"/>
      <c r="T48" s="71"/>
      <c r="U48" s="669">
        <f t="shared" si="8"/>
        <v>18999.560000000001</v>
      </c>
      <c r="V48" s="670">
        <f t="shared" si="11"/>
        <v>698</v>
      </c>
      <c r="W48" s="671">
        <f t="shared" si="5"/>
        <v>0</v>
      </c>
    </row>
    <row r="49" spans="1:23" x14ac:dyDescent="0.25">
      <c r="B49" s="2">
        <v>27.22</v>
      </c>
      <c r="C49" s="15"/>
      <c r="D49" s="69">
        <f t="shared" si="0"/>
        <v>0</v>
      </c>
      <c r="E49" s="333"/>
      <c r="F49" s="69">
        <f t="shared" si="1"/>
        <v>0</v>
      </c>
      <c r="G49" s="70"/>
      <c r="H49" s="71"/>
      <c r="I49" s="669">
        <f t="shared" si="6"/>
        <v>10016.959999999999</v>
      </c>
      <c r="J49" s="670">
        <f t="shared" si="10"/>
        <v>368</v>
      </c>
      <c r="K49" s="671">
        <f t="shared" si="4"/>
        <v>0</v>
      </c>
      <c r="N49" s="2">
        <v>27.22</v>
      </c>
      <c r="O49" s="15"/>
      <c r="P49" s="69">
        <f t="shared" si="2"/>
        <v>0</v>
      </c>
      <c r="Q49" s="333"/>
      <c r="R49" s="69">
        <f t="shared" si="3"/>
        <v>0</v>
      </c>
      <c r="S49" s="70"/>
      <c r="T49" s="71"/>
      <c r="U49" s="669">
        <f t="shared" si="8"/>
        <v>18999.560000000001</v>
      </c>
      <c r="V49" s="670">
        <f t="shared" si="11"/>
        <v>698</v>
      </c>
      <c r="W49" s="671">
        <f t="shared" si="5"/>
        <v>0</v>
      </c>
    </row>
    <row r="50" spans="1:23" x14ac:dyDescent="0.25">
      <c r="B50" s="2">
        <v>27.22</v>
      </c>
      <c r="C50" s="15"/>
      <c r="D50" s="69">
        <f t="shared" si="0"/>
        <v>0</v>
      </c>
      <c r="E50" s="333"/>
      <c r="F50" s="69">
        <f t="shared" si="1"/>
        <v>0</v>
      </c>
      <c r="G50" s="70"/>
      <c r="H50" s="71"/>
      <c r="I50" s="669">
        <f t="shared" si="6"/>
        <v>10016.959999999999</v>
      </c>
      <c r="J50" s="670">
        <f t="shared" si="10"/>
        <v>368</v>
      </c>
      <c r="K50" s="671">
        <f t="shared" si="4"/>
        <v>0</v>
      </c>
      <c r="N50" s="2">
        <v>27.22</v>
      </c>
      <c r="O50" s="15"/>
      <c r="P50" s="69">
        <f t="shared" si="2"/>
        <v>0</v>
      </c>
      <c r="Q50" s="333"/>
      <c r="R50" s="69">
        <f t="shared" si="3"/>
        <v>0</v>
      </c>
      <c r="S50" s="70"/>
      <c r="T50" s="71"/>
      <c r="U50" s="669">
        <f t="shared" si="8"/>
        <v>18999.560000000001</v>
      </c>
      <c r="V50" s="670">
        <f t="shared" si="11"/>
        <v>698</v>
      </c>
      <c r="W50" s="671">
        <f t="shared" si="5"/>
        <v>0</v>
      </c>
    </row>
    <row r="51" spans="1:23" x14ac:dyDescent="0.25">
      <c r="B51" s="2">
        <v>27.22</v>
      </c>
      <c r="C51" s="15"/>
      <c r="D51" s="69">
        <f t="shared" si="0"/>
        <v>0</v>
      </c>
      <c r="E51" s="333"/>
      <c r="F51" s="69">
        <f t="shared" si="1"/>
        <v>0</v>
      </c>
      <c r="G51" s="70"/>
      <c r="H51" s="71"/>
      <c r="I51" s="669">
        <f t="shared" si="6"/>
        <v>10016.959999999999</v>
      </c>
      <c r="J51" s="670">
        <f t="shared" si="10"/>
        <v>368</v>
      </c>
      <c r="K51" s="671">
        <f t="shared" si="4"/>
        <v>0</v>
      </c>
      <c r="N51" s="2">
        <v>27.22</v>
      </c>
      <c r="O51" s="15"/>
      <c r="P51" s="69">
        <f t="shared" si="2"/>
        <v>0</v>
      </c>
      <c r="Q51" s="333"/>
      <c r="R51" s="69">
        <f t="shared" si="3"/>
        <v>0</v>
      </c>
      <c r="S51" s="70"/>
      <c r="T51" s="71"/>
      <c r="U51" s="669">
        <f t="shared" si="8"/>
        <v>18999.560000000001</v>
      </c>
      <c r="V51" s="670">
        <f t="shared" si="11"/>
        <v>698</v>
      </c>
      <c r="W51" s="671">
        <f t="shared" si="5"/>
        <v>0</v>
      </c>
    </row>
    <row r="52" spans="1:23" x14ac:dyDescent="0.25">
      <c r="B52" s="2">
        <v>27.22</v>
      </c>
      <c r="C52" s="15"/>
      <c r="D52" s="69">
        <f t="shared" si="0"/>
        <v>0</v>
      </c>
      <c r="E52" s="333"/>
      <c r="F52" s="69">
        <f t="shared" si="1"/>
        <v>0</v>
      </c>
      <c r="G52" s="70"/>
      <c r="H52" s="71"/>
      <c r="I52" s="669">
        <f t="shared" si="6"/>
        <v>10016.959999999999</v>
      </c>
      <c r="J52" s="670">
        <f t="shared" si="10"/>
        <v>368</v>
      </c>
      <c r="K52" s="671">
        <f t="shared" si="4"/>
        <v>0</v>
      </c>
      <c r="N52" s="2">
        <v>27.22</v>
      </c>
      <c r="O52" s="15"/>
      <c r="P52" s="69">
        <f t="shared" si="2"/>
        <v>0</v>
      </c>
      <c r="Q52" s="333"/>
      <c r="R52" s="69">
        <f t="shared" si="3"/>
        <v>0</v>
      </c>
      <c r="S52" s="70"/>
      <c r="T52" s="71"/>
      <c r="U52" s="669">
        <f t="shared" si="8"/>
        <v>18999.560000000001</v>
      </c>
      <c r="V52" s="670">
        <f t="shared" si="11"/>
        <v>698</v>
      </c>
      <c r="W52" s="671">
        <f t="shared" si="5"/>
        <v>0</v>
      </c>
    </row>
    <row r="53" spans="1:23" x14ac:dyDescent="0.25">
      <c r="B53" s="2">
        <v>27.22</v>
      </c>
      <c r="C53" s="15"/>
      <c r="D53" s="69">
        <f t="shared" si="0"/>
        <v>0</v>
      </c>
      <c r="E53" s="333"/>
      <c r="F53" s="69">
        <f t="shared" si="1"/>
        <v>0</v>
      </c>
      <c r="G53" s="70"/>
      <c r="H53" s="71"/>
      <c r="I53" s="669">
        <f t="shared" si="6"/>
        <v>10016.959999999999</v>
      </c>
      <c r="J53" s="670">
        <f t="shared" si="10"/>
        <v>368</v>
      </c>
      <c r="K53" s="671">
        <f t="shared" si="4"/>
        <v>0</v>
      </c>
      <c r="N53" s="2">
        <v>27.22</v>
      </c>
      <c r="O53" s="15"/>
      <c r="P53" s="69">
        <f t="shared" si="2"/>
        <v>0</v>
      </c>
      <c r="Q53" s="333"/>
      <c r="R53" s="69">
        <f t="shared" si="3"/>
        <v>0</v>
      </c>
      <c r="S53" s="70"/>
      <c r="T53" s="71"/>
      <c r="U53" s="669">
        <f t="shared" si="8"/>
        <v>18999.560000000001</v>
      </c>
      <c r="V53" s="670">
        <f t="shared" si="11"/>
        <v>698</v>
      </c>
      <c r="W53" s="671">
        <f t="shared" si="5"/>
        <v>0</v>
      </c>
    </row>
    <row r="54" spans="1:23" x14ac:dyDescent="0.25">
      <c r="B54" s="2">
        <v>27.22</v>
      </c>
      <c r="C54" s="15"/>
      <c r="D54" s="69">
        <f t="shared" si="0"/>
        <v>0</v>
      </c>
      <c r="E54" s="333"/>
      <c r="F54" s="69">
        <f t="shared" si="1"/>
        <v>0</v>
      </c>
      <c r="G54" s="70"/>
      <c r="H54" s="71"/>
      <c r="I54" s="669">
        <f t="shared" si="6"/>
        <v>10016.959999999999</v>
      </c>
      <c r="J54" s="670">
        <f t="shared" si="10"/>
        <v>368</v>
      </c>
      <c r="K54" s="671">
        <f t="shared" si="4"/>
        <v>0</v>
      </c>
      <c r="N54" s="2">
        <v>27.22</v>
      </c>
      <c r="O54" s="15"/>
      <c r="P54" s="69">
        <f t="shared" si="2"/>
        <v>0</v>
      </c>
      <c r="Q54" s="333"/>
      <c r="R54" s="69">
        <f t="shared" si="3"/>
        <v>0</v>
      </c>
      <c r="S54" s="70"/>
      <c r="T54" s="71"/>
      <c r="U54" s="669">
        <f t="shared" si="8"/>
        <v>18999.560000000001</v>
      </c>
      <c r="V54" s="670">
        <f t="shared" si="11"/>
        <v>698</v>
      </c>
      <c r="W54" s="671">
        <f t="shared" si="5"/>
        <v>0</v>
      </c>
    </row>
    <row r="55" spans="1:23" x14ac:dyDescent="0.25">
      <c r="B55" s="2">
        <v>27.22</v>
      </c>
      <c r="C55" s="15"/>
      <c r="D55" s="69">
        <f t="shared" si="0"/>
        <v>0</v>
      </c>
      <c r="E55" s="333"/>
      <c r="F55" s="69">
        <f t="shared" si="1"/>
        <v>0</v>
      </c>
      <c r="G55" s="70"/>
      <c r="H55" s="71"/>
      <c r="I55" s="669">
        <f t="shared" si="6"/>
        <v>10016.959999999999</v>
      </c>
      <c r="J55" s="670">
        <f t="shared" si="10"/>
        <v>368</v>
      </c>
      <c r="K55" s="671">
        <f t="shared" si="4"/>
        <v>0</v>
      </c>
      <c r="N55" s="2">
        <v>27.22</v>
      </c>
      <c r="O55" s="15"/>
      <c r="P55" s="69">
        <f t="shared" si="2"/>
        <v>0</v>
      </c>
      <c r="Q55" s="333"/>
      <c r="R55" s="69">
        <f t="shared" si="3"/>
        <v>0</v>
      </c>
      <c r="S55" s="70"/>
      <c r="T55" s="71"/>
      <c r="U55" s="669">
        <f t="shared" si="8"/>
        <v>18999.560000000001</v>
      </c>
      <c r="V55" s="670">
        <f t="shared" si="11"/>
        <v>698</v>
      </c>
      <c r="W55" s="671">
        <f t="shared" si="5"/>
        <v>0</v>
      </c>
    </row>
    <row r="56" spans="1:23" x14ac:dyDescent="0.25">
      <c r="B56" s="2">
        <v>27.22</v>
      </c>
      <c r="C56" s="15"/>
      <c r="D56" s="69">
        <f t="shared" si="0"/>
        <v>0</v>
      </c>
      <c r="E56" s="333"/>
      <c r="F56" s="69">
        <f t="shared" si="1"/>
        <v>0</v>
      </c>
      <c r="G56" s="70"/>
      <c r="H56" s="71"/>
      <c r="I56" s="669">
        <f t="shared" si="6"/>
        <v>10016.959999999999</v>
      </c>
      <c r="J56" s="670">
        <f t="shared" si="10"/>
        <v>368</v>
      </c>
      <c r="K56" s="671">
        <f t="shared" si="4"/>
        <v>0</v>
      </c>
      <c r="N56" s="2">
        <v>27.22</v>
      </c>
      <c r="O56" s="15"/>
      <c r="P56" s="69">
        <f t="shared" si="2"/>
        <v>0</v>
      </c>
      <c r="Q56" s="333"/>
      <c r="R56" s="69">
        <f t="shared" si="3"/>
        <v>0</v>
      </c>
      <c r="S56" s="70"/>
      <c r="T56" s="71"/>
      <c r="U56" s="669">
        <f t="shared" si="8"/>
        <v>18999.560000000001</v>
      </c>
      <c r="V56" s="670">
        <f t="shared" si="11"/>
        <v>698</v>
      </c>
      <c r="W56" s="671">
        <f t="shared" si="5"/>
        <v>0</v>
      </c>
    </row>
    <row r="57" spans="1:23" x14ac:dyDescent="0.25">
      <c r="B57" s="2">
        <v>27.22</v>
      </c>
      <c r="C57" s="15"/>
      <c r="D57" s="69">
        <f t="shared" si="0"/>
        <v>0</v>
      </c>
      <c r="E57" s="333"/>
      <c r="F57" s="69">
        <f t="shared" si="1"/>
        <v>0</v>
      </c>
      <c r="G57" s="70"/>
      <c r="H57" s="71"/>
      <c r="I57" s="669">
        <f t="shared" si="6"/>
        <v>10016.959999999999</v>
      </c>
      <c r="J57" s="670">
        <f t="shared" si="10"/>
        <v>368</v>
      </c>
      <c r="K57" s="671">
        <f t="shared" si="4"/>
        <v>0</v>
      </c>
      <c r="N57" s="2">
        <v>27.22</v>
      </c>
      <c r="O57" s="15"/>
      <c r="P57" s="69">
        <f t="shared" si="2"/>
        <v>0</v>
      </c>
      <c r="Q57" s="333"/>
      <c r="R57" s="69">
        <f t="shared" si="3"/>
        <v>0</v>
      </c>
      <c r="S57" s="70"/>
      <c r="T57" s="71"/>
      <c r="U57" s="669">
        <f t="shared" si="8"/>
        <v>18999.560000000001</v>
      </c>
      <c r="V57" s="670">
        <f t="shared" si="11"/>
        <v>698</v>
      </c>
      <c r="W57" s="671">
        <f t="shared" si="5"/>
        <v>0</v>
      </c>
    </row>
    <row r="58" spans="1:23" x14ac:dyDescent="0.25">
      <c r="B58" s="2">
        <v>27.22</v>
      </c>
      <c r="C58" s="15"/>
      <c r="D58" s="69">
        <f t="shared" si="0"/>
        <v>0</v>
      </c>
      <c r="E58" s="333"/>
      <c r="F58" s="69">
        <f t="shared" si="1"/>
        <v>0</v>
      </c>
      <c r="G58" s="70"/>
      <c r="H58" s="71"/>
      <c r="I58" s="669">
        <f t="shared" si="6"/>
        <v>10016.959999999999</v>
      </c>
      <c r="J58" s="670">
        <f t="shared" si="10"/>
        <v>368</v>
      </c>
      <c r="K58" s="671">
        <f t="shared" si="4"/>
        <v>0</v>
      </c>
      <c r="N58" s="2">
        <v>27.22</v>
      </c>
      <c r="O58" s="15"/>
      <c r="P58" s="69">
        <f t="shared" si="2"/>
        <v>0</v>
      </c>
      <c r="Q58" s="333"/>
      <c r="R58" s="69">
        <f t="shared" si="3"/>
        <v>0</v>
      </c>
      <c r="S58" s="70"/>
      <c r="T58" s="71"/>
      <c r="U58" s="669">
        <f t="shared" si="8"/>
        <v>18999.560000000001</v>
      </c>
      <c r="V58" s="670">
        <f t="shared" si="11"/>
        <v>698</v>
      </c>
      <c r="W58" s="671">
        <f t="shared" si="5"/>
        <v>0</v>
      </c>
    </row>
    <row r="59" spans="1:23" x14ac:dyDescent="0.25">
      <c r="B59" s="2">
        <v>27.22</v>
      </c>
      <c r="C59" s="15"/>
      <c r="D59" s="69">
        <f t="shared" si="0"/>
        <v>0</v>
      </c>
      <c r="E59" s="333"/>
      <c r="F59" s="69">
        <f t="shared" si="1"/>
        <v>0</v>
      </c>
      <c r="G59" s="70"/>
      <c r="H59" s="71"/>
      <c r="I59" s="669">
        <f t="shared" si="6"/>
        <v>10016.959999999999</v>
      </c>
      <c r="J59" s="670">
        <f t="shared" si="10"/>
        <v>368</v>
      </c>
      <c r="K59" s="671">
        <f t="shared" si="4"/>
        <v>0</v>
      </c>
      <c r="N59" s="2">
        <v>27.22</v>
      </c>
      <c r="O59" s="15"/>
      <c r="P59" s="69">
        <f t="shared" si="2"/>
        <v>0</v>
      </c>
      <c r="Q59" s="333"/>
      <c r="R59" s="69">
        <f t="shared" si="3"/>
        <v>0</v>
      </c>
      <c r="S59" s="70"/>
      <c r="T59" s="71"/>
      <c r="U59" s="669">
        <f t="shared" si="8"/>
        <v>18999.560000000001</v>
      </c>
      <c r="V59" s="670">
        <f t="shared" si="11"/>
        <v>698</v>
      </c>
      <c r="W59" s="671">
        <f t="shared" si="5"/>
        <v>0</v>
      </c>
    </row>
    <row r="60" spans="1:23" ht="15.75" thickBot="1" x14ac:dyDescent="0.3">
      <c r="A60" s="120"/>
      <c r="B60" s="2">
        <v>27.22</v>
      </c>
      <c r="C60" s="15"/>
      <c r="D60" s="69">
        <f t="shared" si="0"/>
        <v>0</v>
      </c>
      <c r="E60" s="333"/>
      <c r="F60" s="69">
        <f t="shared" si="1"/>
        <v>0</v>
      </c>
      <c r="G60" s="70"/>
      <c r="H60" s="71"/>
      <c r="I60" s="669">
        <f t="shared" si="6"/>
        <v>10016.959999999999</v>
      </c>
      <c r="J60" s="670">
        <f t="shared" si="10"/>
        <v>368</v>
      </c>
      <c r="K60" s="671">
        <f t="shared" si="4"/>
        <v>0</v>
      </c>
      <c r="M60" s="120"/>
      <c r="N60" s="2">
        <v>27.22</v>
      </c>
      <c r="O60" s="15"/>
      <c r="P60" s="69">
        <f t="shared" si="2"/>
        <v>0</v>
      </c>
      <c r="Q60" s="333"/>
      <c r="R60" s="69">
        <f t="shared" si="3"/>
        <v>0</v>
      </c>
      <c r="S60" s="70"/>
      <c r="T60" s="71"/>
      <c r="U60" s="669">
        <f t="shared" si="8"/>
        <v>18999.560000000001</v>
      </c>
      <c r="V60" s="670">
        <f t="shared" si="11"/>
        <v>698</v>
      </c>
      <c r="W60" s="671">
        <f t="shared" si="5"/>
        <v>0</v>
      </c>
    </row>
    <row r="61" spans="1:23" ht="15.75" thickTop="1" x14ac:dyDescent="0.25">
      <c r="A61" s="323"/>
      <c r="B61" s="2">
        <v>27.22</v>
      </c>
      <c r="C61" s="15"/>
      <c r="D61" s="69">
        <f t="shared" si="0"/>
        <v>0</v>
      </c>
      <c r="E61" s="333"/>
      <c r="F61" s="69">
        <f t="shared" si="1"/>
        <v>0</v>
      </c>
      <c r="G61" s="70"/>
      <c r="H61" s="71"/>
      <c r="I61" s="669">
        <f t="shared" si="6"/>
        <v>10016.959999999999</v>
      </c>
      <c r="J61" s="670">
        <f t="shared" si="10"/>
        <v>368</v>
      </c>
      <c r="K61" s="671">
        <f t="shared" si="4"/>
        <v>0</v>
      </c>
      <c r="M61" s="323"/>
      <c r="N61" s="2">
        <v>27.22</v>
      </c>
      <c r="O61" s="15"/>
      <c r="P61" s="69">
        <f t="shared" si="2"/>
        <v>0</v>
      </c>
      <c r="Q61" s="333"/>
      <c r="R61" s="69">
        <f t="shared" si="3"/>
        <v>0</v>
      </c>
      <c r="S61" s="70"/>
      <c r="T61" s="71"/>
      <c r="U61" s="669">
        <f t="shared" si="8"/>
        <v>18999.560000000001</v>
      </c>
      <c r="V61" s="670">
        <f t="shared" si="11"/>
        <v>698</v>
      </c>
      <c r="W61" s="671">
        <f t="shared" si="5"/>
        <v>0</v>
      </c>
    </row>
    <row r="62" spans="1:23" x14ac:dyDescent="0.25">
      <c r="A62" s="323"/>
      <c r="B62" s="2">
        <v>27.22</v>
      </c>
      <c r="C62" s="15"/>
      <c r="D62" s="69">
        <f t="shared" si="0"/>
        <v>0</v>
      </c>
      <c r="E62" s="333"/>
      <c r="F62" s="69">
        <f t="shared" si="1"/>
        <v>0</v>
      </c>
      <c r="G62" s="70"/>
      <c r="H62" s="71"/>
      <c r="I62" s="669">
        <f t="shared" si="6"/>
        <v>10016.959999999999</v>
      </c>
      <c r="J62" s="670">
        <f t="shared" si="10"/>
        <v>368</v>
      </c>
      <c r="K62" s="671">
        <f t="shared" si="4"/>
        <v>0</v>
      </c>
      <c r="M62" s="323"/>
      <c r="N62" s="2">
        <v>27.22</v>
      </c>
      <c r="O62" s="15"/>
      <c r="P62" s="69">
        <f t="shared" si="2"/>
        <v>0</v>
      </c>
      <c r="Q62" s="333"/>
      <c r="R62" s="69">
        <f t="shared" si="3"/>
        <v>0</v>
      </c>
      <c r="S62" s="70"/>
      <c r="T62" s="71"/>
      <c r="U62" s="669">
        <f t="shared" si="8"/>
        <v>18999.560000000001</v>
      </c>
      <c r="V62" s="670">
        <f t="shared" si="11"/>
        <v>698</v>
      </c>
      <c r="W62" s="671">
        <f t="shared" si="5"/>
        <v>0</v>
      </c>
    </row>
    <row r="63" spans="1:23" x14ac:dyDescent="0.25">
      <c r="A63" s="323"/>
      <c r="B63" s="2">
        <v>27.22</v>
      </c>
      <c r="C63" s="15"/>
      <c r="D63" s="69">
        <f t="shared" si="0"/>
        <v>0</v>
      </c>
      <c r="E63" s="333"/>
      <c r="F63" s="69">
        <f t="shared" si="1"/>
        <v>0</v>
      </c>
      <c r="G63" s="70"/>
      <c r="H63" s="71"/>
      <c r="I63" s="669">
        <f t="shared" si="6"/>
        <v>10016.959999999999</v>
      </c>
      <c r="J63" s="670">
        <f t="shared" si="10"/>
        <v>368</v>
      </c>
      <c r="K63" s="671">
        <f t="shared" si="4"/>
        <v>0</v>
      </c>
      <c r="M63" s="323"/>
      <c r="N63" s="2">
        <v>27.22</v>
      </c>
      <c r="O63" s="15"/>
      <c r="P63" s="69">
        <f t="shared" si="2"/>
        <v>0</v>
      </c>
      <c r="Q63" s="333"/>
      <c r="R63" s="69">
        <f t="shared" si="3"/>
        <v>0</v>
      </c>
      <c r="S63" s="70"/>
      <c r="T63" s="71"/>
      <c r="U63" s="669">
        <f t="shared" si="8"/>
        <v>18999.560000000001</v>
      </c>
      <c r="V63" s="670">
        <f t="shared" si="11"/>
        <v>698</v>
      </c>
      <c r="W63" s="671">
        <f t="shared" si="5"/>
        <v>0</v>
      </c>
    </row>
    <row r="64" spans="1:23" x14ac:dyDescent="0.25">
      <c r="A64" s="323"/>
      <c r="B64" s="2">
        <v>27.22</v>
      </c>
      <c r="C64" s="15"/>
      <c r="D64" s="69">
        <f t="shared" si="0"/>
        <v>0</v>
      </c>
      <c r="E64" s="333"/>
      <c r="F64" s="69">
        <f t="shared" si="1"/>
        <v>0</v>
      </c>
      <c r="G64" s="70"/>
      <c r="H64" s="71"/>
      <c r="I64" s="669">
        <f t="shared" si="6"/>
        <v>10016.959999999999</v>
      </c>
      <c r="J64" s="670">
        <f t="shared" si="10"/>
        <v>368</v>
      </c>
      <c r="K64" s="671">
        <f t="shared" si="4"/>
        <v>0</v>
      </c>
      <c r="M64" s="323"/>
      <c r="N64" s="2">
        <v>27.22</v>
      </c>
      <c r="O64" s="15"/>
      <c r="P64" s="69">
        <f t="shared" si="2"/>
        <v>0</v>
      </c>
      <c r="Q64" s="333"/>
      <c r="R64" s="69">
        <f t="shared" si="3"/>
        <v>0</v>
      </c>
      <c r="S64" s="70"/>
      <c r="T64" s="71"/>
      <c r="U64" s="669">
        <f t="shared" si="8"/>
        <v>18999.560000000001</v>
      </c>
      <c r="V64" s="670">
        <f t="shared" si="11"/>
        <v>698</v>
      </c>
      <c r="W64" s="671">
        <f t="shared" si="5"/>
        <v>0</v>
      </c>
    </row>
    <row r="65" spans="1:23" x14ac:dyDescent="0.25">
      <c r="A65" s="323"/>
      <c r="B65" s="2">
        <v>27.22</v>
      </c>
      <c r="C65" s="15"/>
      <c r="D65" s="69">
        <f t="shared" si="0"/>
        <v>0</v>
      </c>
      <c r="E65" s="333"/>
      <c r="F65" s="69">
        <f t="shared" si="1"/>
        <v>0</v>
      </c>
      <c r="G65" s="70"/>
      <c r="H65" s="71"/>
      <c r="I65" s="669">
        <f t="shared" si="6"/>
        <v>10016.959999999999</v>
      </c>
      <c r="J65" s="670">
        <f t="shared" si="10"/>
        <v>368</v>
      </c>
      <c r="K65" s="671">
        <f t="shared" si="4"/>
        <v>0</v>
      </c>
      <c r="M65" s="323"/>
      <c r="N65" s="2">
        <v>27.22</v>
      </c>
      <c r="O65" s="15"/>
      <c r="P65" s="69">
        <f t="shared" si="2"/>
        <v>0</v>
      </c>
      <c r="Q65" s="333"/>
      <c r="R65" s="69">
        <f t="shared" si="3"/>
        <v>0</v>
      </c>
      <c r="S65" s="70"/>
      <c r="T65" s="71"/>
      <c r="U65" s="669">
        <f t="shared" si="8"/>
        <v>18999.560000000001</v>
      </c>
      <c r="V65" s="670">
        <f t="shared" si="11"/>
        <v>698</v>
      </c>
      <c r="W65" s="671">
        <f t="shared" si="5"/>
        <v>0</v>
      </c>
    </row>
    <row r="66" spans="1:23" x14ac:dyDescent="0.25">
      <c r="A66" s="323"/>
      <c r="B66" s="2">
        <v>27.22</v>
      </c>
      <c r="C66" s="15"/>
      <c r="D66" s="69">
        <f t="shared" si="0"/>
        <v>0</v>
      </c>
      <c r="E66" s="333"/>
      <c r="F66" s="69">
        <f t="shared" si="1"/>
        <v>0</v>
      </c>
      <c r="G66" s="70"/>
      <c r="H66" s="71"/>
      <c r="I66" s="669">
        <f t="shared" si="6"/>
        <v>10016.959999999999</v>
      </c>
      <c r="J66" s="670">
        <f t="shared" si="10"/>
        <v>368</v>
      </c>
      <c r="K66" s="671">
        <f t="shared" si="4"/>
        <v>0</v>
      </c>
      <c r="M66" s="323"/>
      <c r="N66" s="2">
        <v>27.22</v>
      </c>
      <c r="O66" s="15"/>
      <c r="P66" s="69">
        <f t="shared" si="2"/>
        <v>0</v>
      </c>
      <c r="Q66" s="333"/>
      <c r="R66" s="69">
        <f t="shared" si="3"/>
        <v>0</v>
      </c>
      <c r="S66" s="70"/>
      <c r="T66" s="71"/>
      <c r="U66" s="669">
        <f t="shared" si="8"/>
        <v>18999.560000000001</v>
      </c>
      <c r="V66" s="670">
        <f t="shared" si="11"/>
        <v>698</v>
      </c>
      <c r="W66" s="671">
        <f t="shared" si="5"/>
        <v>0</v>
      </c>
    </row>
    <row r="67" spans="1:23" x14ac:dyDescent="0.25">
      <c r="A67" s="323"/>
      <c r="B67" s="2">
        <v>27.22</v>
      </c>
      <c r="C67" s="15"/>
      <c r="D67" s="69">
        <f t="shared" si="0"/>
        <v>0</v>
      </c>
      <c r="E67" s="333"/>
      <c r="F67" s="69">
        <f t="shared" si="1"/>
        <v>0</v>
      </c>
      <c r="G67" s="70"/>
      <c r="H67" s="71"/>
      <c r="I67" s="669">
        <f t="shared" si="6"/>
        <v>10016.959999999999</v>
      </c>
      <c r="J67" s="670">
        <f t="shared" si="10"/>
        <v>368</v>
      </c>
      <c r="K67" s="671">
        <f t="shared" si="4"/>
        <v>0</v>
      </c>
      <c r="M67" s="323"/>
      <c r="N67" s="2">
        <v>27.22</v>
      </c>
      <c r="O67" s="15"/>
      <c r="P67" s="69">
        <f t="shared" si="2"/>
        <v>0</v>
      </c>
      <c r="Q67" s="333"/>
      <c r="R67" s="69">
        <f t="shared" si="3"/>
        <v>0</v>
      </c>
      <c r="S67" s="70"/>
      <c r="T67" s="71"/>
      <c r="U67" s="669">
        <f t="shared" si="8"/>
        <v>18999.560000000001</v>
      </c>
      <c r="V67" s="670">
        <f t="shared" si="11"/>
        <v>698</v>
      </c>
      <c r="W67" s="671">
        <f t="shared" si="5"/>
        <v>0</v>
      </c>
    </row>
    <row r="68" spans="1:23" x14ac:dyDescent="0.25">
      <c r="A68" s="323"/>
      <c r="B68" s="2">
        <v>27.22</v>
      </c>
      <c r="C68" s="15"/>
      <c r="D68" s="69">
        <f t="shared" si="0"/>
        <v>0</v>
      </c>
      <c r="E68" s="333"/>
      <c r="F68" s="69">
        <f t="shared" si="1"/>
        <v>0</v>
      </c>
      <c r="G68" s="70"/>
      <c r="H68" s="71"/>
      <c r="I68" s="669">
        <f t="shared" si="6"/>
        <v>10016.959999999999</v>
      </c>
      <c r="J68" s="670">
        <f t="shared" si="10"/>
        <v>368</v>
      </c>
      <c r="K68" s="671">
        <f t="shared" si="4"/>
        <v>0</v>
      </c>
      <c r="M68" s="323"/>
      <c r="N68" s="2">
        <v>27.22</v>
      </c>
      <c r="O68" s="15"/>
      <c r="P68" s="69">
        <f t="shared" si="2"/>
        <v>0</v>
      </c>
      <c r="Q68" s="333"/>
      <c r="R68" s="69">
        <f t="shared" si="3"/>
        <v>0</v>
      </c>
      <c r="S68" s="70"/>
      <c r="T68" s="71"/>
      <c r="U68" s="669">
        <f t="shared" si="8"/>
        <v>18999.560000000001</v>
      </c>
      <c r="V68" s="670">
        <f t="shared" si="11"/>
        <v>698</v>
      </c>
      <c r="W68" s="671">
        <f t="shared" si="5"/>
        <v>0</v>
      </c>
    </row>
    <row r="69" spans="1:23" x14ac:dyDescent="0.25">
      <c r="A69" s="323"/>
      <c r="B69" s="2">
        <v>27.22</v>
      </c>
      <c r="C69" s="15"/>
      <c r="D69" s="69">
        <f t="shared" si="0"/>
        <v>0</v>
      </c>
      <c r="E69" s="333"/>
      <c r="F69" s="69">
        <f t="shared" si="1"/>
        <v>0</v>
      </c>
      <c r="G69" s="70"/>
      <c r="H69" s="71"/>
      <c r="I69" s="669">
        <f t="shared" si="6"/>
        <v>10016.959999999999</v>
      </c>
      <c r="J69" s="670">
        <f t="shared" si="10"/>
        <v>368</v>
      </c>
      <c r="K69" s="671">
        <f t="shared" si="4"/>
        <v>0</v>
      </c>
      <c r="M69" s="323"/>
      <c r="N69" s="2">
        <v>27.22</v>
      </c>
      <c r="O69" s="15"/>
      <c r="P69" s="69">
        <f t="shared" si="2"/>
        <v>0</v>
      </c>
      <c r="Q69" s="333"/>
      <c r="R69" s="69">
        <f t="shared" si="3"/>
        <v>0</v>
      </c>
      <c r="S69" s="70"/>
      <c r="T69" s="71"/>
      <c r="U69" s="669">
        <f t="shared" si="8"/>
        <v>18999.560000000001</v>
      </c>
      <c r="V69" s="670">
        <f t="shared" si="11"/>
        <v>698</v>
      </c>
      <c r="W69" s="671">
        <f t="shared" si="5"/>
        <v>0</v>
      </c>
    </row>
    <row r="70" spans="1:23" x14ac:dyDescent="0.25">
      <c r="A70" s="323"/>
      <c r="B70" s="2">
        <v>27.22</v>
      </c>
      <c r="C70" s="15"/>
      <c r="D70" s="69">
        <f t="shared" si="0"/>
        <v>0</v>
      </c>
      <c r="E70" s="333"/>
      <c r="F70" s="269">
        <f t="shared" si="1"/>
        <v>0</v>
      </c>
      <c r="G70" s="270"/>
      <c r="H70" s="271"/>
      <c r="I70" s="669">
        <f t="shared" si="6"/>
        <v>10016.959999999999</v>
      </c>
      <c r="J70" s="672">
        <f t="shared" si="10"/>
        <v>368</v>
      </c>
      <c r="K70" s="671">
        <f t="shared" si="4"/>
        <v>0</v>
      </c>
      <c r="M70" s="323"/>
      <c r="N70" s="2">
        <v>27.22</v>
      </c>
      <c r="O70" s="15"/>
      <c r="P70" s="69">
        <f t="shared" si="2"/>
        <v>0</v>
      </c>
      <c r="Q70" s="333"/>
      <c r="R70" s="269">
        <f t="shared" si="3"/>
        <v>0</v>
      </c>
      <c r="S70" s="270"/>
      <c r="T70" s="271"/>
      <c r="U70" s="669">
        <f t="shared" si="8"/>
        <v>18999.560000000001</v>
      </c>
      <c r="V70" s="672">
        <f t="shared" si="11"/>
        <v>698</v>
      </c>
      <c r="W70" s="671">
        <f t="shared" si="5"/>
        <v>0</v>
      </c>
    </row>
    <row r="71" spans="1:23" x14ac:dyDescent="0.25">
      <c r="A71" s="323"/>
      <c r="B71" s="2">
        <v>27.22</v>
      </c>
      <c r="C71" s="15"/>
      <c r="D71" s="69">
        <f t="shared" si="0"/>
        <v>0</v>
      </c>
      <c r="E71" s="333"/>
      <c r="F71" s="269">
        <f t="shared" si="1"/>
        <v>0</v>
      </c>
      <c r="G71" s="270"/>
      <c r="H71" s="271"/>
      <c r="I71" s="669">
        <f t="shared" si="6"/>
        <v>10016.959999999999</v>
      </c>
      <c r="J71" s="672">
        <f t="shared" si="10"/>
        <v>368</v>
      </c>
      <c r="K71" s="671">
        <f t="shared" si="4"/>
        <v>0</v>
      </c>
      <c r="M71" s="323"/>
      <c r="N71" s="2">
        <v>27.22</v>
      </c>
      <c r="O71" s="15"/>
      <c r="P71" s="69">
        <f t="shared" si="2"/>
        <v>0</v>
      </c>
      <c r="Q71" s="333"/>
      <c r="R71" s="269">
        <f t="shared" si="3"/>
        <v>0</v>
      </c>
      <c r="S71" s="270"/>
      <c r="T71" s="271"/>
      <c r="U71" s="669">
        <f t="shared" si="8"/>
        <v>18999.560000000001</v>
      </c>
      <c r="V71" s="672">
        <f t="shared" si="11"/>
        <v>698</v>
      </c>
      <c r="W71" s="671">
        <f t="shared" si="5"/>
        <v>0</v>
      </c>
    </row>
    <row r="72" spans="1:23" x14ac:dyDescent="0.25">
      <c r="A72" s="323"/>
      <c r="B72" s="2">
        <v>27.22</v>
      </c>
      <c r="C72" s="15"/>
      <c r="D72" s="69">
        <f t="shared" si="0"/>
        <v>0</v>
      </c>
      <c r="E72" s="333"/>
      <c r="F72" s="269">
        <f t="shared" si="1"/>
        <v>0</v>
      </c>
      <c r="G72" s="270"/>
      <c r="H72" s="271"/>
      <c r="I72" s="669">
        <f t="shared" si="6"/>
        <v>10016.959999999999</v>
      </c>
      <c r="J72" s="672">
        <f t="shared" si="10"/>
        <v>368</v>
      </c>
      <c r="K72" s="671">
        <f t="shared" si="4"/>
        <v>0</v>
      </c>
      <c r="M72" s="323"/>
      <c r="N72" s="2">
        <v>27.22</v>
      </c>
      <c r="O72" s="15"/>
      <c r="P72" s="69">
        <f t="shared" si="2"/>
        <v>0</v>
      </c>
      <c r="Q72" s="333"/>
      <c r="R72" s="269">
        <f t="shared" si="3"/>
        <v>0</v>
      </c>
      <c r="S72" s="270"/>
      <c r="T72" s="271"/>
      <c r="U72" s="669">
        <f t="shared" si="8"/>
        <v>18999.560000000001</v>
      </c>
      <c r="V72" s="672">
        <f t="shared" si="11"/>
        <v>698</v>
      </c>
      <c r="W72" s="671">
        <f t="shared" si="5"/>
        <v>0</v>
      </c>
    </row>
    <row r="73" spans="1:23" x14ac:dyDescent="0.25">
      <c r="A73" s="323"/>
      <c r="B73" s="2">
        <v>27.22</v>
      </c>
      <c r="C73" s="15"/>
      <c r="D73" s="69">
        <f t="shared" ref="D73:D114" si="12">C73*B73</f>
        <v>0</v>
      </c>
      <c r="E73" s="333"/>
      <c r="F73" s="269">
        <f t="shared" ref="F73:F114" si="13">D73</f>
        <v>0</v>
      </c>
      <c r="G73" s="270"/>
      <c r="H73" s="271"/>
      <c r="I73" s="669">
        <f t="shared" si="6"/>
        <v>10016.959999999999</v>
      </c>
      <c r="J73" s="672">
        <f t="shared" si="10"/>
        <v>368</v>
      </c>
      <c r="K73" s="671">
        <f t="shared" si="4"/>
        <v>0</v>
      </c>
      <c r="M73" s="323"/>
      <c r="N73" s="2">
        <v>27.22</v>
      </c>
      <c r="O73" s="15"/>
      <c r="P73" s="69">
        <f t="shared" ref="P73:P114" si="14">O73*N73</f>
        <v>0</v>
      </c>
      <c r="Q73" s="333"/>
      <c r="R73" s="269">
        <f t="shared" ref="R73:R114" si="15">P73</f>
        <v>0</v>
      </c>
      <c r="S73" s="270"/>
      <c r="T73" s="271"/>
      <c r="U73" s="669">
        <f t="shared" si="8"/>
        <v>18999.560000000001</v>
      </c>
      <c r="V73" s="672">
        <f t="shared" si="11"/>
        <v>698</v>
      </c>
      <c r="W73" s="671">
        <f t="shared" si="5"/>
        <v>0</v>
      </c>
    </row>
    <row r="74" spans="1:23" x14ac:dyDescent="0.25">
      <c r="A74" s="323"/>
      <c r="B74" s="2">
        <v>27.22</v>
      </c>
      <c r="C74" s="15"/>
      <c r="D74" s="69">
        <f t="shared" si="12"/>
        <v>0</v>
      </c>
      <c r="E74" s="333"/>
      <c r="F74" s="269">
        <f t="shared" si="13"/>
        <v>0</v>
      </c>
      <c r="G74" s="270"/>
      <c r="H74" s="271"/>
      <c r="I74" s="669">
        <f t="shared" si="6"/>
        <v>10016.959999999999</v>
      </c>
      <c r="J74" s="672">
        <f t="shared" si="10"/>
        <v>368</v>
      </c>
      <c r="K74" s="671">
        <f t="shared" ref="K74:K114" si="16">F74*H74</f>
        <v>0</v>
      </c>
      <c r="M74" s="323"/>
      <c r="N74" s="2">
        <v>27.22</v>
      </c>
      <c r="O74" s="15"/>
      <c r="P74" s="69">
        <f t="shared" si="14"/>
        <v>0</v>
      </c>
      <c r="Q74" s="333"/>
      <c r="R74" s="269">
        <f t="shared" si="15"/>
        <v>0</v>
      </c>
      <c r="S74" s="270"/>
      <c r="T74" s="271"/>
      <c r="U74" s="669">
        <f t="shared" si="8"/>
        <v>18999.560000000001</v>
      </c>
      <c r="V74" s="672">
        <f t="shared" si="11"/>
        <v>698</v>
      </c>
      <c r="W74" s="671">
        <f t="shared" ref="W74:W114" si="17">R74*T74</f>
        <v>0</v>
      </c>
    </row>
    <row r="75" spans="1:23" x14ac:dyDescent="0.25">
      <c r="A75" s="323"/>
      <c r="B75" s="2">
        <v>27.22</v>
      </c>
      <c r="C75" s="15"/>
      <c r="D75" s="69">
        <f t="shared" si="12"/>
        <v>0</v>
      </c>
      <c r="E75" s="333"/>
      <c r="F75" s="269">
        <f t="shared" si="13"/>
        <v>0</v>
      </c>
      <c r="G75" s="270"/>
      <c r="H75" s="271"/>
      <c r="I75" s="669">
        <f t="shared" ref="I75:I113" si="18">I74-F75</f>
        <v>10016.959999999999</v>
      </c>
      <c r="J75" s="672">
        <f t="shared" si="10"/>
        <v>368</v>
      </c>
      <c r="K75" s="671">
        <f t="shared" si="16"/>
        <v>0</v>
      </c>
      <c r="M75" s="323"/>
      <c r="N75" s="2">
        <v>27.22</v>
      </c>
      <c r="O75" s="15"/>
      <c r="P75" s="69">
        <f t="shared" si="14"/>
        <v>0</v>
      </c>
      <c r="Q75" s="333"/>
      <c r="R75" s="269">
        <f t="shared" si="15"/>
        <v>0</v>
      </c>
      <c r="S75" s="270"/>
      <c r="T75" s="271"/>
      <c r="U75" s="669">
        <f t="shared" ref="U75:U113" si="19">U74-R75</f>
        <v>18999.560000000001</v>
      </c>
      <c r="V75" s="672">
        <f t="shared" si="11"/>
        <v>698</v>
      </c>
      <c r="W75" s="671">
        <f t="shared" si="17"/>
        <v>0</v>
      </c>
    </row>
    <row r="76" spans="1:23" x14ac:dyDescent="0.25">
      <c r="A76" s="323"/>
      <c r="B76" s="2">
        <v>27.22</v>
      </c>
      <c r="C76" s="15"/>
      <c r="D76" s="69">
        <f t="shared" si="12"/>
        <v>0</v>
      </c>
      <c r="E76" s="333"/>
      <c r="F76" s="69">
        <f t="shared" si="13"/>
        <v>0</v>
      </c>
      <c r="G76" s="70"/>
      <c r="H76" s="71"/>
      <c r="I76" s="669">
        <f t="shared" si="18"/>
        <v>10016.959999999999</v>
      </c>
      <c r="J76" s="670">
        <f t="shared" si="10"/>
        <v>368</v>
      </c>
      <c r="K76" s="671">
        <f t="shared" si="16"/>
        <v>0</v>
      </c>
      <c r="M76" s="323"/>
      <c r="N76" s="2">
        <v>27.22</v>
      </c>
      <c r="O76" s="15"/>
      <c r="P76" s="69">
        <f t="shared" si="14"/>
        <v>0</v>
      </c>
      <c r="Q76" s="333"/>
      <c r="R76" s="69">
        <f t="shared" si="15"/>
        <v>0</v>
      </c>
      <c r="S76" s="70"/>
      <c r="T76" s="71"/>
      <c r="U76" s="669">
        <f t="shared" si="19"/>
        <v>18999.560000000001</v>
      </c>
      <c r="V76" s="670">
        <f t="shared" si="11"/>
        <v>698</v>
      </c>
      <c r="W76" s="671">
        <f t="shared" si="17"/>
        <v>0</v>
      </c>
    </row>
    <row r="77" spans="1:23" x14ac:dyDescent="0.25">
      <c r="A77" s="323"/>
      <c r="B77" s="2">
        <v>27.22</v>
      </c>
      <c r="C77" s="15"/>
      <c r="D77" s="69">
        <f t="shared" si="12"/>
        <v>0</v>
      </c>
      <c r="E77" s="333"/>
      <c r="F77" s="69">
        <f t="shared" si="13"/>
        <v>0</v>
      </c>
      <c r="G77" s="70"/>
      <c r="H77" s="71"/>
      <c r="I77" s="669">
        <f t="shared" si="18"/>
        <v>10016.959999999999</v>
      </c>
      <c r="J77" s="670">
        <f t="shared" ref="J77:J113" si="20">J76-C77</f>
        <v>368</v>
      </c>
      <c r="K77" s="671">
        <f t="shared" si="16"/>
        <v>0</v>
      </c>
      <c r="M77" s="323"/>
      <c r="N77" s="2">
        <v>27.22</v>
      </c>
      <c r="O77" s="15"/>
      <c r="P77" s="69">
        <f t="shared" si="14"/>
        <v>0</v>
      </c>
      <c r="Q77" s="333"/>
      <c r="R77" s="69">
        <f t="shared" si="15"/>
        <v>0</v>
      </c>
      <c r="S77" s="70"/>
      <c r="T77" s="71"/>
      <c r="U77" s="669">
        <f t="shared" si="19"/>
        <v>18999.560000000001</v>
      </c>
      <c r="V77" s="670">
        <f t="shared" ref="V77:V113" si="21">V76-O77</f>
        <v>698</v>
      </c>
      <c r="W77" s="671">
        <f t="shared" si="17"/>
        <v>0</v>
      </c>
    </row>
    <row r="78" spans="1:23" x14ac:dyDescent="0.25">
      <c r="A78" s="323"/>
      <c r="B78" s="2">
        <v>27.22</v>
      </c>
      <c r="C78" s="15"/>
      <c r="D78" s="69">
        <f t="shared" si="12"/>
        <v>0</v>
      </c>
      <c r="E78" s="333"/>
      <c r="F78" s="69">
        <f t="shared" si="13"/>
        <v>0</v>
      </c>
      <c r="G78" s="70"/>
      <c r="H78" s="71"/>
      <c r="I78" s="669">
        <f t="shared" si="18"/>
        <v>10016.959999999999</v>
      </c>
      <c r="J78" s="670">
        <f t="shared" si="20"/>
        <v>368</v>
      </c>
      <c r="K78" s="671">
        <f t="shared" si="16"/>
        <v>0</v>
      </c>
      <c r="M78" s="323"/>
      <c r="N78" s="2">
        <v>27.22</v>
      </c>
      <c r="O78" s="15"/>
      <c r="P78" s="69">
        <f t="shared" si="14"/>
        <v>0</v>
      </c>
      <c r="Q78" s="333"/>
      <c r="R78" s="69">
        <f t="shared" si="15"/>
        <v>0</v>
      </c>
      <c r="S78" s="70"/>
      <c r="T78" s="71"/>
      <c r="U78" s="669">
        <f t="shared" si="19"/>
        <v>18999.560000000001</v>
      </c>
      <c r="V78" s="670">
        <f t="shared" si="21"/>
        <v>698</v>
      </c>
      <c r="W78" s="671">
        <f t="shared" si="17"/>
        <v>0</v>
      </c>
    </row>
    <row r="79" spans="1:23" x14ac:dyDescent="0.25">
      <c r="A79" s="323"/>
      <c r="B79" s="2">
        <v>27.22</v>
      </c>
      <c r="C79" s="15"/>
      <c r="D79" s="69">
        <f t="shared" si="12"/>
        <v>0</v>
      </c>
      <c r="E79" s="333"/>
      <c r="F79" s="69">
        <f t="shared" si="13"/>
        <v>0</v>
      </c>
      <c r="G79" s="70"/>
      <c r="H79" s="71"/>
      <c r="I79" s="669">
        <f t="shared" si="18"/>
        <v>10016.959999999999</v>
      </c>
      <c r="J79" s="670">
        <f t="shared" si="20"/>
        <v>368</v>
      </c>
      <c r="K79" s="671">
        <f t="shared" si="16"/>
        <v>0</v>
      </c>
      <c r="M79" s="323"/>
      <c r="N79" s="2">
        <v>27.22</v>
      </c>
      <c r="O79" s="15"/>
      <c r="P79" s="69">
        <f t="shared" si="14"/>
        <v>0</v>
      </c>
      <c r="Q79" s="333"/>
      <c r="R79" s="69">
        <f t="shared" si="15"/>
        <v>0</v>
      </c>
      <c r="S79" s="70"/>
      <c r="T79" s="71"/>
      <c r="U79" s="669">
        <f t="shared" si="19"/>
        <v>18999.560000000001</v>
      </c>
      <c r="V79" s="670">
        <f t="shared" si="21"/>
        <v>698</v>
      </c>
      <c r="W79" s="671">
        <f t="shared" si="17"/>
        <v>0</v>
      </c>
    </row>
    <row r="80" spans="1:23" x14ac:dyDescent="0.25">
      <c r="A80" s="323"/>
      <c r="B80" s="2">
        <v>27.22</v>
      </c>
      <c r="C80" s="15"/>
      <c r="D80" s="69">
        <f t="shared" si="12"/>
        <v>0</v>
      </c>
      <c r="E80" s="333"/>
      <c r="F80" s="69">
        <f t="shared" si="13"/>
        <v>0</v>
      </c>
      <c r="G80" s="70"/>
      <c r="H80" s="71"/>
      <c r="I80" s="669">
        <f t="shared" si="18"/>
        <v>10016.959999999999</v>
      </c>
      <c r="J80" s="670">
        <f t="shared" si="20"/>
        <v>368</v>
      </c>
      <c r="K80" s="671">
        <f t="shared" si="16"/>
        <v>0</v>
      </c>
      <c r="M80" s="323"/>
      <c r="N80" s="2">
        <v>27.22</v>
      </c>
      <c r="O80" s="15"/>
      <c r="P80" s="69">
        <f t="shared" si="14"/>
        <v>0</v>
      </c>
      <c r="Q80" s="333"/>
      <c r="R80" s="69">
        <f t="shared" si="15"/>
        <v>0</v>
      </c>
      <c r="S80" s="70"/>
      <c r="T80" s="71"/>
      <c r="U80" s="669">
        <f t="shared" si="19"/>
        <v>18999.560000000001</v>
      </c>
      <c r="V80" s="670">
        <f t="shared" si="21"/>
        <v>698</v>
      </c>
      <c r="W80" s="671">
        <f t="shared" si="17"/>
        <v>0</v>
      </c>
    </row>
    <row r="81" spans="1:23" x14ac:dyDescent="0.25">
      <c r="A81" s="323"/>
      <c r="B81" s="2">
        <v>27.22</v>
      </c>
      <c r="C81" s="15"/>
      <c r="D81" s="69">
        <f t="shared" si="12"/>
        <v>0</v>
      </c>
      <c r="E81" s="333"/>
      <c r="F81" s="69">
        <f t="shared" si="13"/>
        <v>0</v>
      </c>
      <c r="G81" s="70"/>
      <c r="H81" s="71"/>
      <c r="I81" s="669">
        <f t="shared" si="18"/>
        <v>10016.959999999999</v>
      </c>
      <c r="J81" s="670">
        <f t="shared" si="20"/>
        <v>368</v>
      </c>
      <c r="K81" s="671">
        <f t="shared" si="16"/>
        <v>0</v>
      </c>
      <c r="M81" s="323"/>
      <c r="N81" s="2">
        <v>27.22</v>
      </c>
      <c r="O81" s="15"/>
      <c r="P81" s="69">
        <f t="shared" si="14"/>
        <v>0</v>
      </c>
      <c r="Q81" s="333"/>
      <c r="R81" s="69">
        <f t="shared" si="15"/>
        <v>0</v>
      </c>
      <c r="S81" s="70"/>
      <c r="T81" s="71"/>
      <c r="U81" s="669">
        <f t="shared" si="19"/>
        <v>18999.560000000001</v>
      </c>
      <c r="V81" s="670">
        <f t="shared" si="21"/>
        <v>698</v>
      </c>
      <c r="W81" s="671">
        <f t="shared" si="17"/>
        <v>0</v>
      </c>
    </row>
    <row r="82" spans="1:23" x14ac:dyDescent="0.25">
      <c r="A82" s="323"/>
      <c r="B82" s="2">
        <v>27.22</v>
      </c>
      <c r="C82" s="15"/>
      <c r="D82" s="69">
        <f t="shared" si="12"/>
        <v>0</v>
      </c>
      <c r="E82" s="333"/>
      <c r="F82" s="69">
        <f t="shared" si="13"/>
        <v>0</v>
      </c>
      <c r="G82" s="70"/>
      <c r="H82" s="71"/>
      <c r="I82" s="669">
        <f t="shared" si="18"/>
        <v>10016.959999999999</v>
      </c>
      <c r="J82" s="670">
        <f t="shared" si="20"/>
        <v>368</v>
      </c>
      <c r="K82" s="671">
        <f t="shared" si="16"/>
        <v>0</v>
      </c>
      <c r="M82" s="323"/>
      <c r="N82" s="2">
        <v>27.22</v>
      </c>
      <c r="O82" s="15"/>
      <c r="P82" s="69">
        <f t="shared" si="14"/>
        <v>0</v>
      </c>
      <c r="Q82" s="333"/>
      <c r="R82" s="69">
        <f t="shared" si="15"/>
        <v>0</v>
      </c>
      <c r="S82" s="70"/>
      <c r="T82" s="71"/>
      <c r="U82" s="669">
        <f t="shared" si="19"/>
        <v>18999.560000000001</v>
      </c>
      <c r="V82" s="670">
        <f t="shared" si="21"/>
        <v>698</v>
      </c>
      <c r="W82" s="671">
        <f t="shared" si="17"/>
        <v>0</v>
      </c>
    </row>
    <row r="83" spans="1:23" x14ac:dyDescent="0.25">
      <c r="A83" s="323"/>
      <c r="B83" s="2">
        <v>27.22</v>
      </c>
      <c r="C83" s="15"/>
      <c r="D83" s="69">
        <f t="shared" si="12"/>
        <v>0</v>
      </c>
      <c r="E83" s="333"/>
      <c r="F83" s="69">
        <f t="shared" si="13"/>
        <v>0</v>
      </c>
      <c r="G83" s="70"/>
      <c r="H83" s="71"/>
      <c r="I83" s="669">
        <f t="shared" si="18"/>
        <v>10016.959999999999</v>
      </c>
      <c r="J83" s="670">
        <f t="shared" si="20"/>
        <v>368</v>
      </c>
      <c r="K83" s="671">
        <f t="shared" si="16"/>
        <v>0</v>
      </c>
      <c r="M83" s="323"/>
      <c r="N83" s="2">
        <v>27.22</v>
      </c>
      <c r="O83" s="15"/>
      <c r="P83" s="69">
        <f t="shared" si="14"/>
        <v>0</v>
      </c>
      <c r="Q83" s="333"/>
      <c r="R83" s="69">
        <f t="shared" si="15"/>
        <v>0</v>
      </c>
      <c r="S83" s="70"/>
      <c r="T83" s="71"/>
      <c r="U83" s="669">
        <f t="shared" si="19"/>
        <v>18999.560000000001</v>
      </c>
      <c r="V83" s="670">
        <f t="shared" si="21"/>
        <v>698</v>
      </c>
      <c r="W83" s="671">
        <f t="shared" si="17"/>
        <v>0</v>
      </c>
    </row>
    <row r="84" spans="1:23" x14ac:dyDescent="0.25">
      <c r="A84" s="323"/>
      <c r="B84" s="2">
        <v>27.22</v>
      </c>
      <c r="C84" s="15"/>
      <c r="D84" s="69">
        <f t="shared" si="12"/>
        <v>0</v>
      </c>
      <c r="E84" s="333"/>
      <c r="F84" s="69">
        <f t="shared" si="13"/>
        <v>0</v>
      </c>
      <c r="G84" s="70"/>
      <c r="H84" s="71"/>
      <c r="I84" s="669">
        <f t="shared" si="18"/>
        <v>10016.959999999999</v>
      </c>
      <c r="J84" s="670">
        <f t="shared" si="20"/>
        <v>368</v>
      </c>
      <c r="K84" s="671">
        <f t="shared" si="16"/>
        <v>0</v>
      </c>
      <c r="M84" s="323"/>
      <c r="N84" s="2">
        <v>27.22</v>
      </c>
      <c r="O84" s="15"/>
      <c r="P84" s="69">
        <f t="shared" si="14"/>
        <v>0</v>
      </c>
      <c r="Q84" s="333"/>
      <c r="R84" s="69">
        <f t="shared" si="15"/>
        <v>0</v>
      </c>
      <c r="S84" s="70"/>
      <c r="T84" s="71"/>
      <c r="U84" s="669">
        <f t="shared" si="19"/>
        <v>18999.560000000001</v>
      </c>
      <c r="V84" s="670">
        <f t="shared" si="21"/>
        <v>698</v>
      </c>
      <c r="W84" s="671">
        <f t="shared" si="17"/>
        <v>0</v>
      </c>
    </row>
    <row r="85" spans="1:23" x14ac:dyDescent="0.25">
      <c r="A85" s="323"/>
      <c r="B85" s="2">
        <v>27.22</v>
      </c>
      <c r="C85" s="15"/>
      <c r="D85" s="69">
        <f t="shared" si="12"/>
        <v>0</v>
      </c>
      <c r="E85" s="333"/>
      <c r="F85" s="69">
        <f t="shared" si="13"/>
        <v>0</v>
      </c>
      <c r="G85" s="70"/>
      <c r="H85" s="71"/>
      <c r="I85" s="669">
        <f t="shared" si="18"/>
        <v>10016.959999999999</v>
      </c>
      <c r="J85" s="670">
        <f t="shared" si="20"/>
        <v>368</v>
      </c>
      <c r="K85" s="671">
        <f t="shared" si="16"/>
        <v>0</v>
      </c>
      <c r="M85" s="323"/>
      <c r="N85" s="2">
        <v>27.22</v>
      </c>
      <c r="O85" s="15"/>
      <c r="P85" s="69">
        <f t="shared" si="14"/>
        <v>0</v>
      </c>
      <c r="Q85" s="333"/>
      <c r="R85" s="69">
        <f t="shared" si="15"/>
        <v>0</v>
      </c>
      <c r="S85" s="70"/>
      <c r="T85" s="71"/>
      <c r="U85" s="669">
        <f t="shared" si="19"/>
        <v>18999.560000000001</v>
      </c>
      <c r="V85" s="670">
        <f t="shared" si="21"/>
        <v>698</v>
      </c>
      <c r="W85" s="671">
        <f t="shared" si="17"/>
        <v>0</v>
      </c>
    </row>
    <row r="86" spans="1:23" x14ac:dyDescent="0.25">
      <c r="A86" s="323"/>
      <c r="B86" s="2">
        <v>27.22</v>
      </c>
      <c r="C86" s="15"/>
      <c r="D86" s="69">
        <f t="shared" si="12"/>
        <v>0</v>
      </c>
      <c r="E86" s="333"/>
      <c r="F86" s="69">
        <f t="shared" si="13"/>
        <v>0</v>
      </c>
      <c r="G86" s="70"/>
      <c r="H86" s="71"/>
      <c r="I86" s="669">
        <f t="shared" si="18"/>
        <v>10016.959999999999</v>
      </c>
      <c r="J86" s="670">
        <f t="shared" si="20"/>
        <v>368</v>
      </c>
      <c r="K86" s="671">
        <f t="shared" si="16"/>
        <v>0</v>
      </c>
      <c r="M86" s="323"/>
      <c r="N86" s="2">
        <v>27.22</v>
      </c>
      <c r="O86" s="15"/>
      <c r="P86" s="69">
        <f t="shared" si="14"/>
        <v>0</v>
      </c>
      <c r="Q86" s="333"/>
      <c r="R86" s="69">
        <f t="shared" si="15"/>
        <v>0</v>
      </c>
      <c r="S86" s="70"/>
      <c r="T86" s="71"/>
      <c r="U86" s="669">
        <f t="shared" si="19"/>
        <v>18999.560000000001</v>
      </c>
      <c r="V86" s="670">
        <f t="shared" si="21"/>
        <v>698</v>
      </c>
      <c r="W86" s="671">
        <f t="shared" si="17"/>
        <v>0</v>
      </c>
    </row>
    <row r="87" spans="1:23" x14ac:dyDescent="0.25">
      <c r="A87" s="323"/>
      <c r="B87" s="2">
        <v>27.22</v>
      </c>
      <c r="C87" s="15"/>
      <c r="D87" s="69">
        <f t="shared" si="12"/>
        <v>0</v>
      </c>
      <c r="E87" s="333"/>
      <c r="F87" s="69">
        <f t="shared" si="13"/>
        <v>0</v>
      </c>
      <c r="G87" s="70"/>
      <c r="H87" s="71"/>
      <c r="I87" s="669">
        <f t="shared" si="18"/>
        <v>10016.959999999999</v>
      </c>
      <c r="J87" s="670">
        <f t="shared" si="20"/>
        <v>368</v>
      </c>
      <c r="K87" s="671">
        <f t="shared" si="16"/>
        <v>0</v>
      </c>
      <c r="M87" s="323"/>
      <c r="N87" s="2">
        <v>27.22</v>
      </c>
      <c r="O87" s="15"/>
      <c r="P87" s="69">
        <f t="shared" si="14"/>
        <v>0</v>
      </c>
      <c r="Q87" s="333"/>
      <c r="R87" s="69">
        <f t="shared" si="15"/>
        <v>0</v>
      </c>
      <c r="S87" s="70"/>
      <c r="T87" s="71"/>
      <c r="U87" s="669">
        <f t="shared" si="19"/>
        <v>18999.560000000001</v>
      </c>
      <c r="V87" s="670">
        <f t="shared" si="21"/>
        <v>698</v>
      </c>
      <c r="W87" s="671">
        <f t="shared" si="17"/>
        <v>0</v>
      </c>
    </row>
    <row r="88" spans="1:23" x14ac:dyDescent="0.25">
      <c r="A88" s="323"/>
      <c r="B88" s="2">
        <v>27.22</v>
      </c>
      <c r="C88" s="15"/>
      <c r="D88" s="69">
        <f t="shared" si="12"/>
        <v>0</v>
      </c>
      <c r="E88" s="333"/>
      <c r="F88" s="69">
        <f t="shared" si="13"/>
        <v>0</v>
      </c>
      <c r="G88" s="70"/>
      <c r="H88" s="71"/>
      <c r="I88" s="669">
        <f t="shared" si="18"/>
        <v>10016.959999999999</v>
      </c>
      <c r="J88" s="670">
        <f t="shared" si="20"/>
        <v>368</v>
      </c>
      <c r="K88" s="671">
        <f t="shared" si="16"/>
        <v>0</v>
      </c>
      <c r="M88" s="323"/>
      <c r="N88" s="2">
        <v>27.22</v>
      </c>
      <c r="O88" s="15"/>
      <c r="P88" s="69">
        <f t="shared" si="14"/>
        <v>0</v>
      </c>
      <c r="Q88" s="333"/>
      <c r="R88" s="69">
        <f t="shared" si="15"/>
        <v>0</v>
      </c>
      <c r="S88" s="70"/>
      <c r="T88" s="71"/>
      <c r="U88" s="669">
        <f t="shared" si="19"/>
        <v>18999.560000000001</v>
      </c>
      <c r="V88" s="670">
        <f t="shared" si="21"/>
        <v>698</v>
      </c>
      <c r="W88" s="671">
        <f t="shared" si="17"/>
        <v>0</v>
      </c>
    </row>
    <row r="89" spans="1:23" x14ac:dyDescent="0.25">
      <c r="A89" s="323"/>
      <c r="B89" s="2">
        <v>27.22</v>
      </c>
      <c r="C89" s="15"/>
      <c r="D89" s="69">
        <f t="shared" si="12"/>
        <v>0</v>
      </c>
      <c r="E89" s="333"/>
      <c r="F89" s="69">
        <f t="shared" si="13"/>
        <v>0</v>
      </c>
      <c r="G89" s="70"/>
      <c r="H89" s="71"/>
      <c r="I89" s="669">
        <f t="shared" si="18"/>
        <v>10016.959999999999</v>
      </c>
      <c r="J89" s="670">
        <f t="shared" si="20"/>
        <v>368</v>
      </c>
      <c r="K89" s="671">
        <f t="shared" si="16"/>
        <v>0</v>
      </c>
      <c r="M89" s="323"/>
      <c r="N89" s="2">
        <v>27.22</v>
      </c>
      <c r="O89" s="15"/>
      <c r="P89" s="69">
        <f t="shared" si="14"/>
        <v>0</v>
      </c>
      <c r="Q89" s="333"/>
      <c r="R89" s="69">
        <f t="shared" si="15"/>
        <v>0</v>
      </c>
      <c r="S89" s="70"/>
      <c r="T89" s="71"/>
      <c r="U89" s="669">
        <f t="shared" si="19"/>
        <v>18999.560000000001</v>
      </c>
      <c r="V89" s="670">
        <f t="shared" si="21"/>
        <v>698</v>
      </c>
      <c r="W89" s="671">
        <f t="shared" si="17"/>
        <v>0</v>
      </c>
    </row>
    <row r="90" spans="1:23" x14ac:dyDescent="0.25">
      <c r="A90" s="323"/>
      <c r="B90" s="2">
        <v>27.22</v>
      </c>
      <c r="C90" s="15"/>
      <c r="D90" s="69">
        <f t="shared" si="12"/>
        <v>0</v>
      </c>
      <c r="E90" s="333"/>
      <c r="F90" s="69">
        <f t="shared" si="13"/>
        <v>0</v>
      </c>
      <c r="G90" s="70"/>
      <c r="H90" s="71"/>
      <c r="I90" s="669">
        <f t="shared" si="18"/>
        <v>10016.959999999999</v>
      </c>
      <c r="J90" s="670">
        <f t="shared" si="20"/>
        <v>368</v>
      </c>
      <c r="K90" s="671">
        <f t="shared" si="16"/>
        <v>0</v>
      </c>
      <c r="M90" s="323"/>
      <c r="N90" s="2">
        <v>27.22</v>
      </c>
      <c r="O90" s="15"/>
      <c r="P90" s="69">
        <f t="shared" si="14"/>
        <v>0</v>
      </c>
      <c r="Q90" s="333"/>
      <c r="R90" s="69">
        <f t="shared" si="15"/>
        <v>0</v>
      </c>
      <c r="S90" s="70"/>
      <c r="T90" s="71"/>
      <c r="U90" s="669">
        <f t="shared" si="19"/>
        <v>18999.560000000001</v>
      </c>
      <c r="V90" s="670">
        <f t="shared" si="21"/>
        <v>698</v>
      </c>
      <c r="W90" s="671">
        <f t="shared" si="17"/>
        <v>0</v>
      </c>
    </row>
    <row r="91" spans="1:23" x14ac:dyDescent="0.25">
      <c r="A91" s="323"/>
      <c r="B91" s="2">
        <v>27.22</v>
      </c>
      <c r="C91" s="15"/>
      <c r="D91" s="69">
        <f t="shared" si="12"/>
        <v>0</v>
      </c>
      <c r="E91" s="333"/>
      <c r="F91" s="69">
        <f t="shared" si="13"/>
        <v>0</v>
      </c>
      <c r="G91" s="70"/>
      <c r="H91" s="71"/>
      <c r="I91" s="669">
        <f t="shared" si="18"/>
        <v>10016.959999999999</v>
      </c>
      <c r="J91" s="670">
        <f t="shared" si="20"/>
        <v>368</v>
      </c>
      <c r="K91" s="671">
        <f t="shared" si="16"/>
        <v>0</v>
      </c>
      <c r="M91" s="323"/>
      <c r="N91" s="2">
        <v>27.22</v>
      </c>
      <c r="O91" s="15"/>
      <c r="P91" s="69">
        <f t="shared" si="14"/>
        <v>0</v>
      </c>
      <c r="Q91" s="333"/>
      <c r="R91" s="69">
        <f t="shared" si="15"/>
        <v>0</v>
      </c>
      <c r="S91" s="70"/>
      <c r="T91" s="71"/>
      <c r="U91" s="669">
        <f t="shared" si="19"/>
        <v>18999.560000000001</v>
      </c>
      <c r="V91" s="670">
        <f t="shared" si="21"/>
        <v>698</v>
      </c>
      <c r="W91" s="671">
        <f t="shared" si="17"/>
        <v>0</v>
      </c>
    </row>
    <row r="92" spans="1:23" x14ac:dyDescent="0.25">
      <c r="A92" s="323"/>
      <c r="B92" s="2">
        <v>27.22</v>
      </c>
      <c r="C92" s="15"/>
      <c r="D92" s="69">
        <f t="shared" si="12"/>
        <v>0</v>
      </c>
      <c r="E92" s="333"/>
      <c r="F92" s="69">
        <f t="shared" si="13"/>
        <v>0</v>
      </c>
      <c r="G92" s="70"/>
      <c r="H92" s="71"/>
      <c r="I92" s="669">
        <f t="shared" si="18"/>
        <v>10016.959999999999</v>
      </c>
      <c r="J92" s="670">
        <f t="shared" si="20"/>
        <v>368</v>
      </c>
      <c r="K92" s="671">
        <f t="shared" si="16"/>
        <v>0</v>
      </c>
      <c r="M92" s="323"/>
      <c r="N92" s="2">
        <v>27.22</v>
      </c>
      <c r="O92" s="15"/>
      <c r="P92" s="69">
        <f t="shared" si="14"/>
        <v>0</v>
      </c>
      <c r="Q92" s="333"/>
      <c r="R92" s="69">
        <f t="shared" si="15"/>
        <v>0</v>
      </c>
      <c r="S92" s="70"/>
      <c r="T92" s="71"/>
      <c r="U92" s="669">
        <f t="shared" si="19"/>
        <v>18999.560000000001</v>
      </c>
      <c r="V92" s="670">
        <f t="shared" si="21"/>
        <v>698</v>
      </c>
      <c r="W92" s="671">
        <f t="shared" si="17"/>
        <v>0</v>
      </c>
    </row>
    <row r="93" spans="1:23" x14ac:dyDescent="0.25">
      <c r="A93" s="323"/>
      <c r="B93" s="2">
        <v>27.22</v>
      </c>
      <c r="C93" s="15"/>
      <c r="D93" s="69">
        <f t="shared" si="12"/>
        <v>0</v>
      </c>
      <c r="E93" s="333"/>
      <c r="F93" s="69">
        <f t="shared" si="13"/>
        <v>0</v>
      </c>
      <c r="G93" s="70"/>
      <c r="H93" s="71"/>
      <c r="I93" s="669">
        <f t="shared" si="18"/>
        <v>10016.959999999999</v>
      </c>
      <c r="J93" s="670">
        <f t="shared" si="20"/>
        <v>368</v>
      </c>
      <c r="K93" s="671">
        <f t="shared" si="16"/>
        <v>0</v>
      </c>
      <c r="M93" s="323"/>
      <c r="N93" s="2">
        <v>27.22</v>
      </c>
      <c r="O93" s="15"/>
      <c r="P93" s="69">
        <f t="shared" si="14"/>
        <v>0</v>
      </c>
      <c r="Q93" s="333"/>
      <c r="R93" s="69">
        <f t="shared" si="15"/>
        <v>0</v>
      </c>
      <c r="S93" s="70"/>
      <c r="T93" s="71"/>
      <c r="U93" s="669">
        <f t="shared" si="19"/>
        <v>18999.560000000001</v>
      </c>
      <c r="V93" s="670">
        <f t="shared" si="21"/>
        <v>698</v>
      </c>
      <c r="W93" s="671">
        <f t="shared" si="17"/>
        <v>0</v>
      </c>
    </row>
    <row r="94" spans="1:23" x14ac:dyDescent="0.25">
      <c r="A94" s="323"/>
      <c r="B94" s="2">
        <v>27.22</v>
      </c>
      <c r="C94" s="15"/>
      <c r="D94" s="69">
        <f t="shared" si="12"/>
        <v>0</v>
      </c>
      <c r="E94" s="333"/>
      <c r="F94" s="69">
        <f t="shared" si="13"/>
        <v>0</v>
      </c>
      <c r="G94" s="70"/>
      <c r="H94" s="71"/>
      <c r="I94" s="669">
        <f t="shared" si="18"/>
        <v>10016.959999999999</v>
      </c>
      <c r="J94" s="670">
        <f t="shared" si="20"/>
        <v>368</v>
      </c>
      <c r="K94" s="671">
        <f t="shared" si="16"/>
        <v>0</v>
      </c>
      <c r="M94" s="323"/>
      <c r="N94" s="2">
        <v>27.22</v>
      </c>
      <c r="O94" s="15"/>
      <c r="P94" s="69">
        <f t="shared" si="14"/>
        <v>0</v>
      </c>
      <c r="Q94" s="333"/>
      <c r="R94" s="69">
        <f t="shared" si="15"/>
        <v>0</v>
      </c>
      <c r="S94" s="70"/>
      <c r="T94" s="71"/>
      <c r="U94" s="669">
        <f t="shared" si="19"/>
        <v>18999.560000000001</v>
      </c>
      <c r="V94" s="670">
        <f t="shared" si="21"/>
        <v>698</v>
      </c>
      <c r="W94" s="671">
        <f t="shared" si="17"/>
        <v>0</v>
      </c>
    </row>
    <row r="95" spans="1:23" x14ac:dyDescent="0.25">
      <c r="A95" s="323"/>
      <c r="B95" s="2">
        <v>27.22</v>
      </c>
      <c r="C95" s="15"/>
      <c r="D95" s="69">
        <f t="shared" si="12"/>
        <v>0</v>
      </c>
      <c r="E95" s="333"/>
      <c r="F95" s="69">
        <f t="shared" si="13"/>
        <v>0</v>
      </c>
      <c r="G95" s="70"/>
      <c r="H95" s="71"/>
      <c r="I95" s="669">
        <f t="shared" si="18"/>
        <v>10016.959999999999</v>
      </c>
      <c r="J95" s="670">
        <f t="shared" si="20"/>
        <v>368</v>
      </c>
      <c r="K95" s="671">
        <f t="shared" si="16"/>
        <v>0</v>
      </c>
      <c r="M95" s="323"/>
      <c r="N95" s="2">
        <v>27.22</v>
      </c>
      <c r="O95" s="15"/>
      <c r="P95" s="69">
        <f t="shared" si="14"/>
        <v>0</v>
      </c>
      <c r="Q95" s="333"/>
      <c r="R95" s="69">
        <f t="shared" si="15"/>
        <v>0</v>
      </c>
      <c r="S95" s="70"/>
      <c r="T95" s="71"/>
      <c r="U95" s="669">
        <f t="shared" si="19"/>
        <v>18999.560000000001</v>
      </c>
      <c r="V95" s="670">
        <f t="shared" si="21"/>
        <v>698</v>
      </c>
      <c r="W95" s="671">
        <f t="shared" si="17"/>
        <v>0</v>
      </c>
    </row>
    <row r="96" spans="1:23" x14ac:dyDescent="0.25">
      <c r="A96" s="323"/>
      <c r="B96" s="2">
        <v>27.22</v>
      </c>
      <c r="C96" s="15"/>
      <c r="D96" s="69">
        <f t="shared" si="12"/>
        <v>0</v>
      </c>
      <c r="E96" s="333"/>
      <c r="F96" s="69">
        <f t="shared" si="13"/>
        <v>0</v>
      </c>
      <c r="G96" s="70"/>
      <c r="H96" s="71"/>
      <c r="I96" s="669">
        <f t="shared" si="18"/>
        <v>10016.959999999999</v>
      </c>
      <c r="J96" s="670">
        <f t="shared" si="20"/>
        <v>368</v>
      </c>
      <c r="K96" s="671">
        <f t="shared" si="16"/>
        <v>0</v>
      </c>
      <c r="M96" s="323"/>
      <c r="N96" s="2">
        <v>27.22</v>
      </c>
      <c r="O96" s="15"/>
      <c r="P96" s="69">
        <f t="shared" si="14"/>
        <v>0</v>
      </c>
      <c r="Q96" s="333"/>
      <c r="R96" s="69">
        <f t="shared" si="15"/>
        <v>0</v>
      </c>
      <c r="S96" s="70"/>
      <c r="T96" s="71"/>
      <c r="U96" s="669">
        <f t="shared" si="19"/>
        <v>18999.560000000001</v>
      </c>
      <c r="V96" s="670">
        <f t="shared" si="21"/>
        <v>698</v>
      </c>
      <c r="W96" s="671">
        <f t="shared" si="17"/>
        <v>0</v>
      </c>
    </row>
    <row r="97" spans="1:23" x14ac:dyDescent="0.25">
      <c r="A97" s="323"/>
      <c r="B97" s="2">
        <v>27.22</v>
      </c>
      <c r="C97" s="15"/>
      <c r="D97" s="69">
        <f t="shared" si="12"/>
        <v>0</v>
      </c>
      <c r="E97" s="333"/>
      <c r="F97" s="69">
        <f t="shared" si="13"/>
        <v>0</v>
      </c>
      <c r="G97" s="70"/>
      <c r="H97" s="71"/>
      <c r="I97" s="669">
        <f t="shared" si="18"/>
        <v>10016.959999999999</v>
      </c>
      <c r="J97" s="670">
        <f t="shared" si="20"/>
        <v>368</v>
      </c>
      <c r="K97" s="671">
        <f t="shared" si="16"/>
        <v>0</v>
      </c>
      <c r="M97" s="323"/>
      <c r="N97" s="2">
        <v>27.22</v>
      </c>
      <c r="O97" s="15"/>
      <c r="P97" s="69">
        <f t="shared" si="14"/>
        <v>0</v>
      </c>
      <c r="Q97" s="333"/>
      <c r="R97" s="69">
        <f t="shared" si="15"/>
        <v>0</v>
      </c>
      <c r="S97" s="70"/>
      <c r="T97" s="71"/>
      <c r="U97" s="669">
        <f t="shared" si="19"/>
        <v>18999.560000000001</v>
      </c>
      <c r="V97" s="670">
        <f t="shared" si="21"/>
        <v>698</v>
      </c>
      <c r="W97" s="671">
        <f t="shared" si="17"/>
        <v>0</v>
      </c>
    </row>
    <row r="98" spans="1:23" x14ac:dyDescent="0.25">
      <c r="A98" s="323"/>
      <c r="B98" s="2">
        <v>27.22</v>
      </c>
      <c r="C98" s="15"/>
      <c r="D98" s="69">
        <f t="shared" si="12"/>
        <v>0</v>
      </c>
      <c r="E98" s="333"/>
      <c r="F98" s="69">
        <f t="shared" si="13"/>
        <v>0</v>
      </c>
      <c r="G98" s="70"/>
      <c r="H98" s="71"/>
      <c r="I98" s="669">
        <f t="shared" si="18"/>
        <v>10016.959999999999</v>
      </c>
      <c r="J98" s="670">
        <f t="shared" si="20"/>
        <v>368</v>
      </c>
      <c r="K98" s="671">
        <f t="shared" si="16"/>
        <v>0</v>
      </c>
      <c r="M98" s="323"/>
      <c r="N98" s="2">
        <v>27.22</v>
      </c>
      <c r="O98" s="15"/>
      <c r="P98" s="69">
        <f t="shared" si="14"/>
        <v>0</v>
      </c>
      <c r="Q98" s="333"/>
      <c r="R98" s="69">
        <f t="shared" si="15"/>
        <v>0</v>
      </c>
      <c r="S98" s="70"/>
      <c r="T98" s="71"/>
      <c r="U98" s="669">
        <f t="shared" si="19"/>
        <v>18999.560000000001</v>
      </c>
      <c r="V98" s="670">
        <f t="shared" si="21"/>
        <v>698</v>
      </c>
      <c r="W98" s="671">
        <f t="shared" si="17"/>
        <v>0</v>
      </c>
    </row>
    <row r="99" spans="1:23" x14ac:dyDescent="0.25">
      <c r="A99" s="323"/>
      <c r="B99" s="2">
        <v>27.22</v>
      </c>
      <c r="C99" s="15"/>
      <c r="D99" s="69">
        <f t="shared" si="12"/>
        <v>0</v>
      </c>
      <c r="E99" s="333"/>
      <c r="F99" s="69">
        <f t="shared" si="13"/>
        <v>0</v>
      </c>
      <c r="G99" s="70"/>
      <c r="H99" s="71"/>
      <c r="I99" s="669">
        <f t="shared" si="18"/>
        <v>10016.959999999999</v>
      </c>
      <c r="J99" s="670">
        <f t="shared" si="20"/>
        <v>368</v>
      </c>
      <c r="K99" s="671">
        <f t="shared" si="16"/>
        <v>0</v>
      </c>
      <c r="M99" s="323"/>
      <c r="N99" s="2">
        <v>27.22</v>
      </c>
      <c r="O99" s="15"/>
      <c r="P99" s="69">
        <f t="shared" si="14"/>
        <v>0</v>
      </c>
      <c r="Q99" s="333"/>
      <c r="R99" s="69">
        <f t="shared" si="15"/>
        <v>0</v>
      </c>
      <c r="S99" s="70"/>
      <c r="T99" s="71"/>
      <c r="U99" s="669">
        <f t="shared" si="19"/>
        <v>18999.560000000001</v>
      </c>
      <c r="V99" s="670">
        <f t="shared" si="21"/>
        <v>698</v>
      </c>
      <c r="W99" s="671">
        <f t="shared" si="17"/>
        <v>0</v>
      </c>
    </row>
    <row r="100" spans="1:23" x14ac:dyDescent="0.25">
      <c r="A100" s="323"/>
      <c r="B100" s="2">
        <v>27.22</v>
      </c>
      <c r="C100" s="15"/>
      <c r="D100" s="69">
        <f t="shared" si="12"/>
        <v>0</v>
      </c>
      <c r="E100" s="333"/>
      <c r="F100" s="69">
        <f t="shared" si="13"/>
        <v>0</v>
      </c>
      <c r="G100" s="70"/>
      <c r="H100" s="71"/>
      <c r="I100" s="669">
        <f t="shared" si="18"/>
        <v>10016.959999999999</v>
      </c>
      <c r="J100" s="670">
        <f t="shared" si="20"/>
        <v>368</v>
      </c>
      <c r="K100" s="671">
        <f t="shared" si="16"/>
        <v>0</v>
      </c>
      <c r="M100" s="323"/>
      <c r="N100" s="2">
        <v>27.22</v>
      </c>
      <c r="O100" s="15"/>
      <c r="P100" s="69">
        <f t="shared" si="14"/>
        <v>0</v>
      </c>
      <c r="Q100" s="333"/>
      <c r="R100" s="69">
        <f t="shared" si="15"/>
        <v>0</v>
      </c>
      <c r="S100" s="70"/>
      <c r="T100" s="71"/>
      <c r="U100" s="669">
        <f t="shared" si="19"/>
        <v>18999.560000000001</v>
      </c>
      <c r="V100" s="670">
        <f t="shared" si="21"/>
        <v>698</v>
      </c>
      <c r="W100" s="671">
        <f t="shared" si="17"/>
        <v>0</v>
      </c>
    </row>
    <row r="101" spans="1:23" x14ac:dyDescent="0.25">
      <c r="A101" s="323"/>
      <c r="B101" s="2">
        <v>27.22</v>
      </c>
      <c r="C101" s="15"/>
      <c r="D101" s="69">
        <f t="shared" si="12"/>
        <v>0</v>
      </c>
      <c r="E101" s="333"/>
      <c r="F101" s="69">
        <f t="shared" si="13"/>
        <v>0</v>
      </c>
      <c r="G101" s="70"/>
      <c r="H101" s="71"/>
      <c r="I101" s="669">
        <f t="shared" si="18"/>
        <v>10016.959999999999</v>
      </c>
      <c r="J101" s="670">
        <f t="shared" si="20"/>
        <v>368</v>
      </c>
      <c r="K101" s="671">
        <f t="shared" si="16"/>
        <v>0</v>
      </c>
      <c r="M101" s="323"/>
      <c r="N101" s="2">
        <v>27.22</v>
      </c>
      <c r="O101" s="15"/>
      <c r="P101" s="69">
        <f t="shared" si="14"/>
        <v>0</v>
      </c>
      <c r="Q101" s="333"/>
      <c r="R101" s="69">
        <f t="shared" si="15"/>
        <v>0</v>
      </c>
      <c r="S101" s="70"/>
      <c r="T101" s="71"/>
      <c r="U101" s="669">
        <f t="shared" si="19"/>
        <v>18999.560000000001</v>
      </c>
      <c r="V101" s="670">
        <f t="shared" si="21"/>
        <v>698</v>
      </c>
      <c r="W101" s="671">
        <f t="shared" si="17"/>
        <v>0</v>
      </c>
    </row>
    <row r="102" spans="1:23" x14ac:dyDescent="0.25">
      <c r="A102" s="323"/>
      <c r="B102" s="2">
        <v>27.22</v>
      </c>
      <c r="C102" s="15"/>
      <c r="D102" s="69">
        <f t="shared" si="12"/>
        <v>0</v>
      </c>
      <c r="E102" s="333"/>
      <c r="F102" s="69">
        <f t="shared" si="13"/>
        <v>0</v>
      </c>
      <c r="G102" s="70"/>
      <c r="H102" s="71"/>
      <c r="I102" s="669">
        <f t="shared" si="18"/>
        <v>10016.959999999999</v>
      </c>
      <c r="J102" s="670">
        <f t="shared" si="20"/>
        <v>368</v>
      </c>
      <c r="K102" s="671">
        <f t="shared" si="16"/>
        <v>0</v>
      </c>
      <c r="M102" s="323"/>
      <c r="N102" s="2">
        <v>27.22</v>
      </c>
      <c r="O102" s="15"/>
      <c r="P102" s="69">
        <f t="shared" si="14"/>
        <v>0</v>
      </c>
      <c r="Q102" s="333"/>
      <c r="R102" s="69">
        <f t="shared" si="15"/>
        <v>0</v>
      </c>
      <c r="S102" s="70"/>
      <c r="T102" s="71"/>
      <c r="U102" s="669">
        <f t="shared" si="19"/>
        <v>18999.560000000001</v>
      </c>
      <c r="V102" s="670">
        <f t="shared" si="21"/>
        <v>698</v>
      </c>
      <c r="W102" s="671">
        <f t="shared" si="17"/>
        <v>0</v>
      </c>
    </row>
    <row r="103" spans="1:23" x14ac:dyDescent="0.25">
      <c r="A103" s="323"/>
      <c r="B103" s="2">
        <v>27.22</v>
      </c>
      <c r="C103" s="15"/>
      <c r="D103" s="69">
        <f t="shared" si="12"/>
        <v>0</v>
      </c>
      <c r="E103" s="333"/>
      <c r="F103" s="69">
        <f t="shared" si="13"/>
        <v>0</v>
      </c>
      <c r="G103" s="70"/>
      <c r="H103" s="71"/>
      <c r="I103" s="669">
        <f t="shared" si="18"/>
        <v>10016.959999999999</v>
      </c>
      <c r="J103" s="670">
        <f t="shared" si="20"/>
        <v>368</v>
      </c>
      <c r="K103" s="671">
        <f t="shared" si="16"/>
        <v>0</v>
      </c>
      <c r="M103" s="323"/>
      <c r="N103" s="2">
        <v>27.22</v>
      </c>
      <c r="O103" s="15"/>
      <c r="P103" s="69">
        <f t="shared" si="14"/>
        <v>0</v>
      </c>
      <c r="Q103" s="333"/>
      <c r="R103" s="69">
        <f t="shared" si="15"/>
        <v>0</v>
      </c>
      <c r="S103" s="70"/>
      <c r="T103" s="71"/>
      <c r="U103" s="669">
        <f t="shared" si="19"/>
        <v>18999.560000000001</v>
      </c>
      <c r="V103" s="670">
        <f t="shared" si="21"/>
        <v>698</v>
      </c>
      <c r="W103" s="671">
        <f t="shared" si="17"/>
        <v>0</v>
      </c>
    </row>
    <row r="104" spans="1:23" x14ac:dyDescent="0.25">
      <c r="A104" s="323"/>
      <c r="B104" s="2">
        <v>27.22</v>
      </c>
      <c r="C104" s="15"/>
      <c r="D104" s="69">
        <f t="shared" si="12"/>
        <v>0</v>
      </c>
      <c r="E104" s="333"/>
      <c r="F104" s="69">
        <f t="shared" si="13"/>
        <v>0</v>
      </c>
      <c r="G104" s="70"/>
      <c r="H104" s="71"/>
      <c r="I104" s="669">
        <f t="shared" si="18"/>
        <v>10016.959999999999</v>
      </c>
      <c r="J104" s="670">
        <f t="shared" si="20"/>
        <v>368</v>
      </c>
      <c r="K104" s="671">
        <f t="shared" si="16"/>
        <v>0</v>
      </c>
      <c r="M104" s="323"/>
      <c r="N104" s="2">
        <v>27.22</v>
      </c>
      <c r="O104" s="15"/>
      <c r="P104" s="69">
        <f t="shared" si="14"/>
        <v>0</v>
      </c>
      <c r="Q104" s="333"/>
      <c r="R104" s="69">
        <f t="shared" si="15"/>
        <v>0</v>
      </c>
      <c r="S104" s="70"/>
      <c r="T104" s="71"/>
      <c r="U104" s="669">
        <f t="shared" si="19"/>
        <v>18999.560000000001</v>
      </c>
      <c r="V104" s="670">
        <f t="shared" si="21"/>
        <v>698</v>
      </c>
      <c r="W104" s="671">
        <f t="shared" si="17"/>
        <v>0</v>
      </c>
    </row>
    <row r="105" spans="1:23" x14ac:dyDescent="0.25">
      <c r="A105" s="323"/>
      <c r="B105" s="2">
        <v>27.22</v>
      </c>
      <c r="C105" s="15"/>
      <c r="D105" s="69">
        <f t="shared" si="12"/>
        <v>0</v>
      </c>
      <c r="E105" s="333"/>
      <c r="F105" s="69">
        <f t="shared" si="13"/>
        <v>0</v>
      </c>
      <c r="G105" s="70"/>
      <c r="H105" s="71"/>
      <c r="I105" s="669">
        <f t="shared" si="18"/>
        <v>10016.959999999999</v>
      </c>
      <c r="J105" s="670">
        <f t="shared" si="20"/>
        <v>368</v>
      </c>
      <c r="K105" s="671">
        <f t="shared" si="16"/>
        <v>0</v>
      </c>
      <c r="M105" s="323"/>
      <c r="N105" s="2">
        <v>27.22</v>
      </c>
      <c r="O105" s="15"/>
      <c r="P105" s="69">
        <f t="shared" si="14"/>
        <v>0</v>
      </c>
      <c r="Q105" s="333"/>
      <c r="R105" s="69">
        <f t="shared" si="15"/>
        <v>0</v>
      </c>
      <c r="S105" s="70"/>
      <c r="T105" s="71"/>
      <c r="U105" s="669">
        <f t="shared" si="19"/>
        <v>18999.560000000001</v>
      </c>
      <c r="V105" s="670">
        <f t="shared" si="21"/>
        <v>698</v>
      </c>
      <c r="W105" s="671">
        <f t="shared" si="17"/>
        <v>0</v>
      </c>
    </row>
    <row r="106" spans="1:23" x14ac:dyDescent="0.25">
      <c r="A106" s="323"/>
      <c r="B106" s="2">
        <v>27.22</v>
      </c>
      <c r="C106" s="15"/>
      <c r="D106" s="69">
        <f t="shared" si="12"/>
        <v>0</v>
      </c>
      <c r="E106" s="333"/>
      <c r="F106" s="69">
        <f t="shared" si="13"/>
        <v>0</v>
      </c>
      <c r="G106" s="70"/>
      <c r="H106" s="71"/>
      <c r="I106" s="669">
        <f t="shared" si="18"/>
        <v>10016.959999999999</v>
      </c>
      <c r="J106" s="670">
        <f t="shared" si="20"/>
        <v>368</v>
      </c>
      <c r="K106" s="671">
        <f t="shared" si="16"/>
        <v>0</v>
      </c>
      <c r="M106" s="323"/>
      <c r="N106" s="2">
        <v>27.22</v>
      </c>
      <c r="O106" s="15"/>
      <c r="P106" s="69">
        <f t="shared" si="14"/>
        <v>0</v>
      </c>
      <c r="Q106" s="333"/>
      <c r="R106" s="69">
        <f t="shared" si="15"/>
        <v>0</v>
      </c>
      <c r="S106" s="70"/>
      <c r="T106" s="71"/>
      <c r="U106" s="669">
        <f t="shared" si="19"/>
        <v>18999.560000000001</v>
      </c>
      <c r="V106" s="670">
        <f t="shared" si="21"/>
        <v>698</v>
      </c>
      <c r="W106" s="671">
        <f t="shared" si="17"/>
        <v>0</v>
      </c>
    </row>
    <row r="107" spans="1:23" x14ac:dyDescent="0.25">
      <c r="A107" s="323"/>
      <c r="B107" s="2">
        <v>27.22</v>
      </c>
      <c r="C107" s="15"/>
      <c r="D107" s="69">
        <f t="shared" si="12"/>
        <v>0</v>
      </c>
      <c r="E107" s="333"/>
      <c r="F107" s="69">
        <f t="shared" si="13"/>
        <v>0</v>
      </c>
      <c r="G107" s="70"/>
      <c r="H107" s="71"/>
      <c r="I107" s="669">
        <f t="shared" si="18"/>
        <v>10016.959999999999</v>
      </c>
      <c r="J107" s="670">
        <f t="shared" si="20"/>
        <v>368</v>
      </c>
      <c r="K107" s="671">
        <f t="shared" si="16"/>
        <v>0</v>
      </c>
      <c r="M107" s="323"/>
      <c r="N107" s="2">
        <v>27.22</v>
      </c>
      <c r="O107" s="15"/>
      <c r="P107" s="69">
        <f t="shared" si="14"/>
        <v>0</v>
      </c>
      <c r="Q107" s="333"/>
      <c r="R107" s="69">
        <f t="shared" si="15"/>
        <v>0</v>
      </c>
      <c r="S107" s="70"/>
      <c r="T107" s="71"/>
      <c r="U107" s="669">
        <f t="shared" si="19"/>
        <v>18999.560000000001</v>
      </c>
      <c r="V107" s="670">
        <f t="shared" si="21"/>
        <v>698</v>
      </c>
      <c r="W107" s="671">
        <f t="shared" si="17"/>
        <v>0</v>
      </c>
    </row>
    <row r="108" spans="1:23" x14ac:dyDescent="0.25">
      <c r="A108" s="323"/>
      <c r="B108" s="2">
        <v>27.22</v>
      </c>
      <c r="C108" s="15"/>
      <c r="D108" s="69">
        <f t="shared" si="12"/>
        <v>0</v>
      </c>
      <c r="E108" s="333"/>
      <c r="F108" s="69">
        <f t="shared" si="13"/>
        <v>0</v>
      </c>
      <c r="G108" s="70"/>
      <c r="H108" s="71"/>
      <c r="I108" s="669">
        <f t="shared" si="18"/>
        <v>10016.959999999999</v>
      </c>
      <c r="J108" s="670">
        <f t="shared" si="20"/>
        <v>368</v>
      </c>
      <c r="K108" s="671">
        <f t="shared" si="16"/>
        <v>0</v>
      </c>
      <c r="M108" s="323"/>
      <c r="N108" s="2">
        <v>27.22</v>
      </c>
      <c r="O108" s="15"/>
      <c r="P108" s="69">
        <f t="shared" si="14"/>
        <v>0</v>
      </c>
      <c r="Q108" s="333"/>
      <c r="R108" s="69">
        <f t="shared" si="15"/>
        <v>0</v>
      </c>
      <c r="S108" s="70"/>
      <c r="T108" s="71"/>
      <c r="U108" s="669">
        <f t="shared" si="19"/>
        <v>18999.560000000001</v>
      </c>
      <c r="V108" s="670">
        <f t="shared" si="21"/>
        <v>698</v>
      </c>
      <c r="W108" s="671">
        <f t="shared" si="17"/>
        <v>0</v>
      </c>
    </row>
    <row r="109" spans="1:23" x14ac:dyDescent="0.25">
      <c r="A109" s="323"/>
      <c r="B109" s="2">
        <v>27.22</v>
      </c>
      <c r="C109" s="15"/>
      <c r="D109" s="69">
        <f t="shared" si="12"/>
        <v>0</v>
      </c>
      <c r="E109" s="333"/>
      <c r="F109" s="69">
        <f t="shared" si="13"/>
        <v>0</v>
      </c>
      <c r="G109" s="70"/>
      <c r="H109" s="71"/>
      <c r="I109" s="669">
        <f t="shared" si="18"/>
        <v>10016.959999999999</v>
      </c>
      <c r="J109" s="670">
        <f t="shared" si="20"/>
        <v>368</v>
      </c>
      <c r="K109" s="671">
        <f t="shared" si="16"/>
        <v>0</v>
      </c>
      <c r="M109" s="323"/>
      <c r="N109" s="2">
        <v>27.22</v>
      </c>
      <c r="O109" s="15"/>
      <c r="P109" s="69">
        <f t="shared" si="14"/>
        <v>0</v>
      </c>
      <c r="Q109" s="333"/>
      <c r="R109" s="69">
        <f t="shared" si="15"/>
        <v>0</v>
      </c>
      <c r="S109" s="70"/>
      <c r="T109" s="71"/>
      <c r="U109" s="669">
        <f t="shared" si="19"/>
        <v>18999.560000000001</v>
      </c>
      <c r="V109" s="670">
        <f t="shared" si="21"/>
        <v>698</v>
      </c>
      <c r="W109" s="671">
        <f t="shared" si="17"/>
        <v>0</v>
      </c>
    </row>
    <row r="110" spans="1:23" x14ac:dyDescent="0.25">
      <c r="A110" s="323"/>
      <c r="B110" s="2">
        <v>27.22</v>
      </c>
      <c r="C110" s="15"/>
      <c r="D110" s="69">
        <f t="shared" si="12"/>
        <v>0</v>
      </c>
      <c r="E110" s="333"/>
      <c r="F110" s="69">
        <f t="shared" si="13"/>
        <v>0</v>
      </c>
      <c r="G110" s="70"/>
      <c r="H110" s="71"/>
      <c r="I110" s="669">
        <f t="shared" si="18"/>
        <v>10016.959999999999</v>
      </c>
      <c r="J110" s="670">
        <f t="shared" si="20"/>
        <v>368</v>
      </c>
      <c r="K110" s="671">
        <f t="shared" si="16"/>
        <v>0</v>
      </c>
      <c r="M110" s="323"/>
      <c r="N110" s="2">
        <v>27.22</v>
      </c>
      <c r="O110" s="15"/>
      <c r="P110" s="69">
        <f t="shared" si="14"/>
        <v>0</v>
      </c>
      <c r="Q110" s="333"/>
      <c r="R110" s="69">
        <f t="shared" si="15"/>
        <v>0</v>
      </c>
      <c r="S110" s="70"/>
      <c r="T110" s="71"/>
      <c r="U110" s="669">
        <f t="shared" si="19"/>
        <v>18999.560000000001</v>
      </c>
      <c r="V110" s="670">
        <f t="shared" si="21"/>
        <v>698</v>
      </c>
      <c r="W110" s="671">
        <f t="shared" si="17"/>
        <v>0</v>
      </c>
    </row>
    <row r="111" spans="1:23" x14ac:dyDescent="0.25">
      <c r="A111" s="323"/>
      <c r="B111" s="2">
        <v>27.22</v>
      </c>
      <c r="C111" s="15"/>
      <c r="D111" s="69">
        <f t="shared" si="12"/>
        <v>0</v>
      </c>
      <c r="E111" s="333"/>
      <c r="F111" s="69">
        <f t="shared" si="13"/>
        <v>0</v>
      </c>
      <c r="G111" s="70"/>
      <c r="H111" s="71"/>
      <c r="I111" s="669">
        <f t="shared" si="18"/>
        <v>10016.959999999999</v>
      </c>
      <c r="J111" s="670">
        <f t="shared" si="20"/>
        <v>368</v>
      </c>
      <c r="K111" s="671">
        <f t="shared" si="16"/>
        <v>0</v>
      </c>
      <c r="M111" s="323"/>
      <c r="N111" s="2">
        <v>27.22</v>
      </c>
      <c r="O111" s="15"/>
      <c r="P111" s="69">
        <f t="shared" si="14"/>
        <v>0</v>
      </c>
      <c r="Q111" s="333"/>
      <c r="R111" s="69">
        <f t="shared" si="15"/>
        <v>0</v>
      </c>
      <c r="S111" s="70"/>
      <c r="T111" s="71"/>
      <c r="U111" s="669">
        <f t="shared" si="19"/>
        <v>18999.560000000001</v>
      </c>
      <c r="V111" s="670">
        <f t="shared" si="21"/>
        <v>698</v>
      </c>
      <c r="W111" s="671">
        <f t="shared" si="17"/>
        <v>0</v>
      </c>
    </row>
    <row r="112" spans="1:23" x14ac:dyDescent="0.25">
      <c r="A112" s="323"/>
      <c r="B112" s="2">
        <v>27.22</v>
      </c>
      <c r="C112" s="15"/>
      <c r="D112" s="69">
        <f t="shared" si="12"/>
        <v>0</v>
      </c>
      <c r="E112" s="333"/>
      <c r="F112" s="69">
        <f t="shared" si="13"/>
        <v>0</v>
      </c>
      <c r="G112" s="70"/>
      <c r="H112" s="71"/>
      <c r="I112" s="669">
        <f t="shared" si="18"/>
        <v>10016.959999999999</v>
      </c>
      <c r="J112" s="670">
        <f t="shared" si="20"/>
        <v>368</v>
      </c>
      <c r="K112" s="671">
        <f t="shared" si="16"/>
        <v>0</v>
      </c>
      <c r="M112" s="323"/>
      <c r="N112" s="2">
        <v>27.22</v>
      </c>
      <c r="O112" s="15"/>
      <c r="P112" s="69">
        <f t="shared" si="14"/>
        <v>0</v>
      </c>
      <c r="Q112" s="333"/>
      <c r="R112" s="69">
        <f t="shared" si="15"/>
        <v>0</v>
      </c>
      <c r="S112" s="70"/>
      <c r="T112" s="71"/>
      <c r="U112" s="669">
        <f t="shared" si="19"/>
        <v>18999.560000000001</v>
      </c>
      <c r="V112" s="670">
        <f t="shared" si="21"/>
        <v>698</v>
      </c>
      <c r="W112" s="671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33"/>
      <c r="F113" s="69">
        <f t="shared" si="13"/>
        <v>0</v>
      </c>
      <c r="G113" s="70"/>
      <c r="H113" s="71"/>
      <c r="I113" s="669">
        <f t="shared" si="18"/>
        <v>10016.959999999999</v>
      </c>
      <c r="J113" s="670">
        <f t="shared" si="20"/>
        <v>368</v>
      </c>
      <c r="K113" s="673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33"/>
      <c r="R113" s="69">
        <f t="shared" si="15"/>
        <v>0</v>
      </c>
      <c r="S113" s="70"/>
      <c r="T113" s="71"/>
      <c r="U113" s="669">
        <f t="shared" si="19"/>
        <v>18999.560000000001</v>
      </c>
      <c r="V113" s="670">
        <f t="shared" si="21"/>
        <v>698</v>
      </c>
      <c r="W113" s="673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2"/>
        <v>0</v>
      </c>
      <c r="E114" s="164"/>
      <c r="F114" s="157">
        <f t="shared" si="13"/>
        <v>0</v>
      </c>
      <c r="G114" s="141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4"/>
      <c r="R114" s="157">
        <f t="shared" si="15"/>
        <v>0</v>
      </c>
      <c r="S114" s="141"/>
      <c r="T114" s="71"/>
      <c r="W114" s="71">
        <f t="shared" si="17"/>
        <v>0</v>
      </c>
    </row>
    <row r="115" spans="1:23" x14ac:dyDescent="0.25">
      <c r="C115" s="53">
        <f>SUM(C9:C114)</f>
        <v>356</v>
      </c>
      <c r="D115" s="6">
        <f>SUM(D9:D114)</f>
        <v>9690.32</v>
      </c>
      <c r="F115" s="6">
        <f>SUM(F9:F114)</f>
        <v>9690.32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368</v>
      </c>
      <c r="P118" s="45" t="s">
        <v>4</v>
      </c>
      <c r="Q118" s="56">
        <f>R5-O115+R4+R6</f>
        <v>698</v>
      </c>
    </row>
    <row r="119" spans="1:23" ht="15.75" thickBot="1" x14ac:dyDescent="0.3"/>
    <row r="120" spans="1:23" ht="15.75" thickBot="1" x14ac:dyDescent="0.3">
      <c r="C120" s="1111" t="s">
        <v>11</v>
      </c>
      <c r="D120" s="1112"/>
      <c r="E120" s="57">
        <f>E4+E5+E6-F115</f>
        <v>10016.960000000003</v>
      </c>
      <c r="G120" s="47"/>
      <c r="H120" s="91"/>
      <c r="O120" s="1111" t="s">
        <v>11</v>
      </c>
      <c r="P120" s="1112"/>
      <c r="Q120" s="57">
        <f>Q4+Q5+Q6-R115</f>
        <v>18999.560000000001</v>
      </c>
      <c r="S120" s="47"/>
      <c r="T120" s="91"/>
    </row>
  </sheetData>
  <mergeCells count="6">
    <mergeCell ref="A1:J1"/>
    <mergeCell ref="A4:A6"/>
    <mergeCell ref="C120:D120"/>
    <mergeCell ref="M1:V1"/>
    <mergeCell ref="M4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0"/>
  <sheetViews>
    <sheetView zoomScaleNormal="100" workbookViewId="0">
      <pane ySplit="8" topLeftCell="A9" activePane="bottomLeft" state="frozen"/>
      <selection activeCell="B1" sqref="B1"/>
      <selection pane="bottomLeft"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13" t="s">
        <v>208</v>
      </c>
      <c r="B1" s="1113"/>
      <c r="C1" s="1113"/>
      <c r="D1" s="1113"/>
      <c r="E1" s="1113"/>
      <c r="F1" s="1113"/>
      <c r="G1" s="111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5"/>
      <c r="B4" s="302"/>
      <c r="C4" s="329"/>
      <c r="D4" s="253"/>
      <c r="E4" s="314"/>
      <c r="F4" s="248"/>
      <c r="G4" s="73"/>
    </row>
    <row r="5" spans="1:10" ht="15.75" customHeight="1" x14ac:dyDescent="0.25">
      <c r="A5" s="1102" t="s">
        <v>131</v>
      </c>
      <c r="B5" s="472" t="s">
        <v>74</v>
      </c>
      <c r="C5" s="254">
        <v>138</v>
      </c>
      <c r="D5" s="253">
        <v>44609</v>
      </c>
      <c r="E5" s="314">
        <v>866.23</v>
      </c>
      <c r="F5" s="248">
        <v>40</v>
      </c>
      <c r="G5" s="267">
        <f>F55</f>
        <v>282.64999999999998</v>
      </c>
      <c r="H5" s="7">
        <f>E5-G5+E4+E6+E7</f>
        <v>583.58000000000004</v>
      </c>
    </row>
    <row r="6" spans="1:10" ht="15" customHeight="1" x14ac:dyDescent="0.25">
      <c r="A6" s="1102"/>
      <c r="B6" s="473" t="s">
        <v>75</v>
      </c>
      <c r="C6" s="254"/>
      <c r="D6" s="279"/>
      <c r="E6" s="264"/>
      <c r="F6" s="258"/>
      <c r="G6" s="245"/>
    </row>
    <row r="7" spans="1:10" ht="15.75" thickBot="1" x14ac:dyDescent="0.3">
      <c r="A7" s="245"/>
      <c r="B7" s="248"/>
      <c r="C7" s="254"/>
      <c r="D7" s="279"/>
      <c r="E7" s="280"/>
      <c r="F7" s="248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8">
        <f>F4+F5+F6+F7-C9</f>
        <v>37</v>
      </c>
      <c r="C9" s="53">
        <v>3</v>
      </c>
      <c r="D9" s="269">
        <v>61.14</v>
      </c>
      <c r="E9" s="782">
        <v>44609</v>
      </c>
      <c r="F9" s="269">
        <f t="shared" ref="F9:F54" si="0">D9</f>
        <v>61.14</v>
      </c>
      <c r="G9" s="270" t="s">
        <v>165</v>
      </c>
      <c r="H9" s="271">
        <v>140</v>
      </c>
      <c r="I9" s="264">
        <f>E6+E5+E4-F9+E7</f>
        <v>805.09</v>
      </c>
    </row>
    <row r="10" spans="1:10" x14ac:dyDescent="0.25">
      <c r="A10" s="77"/>
      <c r="B10" s="198">
        <f t="shared" ref="B10:B53" si="1">B9-C10</f>
        <v>27</v>
      </c>
      <c r="C10" s="53">
        <v>10</v>
      </c>
      <c r="D10" s="269">
        <v>221.51</v>
      </c>
      <c r="E10" s="782">
        <v>44610</v>
      </c>
      <c r="F10" s="269">
        <f t="shared" si="0"/>
        <v>221.51</v>
      </c>
      <c r="G10" s="270" t="s">
        <v>168</v>
      </c>
      <c r="H10" s="271">
        <v>140</v>
      </c>
      <c r="I10" s="264">
        <f t="shared" ref="I10:I54" si="2">I9-F10</f>
        <v>583.58000000000004</v>
      </c>
    </row>
    <row r="11" spans="1:10" x14ac:dyDescent="0.25">
      <c r="A11" s="12"/>
      <c r="B11" s="198">
        <f t="shared" si="1"/>
        <v>27</v>
      </c>
      <c r="C11" s="53"/>
      <c r="D11" s="909"/>
      <c r="E11" s="914"/>
      <c r="F11" s="909">
        <f t="shared" si="0"/>
        <v>0</v>
      </c>
      <c r="G11" s="484"/>
      <c r="H11" s="551"/>
      <c r="I11" s="264">
        <f t="shared" si="2"/>
        <v>583.58000000000004</v>
      </c>
    </row>
    <row r="12" spans="1:10" x14ac:dyDescent="0.25">
      <c r="A12" s="55" t="s">
        <v>33</v>
      </c>
      <c r="B12" s="198">
        <f t="shared" si="1"/>
        <v>27</v>
      </c>
      <c r="C12" s="53"/>
      <c r="D12" s="909"/>
      <c r="E12" s="914"/>
      <c r="F12" s="909">
        <f t="shared" si="0"/>
        <v>0</v>
      </c>
      <c r="G12" s="484"/>
      <c r="H12" s="551"/>
      <c r="I12" s="264">
        <f t="shared" si="2"/>
        <v>583.58000000000004</v>
      </c>
    </row>
    <row r="13" spans="1:10" x14ac:dyDescent="0.25">
      <c r="A13" s="77"/>
      <c r="B13" s="198">
        <f t="shared" si="1"/>
        <v>27</v>
      </c>
      <c r="C13" s="53"/>
      <c r="D13" s="909"/>
      <c r="E13" s="914"/>
      <c r="F13" s="909">
        <f t="shared" si="0"/>
        <v>0</v>
      </c>
      <c r="G13" s="484"/>
      <c r="H13" s="551"/>
      <c r="I13" s="264">
        <f t="shared" si="2"/>
        <v>583.58000000000004</v>
      </c>
    </row>
    <row r="14" spans="1:10" x14ac:dyDescent="0.25">
      <c r="A14" s="12"/>
      <c r="B14" s="198">
        <f t="shared" si="1"/>
        <v>27</v>
      </c>
      <c r="C14" s="53"/>
      <c r="D14" s="909"/>
      <c r="E14" s="914"/>
      <c r="F14" s="909">
        <f t="shared" si="0"/>
        <v>0</v>
      </c>
      <c r="G14" s="484"/>
      <c r="H14" s="551"/>
      <c r="I14" s="264">
        <f t="shared" si="2"/>
        <v>583.58000000000004</v>
      </c>
      <c r="J14" s="245"/>
    </row>
    <row r="15" spans="1:10" x14ac:dyDescent="0.25">
      <c r="B15" s="198">
        <f t="shared" si="1"/>
        <v>27</v>
      </c>
      <c r="C15" s="53"/>
      <c r="D15" s="909"/>
      <c r="E15" s="914"/>
      <c r="F15" s="909">
        <f t="shared" si="0"/>
        <v>0</v>
      </c>
      <c r="G15" s="484"/>
      <c r="H15" s="551"/>
      <c r="I15" s="264">
        <f t="shared" si="2"/>
        <v>583.58000000000004</v>
      </c>
      <c r="J15" s="245"/>
    </row>
    <row r="16" spans="1:10" x14ac:dyDescent="0.25">
      <c r="B16" s="198">
        <f t="shared" si="1"/>
        <v>27</v>
      </c>
      <c r="C16" s="53"/>
      <c r="D16" s="909"/>
      <c r="E16" s="914"/>
      <c r="F16" s="909">
        <f t="shared" si="0"/>
        <v>0</v>
      </c>
      <c r="G16" s="484"/>
      <c r="H16" s="551"/>
      <c r="I16" s="264">
        <f t="shared" si="2"/>
        <v>583.58000000000004</v>
      </c>
      <c r="J16" s="245"/>
    </row>
    <row r="17" spans="2:10" x14ac:dyDescent="0.25">
      <c r="B17" s="198">
        <f t="shared" si="1"/>
        <v>27</v>
      </c>
      <c r="C17" s="53"/>
      <c r="D17" s="909"/>
      <c r="E17" s="914"/>
      <c r="F17" s="909">
        <f t="shared" si="0"/>
        <v>0</v>
      </c>
      <c r="G17" s="484"/>
      <c r="H17" s="551"/>
      <c r="I17" s="264">
        <f t="shared" si="2"/>
        <v>583.58000000000004</v>
      </c>
      <c r="J17" s="245"/>
    </row>
    <row r="18" spans="2:10" x14ac:dyDescent="0.25">
      <c r="B18" s="198">
        <f t="shared" si="1"/>
        <v>27</v>
      </c>
      <c r="C18" s="53"/>
      <c r="D18" s="909"/>
      <c r="E18" s="914"/>
      <c r="F18" s="909">
        <f t="shared" si="0"/>
        <v>0</v>
      </c>
      <c r="G18" s="484"/>
      <c r="H18" s="551"/>
      <c r="I18" s="264">
        <f t="shared" si="2"/>
        <v>583.58000000000004</v>
      </c>
      <c r="J18" s="245"/>
    </row>
    <row r="19" spans="2:10" x14ac:dyDescent="0.25">
      <c r="B19" s="198">
        <f t="shared" si="1"/>
        <v>27</v>
      </c>
      <c r="C19" s="53"/>
      <c r="D19" s="909"/>
      <c r="E19" s="914"/>
      <c r="F19" s="909">
        <f t="shared" si="0"/>
        <v>0</v>
      </c>
      <c r="G19" s="484"/>
      <c r="H19" s="551"/>
      <c r="I19" s="264">
        <f t="shared" si="2"/>
        <v>583.58000000000004</v>
      </c>
      <c r="J19" s="245"/>
    </row>
    <row r="20" spans="2:10" x14ac:dyDescent="0.25">
      <c r="B20" s="198">
        <f t="shared" si="1"/>
        <v>27</v>
      </c>
      <c r="C20" s="53"/>
      <c r="D20" s="909"/>
      <c r="E20" s="914"/>
      <c r="F20" s="909">
        <f t="shared" si="0"/>
        <v>0</v>
      </c>
      <c r="G20" s="484"/>
      <c r="H20" s="551"/>
      <c r="I20" s="264">
        <f t="shared" si="2"/>
        <v>583.58000000000004</v>
      </c>
      <c r="J20" s="245"/>
    </row>
    <row r="21" spans="2:10" x14ac:dyDescent="0.25">
      <c r="B21" s="198">
        <f t="shared" si="1"/>
        <v>27</v>
      </c>
      <c r="C21" s="53"/>
      <c r="D21" s="909"/>
      <c r="E21" s="914"/>
      <c r="F21" s="909">
        <f t="shared" si="0"/>
        <v>0</v>
      </c>
      <c r="G21" s="484"/>
      <c r="H21" s="551"/>
      <c r="I21" s="264">
        <f t="shared" si="2"/>
        <v>583.58000000000004</v>
      </c>
      <c r="J21" s="245"/>
    </row>
    <row r="22" spans="2:10" x14ac:dyDescent="0.25">
      <c r="B22" s="198">
        <f t="shared" si="1"/>
        <v>27</v>
      </c>
      <c r="C22" s="53"/>
      <c r="D22" s="909"/>
      <c r="E22" s="914"/>
      <c r="F22" s="909">
        <f t="shared" si="0"/>
        <v>0</v>
      </c>
      <c r="G22" s="484"/>
      <c r="H22" s="551"/>
      <c r="I22" s="264">
        <f t="shared" si="2"/>
        <v>583.58000000000004</v>
      </c>
      <c r="J22" s="245"/>
    </row>
    <row r="23" spans="2:10" x14ac:dyDescent="0.25">
      <c r="B23" s="198">
        <f t="shared" si="1"/>
        <v>27</v>
      </c>
      <c r="C23" s="53"/>
      <c r="D23" s="909"/>
      <c r="E23" s="914"/>
      <c r="F23" s="909">
        <f t="shared" si="0"/>
        <v>0</v>
      </c>
      <c r="G23" s="484"/>
      <c r="H23" s="551"/>
      <c r="I23" s="264">
        <f t="shared" si="2"/>
        <v>583.58000000000004</v>
      </c>
      <c r="J23" s="245"/>
    </row>
    <row r="24" spans="2:10" x14ac:dyDescent="0.25">
      <c r="B24" s="198">
        <f t="shared" si="1"/>
        <v>27</v>
      </c>
      <c r="C24" s="53"/>
      <c r="D24" s="909"/>
      <c r="E24" s="914"/>
      <c r="F24" s="909">
        <f t="shared" si="0"/>
        <v>0</v>
      </c>
      <c r="G24" s="484"/>
      <c r="H24" s="551"/>
      <c r="I24" s="264">
        <f t="shared" si="2"/>
        <v>583.58000000000004</v>
      </c>
    </row>
    <row r="25" spans="2:10" x14ac:dyDescent="0.25">
      <c r="B25" s="198">
        <f t="shared" si="1"/>
        <v>27</v>
      </c>
      <c r="C25" s="53"/>
      <c r="D25" s="909"/>
      <c r="E25" s="914"/>
      <c r="F25" s="909">
        <f t="shared" ref="F25:F32" si="3">D25</f>
        <v>0</v>
      </c>
      <c r="G25" s="484"/>
      <c r="H25" s="551"/>
      <c r="I25" s="264">
        <f t="shared" si="2"/>
        <v>583.58000000000004</v>
      </c>
    </row>
    <row r="26" spans="2:10" x14ac:dyDescent="0.25">
      <c r="B26" s="198">
        <f t="shared" si="1"/>
        <v>27</v>
      </c>
      <c r="C26" s="53"/>
      <c r="D26" s="269"/>
      <c r="E26" s="782"/>
      <c r="F26" s="269">
        <f t="shared" si="3"/>
        <v>0</v>
      </c>
      <c r="G26" s="270"/>
      <c r="H26" s="271"/>
      <c r="I26" s="264">
        <f t="shared" si="2"/>
        <v>583.58000000000004</v>
      </c>
    </row>
    <row r="27" spans="2:10" x14ac:dyDescent="0.25">
      <c r="B27" s="198">
        <f t="shared" si="1"/>
        <v>27</v>
      </c>
      <c r="C27" s="53"/>
      <c r="D27" s="269"/>
      <c r="E27" s="782"/>
      <c r="F27" s="269">
        <f t="shared" si="3"/>
        <v>0</v>
      </c>
      <c r="G27" s="270"/>
      <c r="H27" s="271"/>
      <c r="I27" s="264">
        <f t="shared" si="2"/>
        <v>583.58000000000004</v>
      </c>
    </row>
    <row r="28" spans="2:10" x14ac:dyDescent="0.25">
      <c r="B28" s="198">
        <f t="shared" si="1"/>
        <v>27</v>
      </c>
      <c r="C28" s="53"/>
      <c r="D28" s="269"/>
      <c r="E28" s="782"/>
      <c r="F28" s="269">
        <f t="shared" si="3"/>
        <v>0</v>
      </c>
      <c r="G28" s="270"/>
      <c r="H28" s="271"/>
      <c r="I28" s="264">
        <f t="shared" si="2"/>
        <v>583.58000000000004</v>
      </c>
    </row>
    <row r="29" spans="2:10" x14ac:dyDescent="0.25">
      <c r="B29" s="198">
        <f t="shared" si="1"/>
        <v>27</v>
      </c>
      <c r="C29" s="53"/>
      <c r="D29" s="269"/>
      <c r="E29" s="782"/>
      <c r="F29" s="269">
        <f t="shared" si="3"/>
        <v>0</v>
      </c>
      <c r="G29" s="270"/>
      <c r="H29" s="271"/>
      <c r="I29" s="264">
        <f t="shared" si="2"/>
        <v>583.58000000000004</v>
      </c>
    </row>
    <row r="30" spans="2:10" x14ac:dyDescent="0.25">
      <c r="B30" s="198">
        <f t="shared" si="1"/>
        <v>27</v>
      </c>
      <c r="C30" s="53"/>
      <c r="D30" s="269"/>
      <c r="E30" s="782"/>
      <c r="F30" s="269">
        <f t="shared" si="3"/>
        <v>0</v>
      </c>
      <c r="G30" s="270"/>
      <c r="H30" s="271"/>
      <c r="I30" s="264">
        <f t="shared" si="2"/>
        <v>583.58000000000004</v>
      </c>
    </row>
    <row r="31" spans="2:10" x14ac:dyDescent="0.25">
      <c r="B31" s="198">
        <f t="shared" si="1"/>
        <v>27</v>
      </c>
      <c r="C31" s="15"/>
      <c r="D31" s="269"/>
      <c r="E31" s="782"/>
      <c r="F31" s="269">
        <f t="shared" si="3"/>
        <v>0</v>
      </c>
      <c r="G31" s="270"/>
      <c r="H31" s="271"/>
      <c r="I31" s="264">
        <f t="shared" si="2"/>
        <v>583.58000000000004</v>
      </c>
    </row>
    <row r="32" spans="2:10" x14ac:dyDescent="0.25">
      <c r="B32" s="198">
        <f t="shared" si="1"/>
        <v>27</v>
      </c>
      <c r="C32" s="15"/>
      <c r="D32" s="269"/>
      <c r="E32" s="782"/>
      <c r="F32" s="269">
        <f t="shared" si="3"/>
        <v>0</v>
      </c>
      <c r="G32" s="270"/>
      <c r="H32" s="271"/>
      <c r="I32" s="264">
        <f t="shared" si="2"/>
        <v>583.58000000000004</v>
      </c>
    </row>
    <row r="33" spans="2:9" x14ac:dyDescent="0.25">
      <c r="B33" s="198">
        <f t="shared" si="1"/>
        <v>27</v>
      </c>
      <c r="C33" s="15"/>
      <c r="D33" s="269"/>
      <c r="E33" s="782"/>
      <c r="F33" s="269">
        <f t="shared" si="0"/>
        <v>0</v>
      </c>
      <c r="G33" s="270"/>
      <c r="H33" s="271"/>
      <c r="I33" s="264">
        <f t="shared" si="2"/>
        <v>583.58000000000004</v>
      </c>
    </row>
    <row r="34" spans="2:9" x14ac:dyDescent="0.25">
      <c r="B34" s="198">
        <f t="shared" si="1"/>
        <v>27</v>
      </c>
      <c r="C34" s="15"/>
      <c r="D34" s="269"/>
      <c r="E34" s="782"/>
      <c r="F34" s="269">
        <f t="shared" si="0"/>
        <v>0</v>
      </c>
      <c r="G34" s="270"/>
      <c r="H34" s="271"/>
      <c r="I34" s="264">
        <f t="shared" si="2"/>
        <v>583.58000000000004</v>
      </c>
    </row>
    <row r="35" spans="2:9" x14ac:dyDescent="0.25">
      <c r="B35" s="198">
        <f t="shared" si="1"/>
        <v>27</v>
      </c>
      <c r="C35" s="15"/>
      <c r="D35" s="269"/>
      <c r="E35" s="782"/>
      <c r="F35" s="269">
        <f t="shared" si="0"/>
        <v>0</v>
      </c>
      <c r="G35" s="270"/>
      <c r="H35" s="271"/>
      <c r="I35" s="264">
        <f t="shared" si="2"/>
        <v>583.58000000000004</v>
      </c>
    </row>
    <row r="36" spans="2:9" x14ac:dyDescent="0.25">
      <c r="B36" s="198">
        <f t="shared" si="1"/>
        <v>27</v>
      </c>
      <c r="C36" s="15"/>
      <c r="D36" s="269"/>
      <c r="E36" s="782"/>
      <c r="F36" s="269">
        <f t="shared" si="0"/>
        <v>0</v>
      </c>
      <c r="G36" s="270"/>
      <c r="H36" s="271"/>
      <c r="I36" s="264">
        <f t="shared" si="2"/>
        <v>583.58000000000004</v>
      </c>
    </row>
    <row r="37" spans="2:9" x14ac:dyDescent="0.25">
      <c r="B37" s="198">
        <f t="shared" si="1"/>
        <v>27</v>
      </c>
      <c r="C37" s="15"/>
      <c r="D37" s="269"/>
      <c r="E37" s="782"/>
      <c r="F37" s="269">
        <f t="shared" si="0"/>
        <v>0</v>
      </c>
      <c r="G37" s="270"/>
      <c r="H37" s="271"/>
      <c r="I37" s="264">
        <f t="shared" si="2"/>
        <v>583.58000000000004</v>
      </c>
    </row>
    <row r="38" spans="2:9" x14ac:dyDescent="0.25">
      <c r="B38" s="198">
        <f t="shared" si="1"/>
        <v>27</v>
      </c>
      <c r="C38" s="15"/>
      <c r="D38" s="269"/>
      <c r="E38" s="782"/>
      <c r="F38" s="269">
        <f t="shared" si="0"/>
        <v>0</v>
      </c>
      <c r="G38" s="270"/>
      <c r="H38" s="271"/>
      <c r="I38" s="264">
        <f t="shared" si="2"/>
        <v>583.58000000000004</v>
      </c>
    </row>
    <row r="39" spans="2:9" x14ac:dyDescent="0.25">
      <c r="B39" s="198">
        <f t="shared" si="1"/>
        <v>27</v>
      </c>
      <c r="C39" s="15"/>
      <c r="D39" s="269"/>
      <c r="E39" s="782"/>
      <c r="F39" s="269">
        <f t="shared" si="0"/>
        <v>0</v>
      </c>
      <c r="G39" s="270"/>
      <c r="H39" s="271"/>
      <c r="I39" s="264">
        <f t="shared" si="2"/>
        <v>583.58000000000004</v>
      </c>
    </row>
    <row r="40" spans="2:9" x14ac:dyDescent="0.25">
      <c r="B40" s="198">
        <f t="shared" si="1"/>
        <v>27</v>
      </c>
      <c r="C40" s="15"/>
      <c r="D40" s="269"/>
      <c r="E40" s="782"/>
      <c r="F40" s="269">
        <f t="shared" si="0"/>
        <v>0</v>
      </c>
      <c r="G40" s="270"/>
      <c r="H40" s="271"/>
      <c r="I40" s="264">
        <f t="shared" si="2"/>
        <v>583.58000000000004</v>
      </c>
    </row>
    <row r="41" spans="2:9" x14ac:dyDescent="0.25">
      <c r="B41" s="198">
        <f t="shared" si="1"/>
        <v>27</v>
      </c>
      <c r="C41" s="15"/>
      <c r="D41" s="269"/>
      <c r="E41" s="782"/>
      <c r="F41" s="269">
        <f t="shared" si="0"/>
        <v>0</v>
      </c>
      <c r="G41" s="270"/>
      <c r="H41" s="271"/>
      <c r="I41" s="264">
        <f t="shared" si="2"/>
        <v>583.58000000000004</v>
      </c>
    </row>
    <row r="42" spans="2:9" x14ac:dyDescent="0.25">
      <c r="B42" s="198">
        <f t="shared" si="1"/>
        <v>27</v>
      </c>
      <c r="C42" s="15"/>
      <c r="D42" s="269"/>
      <c r="E42" s="782"/>
      <c r="F42" s="269">
        <f t="shared" si="0"/>
        <v>0</v>
      </c>
      <c r="G42" s="270"/>
      <c r="H42" s="271"/>
      <c r="I42" s="264">
        <f t="shared" si="2"/>
        <v>583.58000000000004</v>
      </c>
    </row>
    <row r="43" spans="2:9" x14ac:dyDescent="0.25">
      <c r="B43" s="198">
        <f t="shared" si="1"/>
        <v>27</v>
      </c>
      <c r="C43" s="15"/>
      <c r="D43" s="269"/>
      <c r="E43" s="782"/>
      <c r="F43" s="269">
        <f t="shared" si="0"/>
        <v>0</v>
      </c>
      <c r="G43" s="270"/>
      <c r="H43" s="271"/>
      <c r="I43" s="264">
        <f t="shared" si="2"/>
        <v>583.58000000000004</v>
      </c>
    </row>
    <row r="44" spans="2:9" x14ac:dyDescent="0.25">
      <c r="B44" s="198">
        <f t="shared" si="1"/>
        <v>27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2"/>
        <v>583.58000000000004</v>
      </c>
    </row>
    <row r="45" spans="2:9" x14ac:dyDescent="0.25">
      <c r="B45" s="198">
        <f t="shared" si="1"/>
        <v>27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2"/>
        <v>583.58000000000004</v>
      </c>
    </row>
    <row r="46" spans="2:9" x14ac:dyDescent="0.25">
      <c r="B46" s="198">
        <f t="shared" si="1"/>
        <v>27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2"/>
        <v>583.58000000000004</v>
      </c>
    </row>
    <row r="47" spans="2:9" x14ac:dyDescent="0.25">
      <c r="B47" s="198">
        <f t="shared" si="1"/>
        <v>27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2"/>
        <v>583.58000000000004</v>
      </c>
    </row>
    <row r="48" spans="2:9" x14ac:dyDescent="0.25">
      <c r="B48" s="198">
        <f t="shared" si="1"/>
        <v>27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2"/>
        <v>583.58000000000004</v>
      </c>
    </row>
    <row r="49" spans="2:9" x14ac:dyDescent="0.25">
      <c r="B49" s="198">
        <f t="shared" si="1"/>
        <v>27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2"/>
        <v>583.58000000000004</v>
      </c>
    </row>
    <row r="50" spans="2:9" x14ac:dyDescent="0.25">
      <c r="B50" s="198">
        <f t="shared" si="1"/>
        <v>27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2"/>
        <v>583.58000000000004</v>
      </c>
    </row>
    <row r="51" spans="2:9" x14ac:dyDescent="0.25">
      <c r="B51" s="198">
        <f t="shared" si="1"/>
        <v>27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2"/>
        <v>583.58000000000004</v>
      </c>
    </row>
    <row r="52" spans="2:9" x14ac:dyDescent="0.25">
      <c r="B52" s="198">
        <f t="shared" si="1"/>
        <v>27</v>
      </c>
      <c r="C52" s="15"/>
      <c r="D52" s="69"/>
      <c r="E52" s="333"/>
      <c r="F52" s="69">
        <f t="shared" si="0"/>
        <v>0</v>
      </c>
      <c r="G52" s="70"/>
      <c r="H52" s="71"/>
      <c r="I52" s="264">
        <f t="shared" si="2"/>
        <v>583.58000000000004</v>
      </c>
    </row>
    <row r="53" spans="2:9" x14ac:dyDescent="0.25">
      <c r="B53" s="198">
        <f t="shared" si="1"/>
        <v>27</v>
      </c>
      <c r="C53" s="15"/>
      <c r="D53" s="69"/>
      <c r="E53" s="333"/>
      <c r="F53" s="69">
        <f t="shared" si="0"/>
        <v>0</v>
      </c>
      <c r="G53" s="70"/>
      <c r="H53" s="71"/>
      <c r="I53" s="264">
        <f t="shared" si="2"/>
        <v>583.58000000000004</v>
      </c>
    </row>
    <row r="54" spans="2:9" ht="15.75" thickBot="1" x14ac:dyDescent="0.3">
      <c r="B54" s="3"/>
      <c r="C54" s="36"/>
      <c r="D54" s="157"/>
      <c r="E54" s="343"/>
      <c r="F54" s="157">
        <f t="shared" si="0"/>
        <v>0</v>
      </c>
      <c r="G54" s="225"/>
      <c r="H54" s="75"/>
      <c r="I54" s="264">
        <f t="shared" si="2"/>
        <v>583.58000000000004</v>
      </c>
    </row>
    <row r="55" spans="2:9" x14ac:dyDescent="0.25">
      <c r="C55" s="53">
        <f>SUM(C9:C54)</f>
        <v>13</v>
      </c>
      <c r="D55" s="124">
        <f>SUM(D9:D54)</f>
        <v>282.64999999999998</v>
      </c>
      <c r="E55" s="174"/>
      <c r="F55" s="124">
        <f>SUM(F9:F54)</f>
        <v>282.64999999999998</v>
      </c>
      <c r="G55" s="167"/>
      <c r="H55" s="167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27</v>
      </c>
    </row>
    <row r="59" spans="2:9" ht="15.75" thickBot="1" x14ac:dyDescent="0.3">
      <c r="B59" s="125"/>
    </row>
    <row r="60" spans="2:9" ht="15.75" thickBot="1" x14ac:dyDescent="0.3">
      <c r="B60" s="91"/>
      <c r="C60" s="1111" t="s">
        <v>11</v>
      </c>
      <c r="D60" s="1112"/>
      <c r="E60" s="57">
        <f>E5-F55+E4+E6+E7</f>
        <v>583.58000000000004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13" t="s">
        <v>213</v>
      </c>
      <c r="B1" s="1113"/>
      <c r="C1" s="1113"/>
      <c r="D1" s="1113"/>
      <c r="E1" s="1113"/>
      <c r="F1" s="1113"/>
      <c r="G1" s="111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5"/>
      <c r="B4" s="302"/>
      <c r="C4" s="329"/>
      <c r="D4" s="253"/>
      <c r="E4" s="314"/>
      <c r="F4" s="248"/>
      <c r="G4" s="73"/>
    </row>
    <row r="5" spans="1:10" ht="15.75" customHeight="1" x14ac:dyDescent="0.25">
      <c r="A5" s="1102" t="s">
        <v>119</v>
      </c>
      <c r="B5" s="1133" t="s">
        <v>120</v>
      </c>
      <c r="C5" s="254">
        <v>107</v>
      </c>
      <c r="D5" s="253">
        <v>44594</v>
      </c>
      <c r="E5" s="314">
        <v>299.17</v>
      </c>
      <c r="F5" s="248">
        <v>13</v>
      </c>
      <c r="G5" s="267">
        <f>F55</f>
        <v>668.53000000000009</v>
      </c>
      <c r="H5" s="7">
        <f>E5-G5+E4+E6+E7</f>
        <v>607.77</v>
      </c>
    </row>
    <row r="6" spans="1:10" ht="15" customHeight="1" x14ac:dyDescent="0.25">
      <c r="A6" s="1102"/>
      <c r="B6" s="1133"/>
      <c r="C6" s="254">
        <v>107</v>
      </c>
      <c r="D6" s="279">
        <v>44609</v>
      </c>
      <c r="E6" s="264">
        <v>977.13</v>
      </c>
      <c r="F6" s="258">
        <v>46</v>
      </c>
      <c r="G6" s="245"/>
    </row>
    <row r="7" spans="1:10" ht="15.75" thickBot="1" x14ac:dyDescent="0.3">
      <c r="A7" s="245"/>
      <c r="B7" s="248"/>
      <c r="C7" s="254"/>
      <c r="D7" s="279"/>
      <c r="E7" s="280"/>
      <c r="F7" s="248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8">
        <f>F4+F5+F6+F7-C9</f>
        <v>51</v>
      </c>
      <c r="C9" s="53">
        <v>8</v>
      </c>
      <c r="D9" s="269">
        <v>178.52</v>
      </c>
      <c r="E9" s="782">
        <v>44595</v>
      </c>
      <c r="F9" s="269">
        <f t="shared" ref="F9:F54" si="0">D9</f>
        <v>178.52</v>
      </c>
      <c r="G9" s="270" t="s">
        <v>137</v>
      </c>
      <c r="H9" s="271">
        <v>110</v>
      </c>
      <c r="I9" s="264">
        <f>E6+E5+E4-F9+E7</f>
        <v>1097.78</v>
      </c>
    </row>
    <row r="10" spans="1:10" x14ac:dyDescent="0.25">
      <c r="A10" s="77"/>
      <c r="B10" s="198">
        <f t="shared" ref="B10:B53" si="1">B9-C10</f>
        <v>49</v>
      </c>
      <c r="C10" s="53">
        <v>2</v>
      </c>
      <c r="D10" s="269">
        <v>46.01</v>
      </c>
      <c r="E10" s="782">
        <v>44596</v>
      </c>
      <c r="F10" s="269">
        <f t="shared" si="0"/>
        <v>46.01</v>
      </c>
      <c r="G10" s="270" t="s">
        <v>138</v>
      </c>
      <c r="H10" s="271">
        <v>110</v>
      </c>
      <c r="I10" s="264">
        <f t="shared" ref="I10:I54" si="2">I9-F10</f>
        <v>1051.77</v>
      </c>
    </row>
    <row r="11" spans="1:10" x14ac:dyDescent="0.25">
      <c r="A11" s="12"/>
      <c r="B11" s="198">
        <f t="shared" si="1"/>
        <v>47</v>
      </c>
      <c r="C11" s="53">
        <v>2</v>
      </c>
      <c r="D11" s="269">
        <v>47.92</v>
      </c>
      <c r="E11" s="782">
        <v>44597</v>
      </c>
      <c r="F11" s="269">
        <f t="shared" si="0"/>
        <v>47.92</v>
      </c>
      <c r="G11" s="270" t="s">
        <v>140</v>
      </c>
      <c r="H11" s="271">
        <v>110</v>
      </c>
      <c r="I11" s="264">
        <f t="shared" si="2"/>
        <v>1003.85</v>
      </c>
    </row>
    <row r="12" spans="1:10" x14ac:dyDescent="0.25">
      <c r="A12" s="55" t="s">
        <v>33</v>
      </c>
      <c r="B12" s="198">
        <f t="shared" si="1"/>
        <v>46</v>
      </c>
      <c r="C12" s="53">
        <v>1</v>
      </c>
      <c r="D12" s="269">
        <v>26.72</v>
      </c>
      <c r="E12" s="782">
        <v>44597</v>
      </c>
      <c r="F12" s="269">
        <f t="shared" si="0"/>
        <v>26.72</v>
      </c>
      <c r="G12" s="270" t="s">
        <v>141</v>
      </c>
      <c r="H12" s="271">
        <v>110</v>
      </c>
      <c r="I12" s="264">
        <f t="shared" si="2"/>
        <v>977.13</v>
      </c>
    </row>
    <row r="13" spans="1:10" x14ac:dyDescent="0.25">
      <c r="A13" s="77"/>
      <c r="B13" s="198">
        <f t="shared" si="1"/>
        <v>38</v>
      </c>
      <c r="C13" s="53">
        <v>8</v>
      </c>
      <c r="D13" s="269">
        <v>168.46</v>
      </c>
      <c r="E13" s="782">
        <v>44610</v>
      </c>
      <c r="F13" s="269">
        <f t="shared" si="0"/>
        <v>168.46</v>
      </c>
      <c r="G13" s="270" t="s">
        <v>169</v>
      </c>
      <c r="H13" s="271">
        <v>110</v>
      </c>
      <c r="I13" s="264">
        <f t="shared" si="2"/>
        <v>808.67</v>
      </c>
    </row>
    <row r="14" spans="1:10" x14ac:dyDescent="0.25">
      <c r="A14" s="12"/>
      <c r="B14" s="198">
        <f t="shared" si="1"/>
        <v>30</v>
      </c>
      <c r="C14" s="53">
        <v>8</v>
      </c>
      <c r="D14" s="269">
        <v>179.32</v>
      </c>
      <c r="E14" s="782">
        <v>44617</v>
      </c>
      <c r="F14" s="269">
        <f t="shared" si="0"/>
        <v>179.32</v>
      </c>
      <c r="G14" s="270" t="s">
        <v>197</v>
      </c>
      <c r="H14" s="271">
        <v>110</v>
      </c>
      <c r="I14" s="264">
        <f t="shared" si="2"/>
        <v>629.34999999999991</v>
      </c>
      <c r="J14" s="245"/>
    </row>
    <row r="15" spans="1:10" x14ac:dyDescent="0.25">
      <c r="B15" s="198">
        <f t="shared" si="1"/>
        <v>29</v>
      </c>
      <c r="C15" s="53">
        <v>1</v>
      </c>
      <c r="D15" s="269">
        <v>21.58</v>
      </c>
      <c r="E15" s="782">
        <v>44617</v>
      </c>
      <c r="F15" s="269">
        <f t="shared" si="0"/>
        <v>21.58</v>
      </c>
      <c r="G15" s="270" t="s">
        <v>197</v>
      </c>
      <c r="H15" s="271">
        <v>110</v>
      </c>
      <c r="I15" s="264">
        <f t="shared" si="2"/>
        <v>607.76999999999987</v>
      </c>
      <c r="J15" s="245"/>
    </row>
    <row r="16" spans="1:10" x14ac:dyDescent="0.25">
      <c r="B16" s="198">
        <f t="shared" si="1"/>
        <v>29</v>
      </c>
      <c r="C16" s="53"/>
      <c r="D16" s="909"/>
      <c r="E16" s="914"/>
      <c r="F16" s="909">
        <f t="shared" si="0"/>
        <v>0</v>
      </c>
      <c r="G16" s="484"/>
      <c r="H16" s="551"/>
      <c r="I16" s="264">
        <f t="shared" si="2"/>
        <v>607.76999999999987</v>
      </c>
      <c r="J16" s="245"/>
    </row>
    <row r="17" spans="2:10" x14ac:dyDescent="0.25">
      <c r="B17" s="198">
        <f t="shared" si="1"/>
        <v>29</v>
      </c>
      <c r="C17" s="53"/>
      <c r="D17" s="909"/>
      <c r="E17" s="914"/>
      <c r="F17" s="909">
        <f t="shared" si="0"/>
        <v>0</v>
      </c>
      <c r="G17" s="484"/>
      <c r="H17" s="551"/>
      <c r="I17" s="264">
        <f t="shared" si="2"/>
        <v>607.76999999999987</v>
      </c>
      <c r="J17" s="245"/>
    </row>
    <row r="18" spans="2:10" x14ac:dyDescent="0.25">
      <c r="B18" s="198">
        <f t="shared" si="1"/>
        <v>29</v>
      </c>
      <c r="C18" s="53"/>
      <c r="D18" s="909"/>
      <c r="E18" s="914"/>
      <c r="F18" s="909">
        <f t="shared" si="0"/>
        <v>0</v>
      </c>
      <c r="G18" s="484"/>
      <c r="H18" s="551"/>
      <c r="I18" s="264">
        <f t="shared" si="2"/>
        <v>607.76999999999987</v>
      </c>
      <c r="J18" s="245"/>
    </row>
    <row r="19" spans="2:10" x14ac:dyDescent="0.25">
      <c r="B19" s="198">
        <f t="shared" si="1"/>
        <v>29</v>
      </c>
      <c r="C19" s="53"/>
      <c r="D19" s="909"/>
      <c r="E19" s="914"/>
      <c r="F19" s="909">
        <f t="shared" si="0"/>
        <v>0</v>
      </c>
      <c r="G19" s="484"/>
      <c r="H19" s="551"/>
      <c r="I19" s="264">
        <f t="shared" si="2"/>
        <v>607.76999999999987</v>
      </c>
      <c r="J19" s="245"/>
    </row>
    <row r="20" spans="2:10" x14ac:dyDescent="0.25">
      <c r="B20" s="198">
        <f t="shared" si="1"/>
        <v>29</v>
      </c>
      <c r="C20" s="53"/>
      <c r="D20" s="909"/>
      <c r="E20" s="914"/>
      <c r="F20" s="909">
        <f t="shared" si="0"/>
        <v>0</v>
      </c>
      <c r="G20" s="484"/>
      <c r="H20" s="551"/>
      <c r="I20" s="264">
        <f t="shared" si="2"/>
        <v>607.76999999999987</v>
      </c>
      <c r="J20" s="245"/>
    </row>
    <row r="21" spans="2:10" x14ac:dyDescent="0.25">
      <c r="B21" s="198">
        <f t="shared" si="1"/>
        <v>29</v>
      </c>
      <c r="C21" s="53"/>
      <c r="D21" s="909"/>
      <c r="E21" s="914"/>
      <c r="F21" s="909">
        <f t="shared" si="0"/>
        <v>0</v>
      </c>
      <c r="G21" s="484"/>
      <c r="H21" s="551"/>
      <c r="I21" s="264">
        <f t="shared" si="2"/>
        <v>607.76999999999987</v>
      </c>
      <c r="J21" s="245"/>
    </row>
    <row r="22" spans="2:10" x14ac:dyDescent="0.25">
      <c r="B22" s="198">
        <f t="shared" si="1"/>
        <v>29</v>
      </c>
      <c r="C22" s="53"/>
      <c r="D22" s="909"/>
      <c r="E22" s="914"/>
      <c r="F22" s="909">
        <f t="shared" si="0"/>
        <v>0</v>
      </c>
      <c r="G22" s="484"/>
      <c r="H22" s="551"/>
      <c r="I22" s="264">
        <f t="shared" si="2"/>
        <v>607.76999999999987</v>
      </c>
      <c r="J22" s="245"/>
    </row>
    <row r="23" spans="2:10" x14ac:dyDescent="0.25">
      <c r="B23" s="198">
        <f t="shared" si="1"/>
        <v>29</v>
      </c>
      <c r="C23" s="53"/>
      <c r="D23" s="909"/>
      <c r="E23" s="914"/>
      <c r="F23" s="909">
        <f t="shared" si="0"/>
        <v>0</v>
      </c>
      <c r="G23" s="484"/>
      <c r="H23" s="551"/>
      <c r="I23" s="264">
        <f t="shared" si="2"/>
        <v>607.76999999999987</v>
      </c>
      <c r="J23" s="245"/>
    </row>
    <row r="24" spans="2:10" x14ac:dyDescent="0.25">
      <c r="B24" s="198">
        <f t="shared" si="1"/>
        <v>29</v>
      </c>
      <c r="C24" s="53"/>
      <c r="D24" s="269"/>
      <c r="E24" s="782"/>
      <c r="F24" s="269">
        <f t="shared" si="0"/>
        <v>0</v>
      </c>
      <c r="G24" s="270"/>
      <c r="H24" s="271"/>
      <c r="I24" s="264">
        <f t="shared" si="2"/>
        <v>607.76999999999987</v>
      </c>
    </row>
    <row r="25" spans="2:10" x14ac:dyDescent="0.25">
      <c r="B25" s="198">
        <f t="shared" si="1"/>
        <v>29</v>
      </c>
      <c r="C25" s="53"/>
      <c r="D25" s="269"/>
      <c r="E25" s="782"/>
      <c r="F25" s="269">
        <f t="shared" si="0"/>
        <v>0</v>
      </c>
      <c r="G25" s="270"/>
      <c r="H25" s="271"/>
      <c r="I25" s="264">
        <f t="shared" si="2"/>
        <v>607.76999999999987</v>
      </c>
    </row>
    <row r="26" spans="2:10" x14ac:dyDescent="0.25">
      <c r="B26" s="198">
        <f t="shared" si="1"/>
        <v>29</v>
      </c>
      <c r="C26" s="53"/>
      <c r="D26" s="269"/>
      <c r="E26" s="782"/>
      <c r="F26" s="269">
        <f t="shared" si="0"/>
        <v>0</v>
      </c>
      <c r="G26" s="270"/>
      <c r="H26" s="271"/>
      <c r="I26" s="264">
        <f t="shared" si="2"/>
        <v>607.76999999999987</v>
      </c>
    </row>
    <row r="27" spans="2:10" x14ac:dyDescent="0.25">
      <c r="B27" s="198">
        <f t="shared" si="1"/>
        <v>29</v>
      </c>
      <c r="C27" s="53"/>
      <c r="D27" s="269"/>
      <c r="E27" s="782"/>
      <c r="F27" s="269">
        <f t="shared" si="0"/>
        <v>0</v>
      </c>
      <c r="G27" s="270"/>
      <c r="H27" s="271"/>
      <c r="I27" s="264">
        <f t="shared" si="2"/>
        <v>607.76999999999987</v>
      </c>
    </row>
    <row r="28" spans="2:10" x14ac:dyDescent="0.25">
      <c r="B28" s="198">
        <f t="shared" si="1"/>
        <v>29</v>
      </c>
      <c r="C28" s="53"/>
      <c r="D28" s="269"/>
      <c r="E28" s="782"/>
      <c r="F28" s="269">
        <f t="shared" si="0"/>
        <v>0</v>
      </c>
      <c r="G28" s="270"/>
      <c r="H28" s="271"/>
      <c r="I28" s="264">
        <f t="shared" si="2"/>
        <v>607.76999999999987</v>
      </c>
    </row>
    <row r="29" spans="2:10" x14ac:dyDescent="0.25">
      <c r="B29" s="198">
        <f t="shared" si="1"/>
        <v>29</v>
      </c>
      <c r="C29" s="53"/>
      <c r="D29" s="269"/>
      <c r="E29" s="782"/>
      <c r="F29" s="269">
        <f t="shared" si="0"/>
        <v>0</v>
      </c>
      <c r="G29" s="270"/>
      <c r="H29" s="271"/>
      <c r="I29" s="264">
        <f t="shared" si="2"/>
        <v>607.76999999999987</v>
      </c>
    </row>
    <row r="30" spans="2:10" x14ac:dyDescent="0.25">
      <c r="B30" s="198">
        <f t="shared" si="1"/>
        <v>29</v>
      </c>
      <c r="C30" s="53"/>
      <c r="D30" s="269"/>
      <c r="E30" s="782"/>
      <c r="F30" s="269">
        <f t="shared" si="0"/>
        <v>0</v>
      </c>
      <c r="G30" s="270"/>
      <c r="H30" s="271"/>
      <c r="I30" s="264">
        <f t="shared" si="2"/>
        <v>607.76999999999987</v>
      </c>
    </row>
    <row r="31" spans="2:10" x14ac:dyDescent="0.25">
      <c r="B31" s="198">
        <f t="shared" si="1"/>
        <v>29</v>
      </c>
      <c r="C31" s="15"/>
      <c r="D31" s="269"/>
      <c r="E31" s="782"/>
      <c r="F31" s="269">
        <f t="shared" si="0"/>
        <v>0</v>
      </c>
      <c r="G31" s="270"/>
      <c r="H31" s="271"/>
      <c r="I31" s="264">
        <f t="shared" si="2"/>
        <v>607.76999999999987</v>
      </c>
    </row>
    <row r="32" spans="2:10" x14ac:dyDescent="0.25">
      <c r="B32" s="198">
        <f t="shared" si="1"/>
        <v>29</v>
      </c>
      <c r="C32" s="15"/>
      <c r="D32" s="269"/>
      <c r="E32" s="782"/>
      <c r="F32" s="269">
        <f t="shared" si="0"/>
        <v>0</v>
      </c>
      <c r="G32" s="270"/>
      <c r="H32" s="271"/>
      <c r="I32" s="264">
        <f t="shared" si="2"/>
        <v>607.76999999999987</v>
      </c>
    </row>
    <row r="33" spans="2:9" x14ac:dyDescent="0.25">
      <c r="B33" s="198">
        <f t="shared" si="1"/>
        <v>29</v>
      </c>
      <c r="C33" s="15"/>
      <c r="D33" s="269"/>
      <c r="E33" s="782"/>
      <c r="F33" s="269">
        <f t="shared" si="0"/>
        <v>0</v>
      </c>
      <c r="G33" s="270"/>
      <c r="H33" s="271"/>
      <c r="I33" s="264">
        <f t="shared" si="2"/>
        <v>607.76999999999987</v>
      </c>
    </row>
    <row r="34" spans="2:9" x14ac:dyDescent="0.25">
      <c r="B34" s="198">
        <f t="shared" si="1"/>
        <v>29</v>
      </c>
      <c r="C34" s="15"/>
      <c r="D34" s="269"/>
      <c r="E34" s="782"/>
      <c r="F34" s="269">
        <f t="shared" si="0"/>
        <v>0</v>
      </c>
      <c r="G34" s="270"/>
      <c r="H34" s="271"/>
      <c r="I34" s="264">
        <f t="shared" si="2"/>
        <v>607.76999999999987</v>
      </c>
    </row>
    <row r="35" spans="2:9" x14ac:dyDescent="0.25">
      <c r="B35" s="198">
        <f t="shared" si="1"/>
        <v>29</v>
      </c>
      <c r="C35" s="15"/>
      <c r="D35" s="269"/>
      <c r="E35" s="782"/>
      <c r="F35" s="269">
        <f t="shared" si="0"/>
        <v>0</v>
      </c>
      <c r="G35" s="270"/>
      <c r="H35" s="271"/>
      <c r="I35" s="264">
        <f t="shared" si="2"/>
        <v>607.76999999999987</v>
      </c>
    </row>
    <row r="36" spans="2:9" x14ac:dyDescent="0.25">
      <c r="B36" s="198">
        <f t="shared" si="1"/>
        <v>29</v>
      </c>
      <c r="C36" s="15"/>
      <c r="D36" s="269"/>
      <c r="E36" s="782"/>
      <c r="F36" s="269">
        <f t="shared" si="0"/>
        <v>0</v>
      </c>
      <c r="G36" s="270"/>
      <c r="H36" s="271"/>
      <c r="I36" s="264">
        <f t="shared" si="2"/>
        <v>607.76999999999987</v>
      </c>
    </row>
    <row r="37" spans="2:9" x14ac:dyDescent="0.25">
      <c r="B37" s="198">
        <f t="shared" si="1"/>
        <v>29</v>
      </c>
      <c r="C37" s="15"/>
      <c r="D37" s="269"/>
      <c r="E37" s="782"/>
      <c r="F37" s="269">
        <f t="shared" si="0"/>
        <v>0</v>
      </c>
      <c r="G37" s="270"/>
      <c r="H37" s="271"/>
      <c r="I37" s="264">
        <f t="shared" si="2"/>
        <v>607.76999999999987</v>
      </c>
    </row>
    <row r="38" spans="2:9" x14ac:dyDescent="0.25">
      <c r="B38" s="198">
        <f t="shared" si="1"/>
        <v>29</v>
      </c>
      <c r="C38" s="15"/>
      <c r="D38" s="269"/>
      <c r="E38" s="782"/>
      <c r="F38" s="269">
        <f t="shared" si="0"/>
        <v>0</v>
      </c>
      <c r="G38" s="270"/>
      <c r="H38" s="271"/>
      <c r="I38" s="264">
        <f t="shared" si="2"/>
        <v>607.76999999999987</v>
      </c>
    </row>
    <row r="39" spans="2:9" x14ac:dyDescent="0.25">
      <c r="B39" s="198">
        <f t="shared" si="1"/>
        <v>29</v>
      </c>
      <c r="C39" s="15"/>
      <c r="D39" s="269"/>
      <c r="E39" s="782"/>
      <c r="F39" s="269">
        <f t="shared" si="0"/>
        <v>0</v>
      </c>
      <c r="G39" s="270"/>
      <c r="H39" s="271"/>
      <c r="I39" s="264">
        <f t="shared" si="2"/>
        <v>607.76999999999987</v>
      </c>
    </row>
    <row r="40" spans="2:9" x14ac:dyDescent="0.25">
      <c r="B40" s="198">
        <f t="shared" si="1"/>
        <v>29</v>
      </c>
      <c r="C40" s="15"/>
      <c r="D40" s="269"/>
      <c r="E40" s="782"/>
      <c r="F40" s="269">
        <f t="shared" si="0"/>
        <v>0</v>
      </c>
      <c r="G40" s="270"/>
      <c r="H40" s="271"/>
      <c r="I40" s="264">
        <f t="shared" si="2"/>
        <v>607.76999999999987</v>
      </c>
    </row>
    <row r="41" spans="2:9" x14ac:dyDescent="0.25">
      <c r="B41" s="198">
        <f t="shared" si="1"/>
        <v>29</v>
      </c>
      <c r="C41" s="15"/>
      <c r="D41" s="269"/>
      <c r="E41" s="782"/>
      <c r="F41" s="269">
        <f t="shared" si="0"/>
        <v>0</v>
      </c>
      <c r="G41" s="270"/>
      <c r="H41" s="271"/>
      <c r="I41" s="264">
        <f t="shared" si="2"/>
        <v>607.76999999999987</v>
      </c>
    </row>
    <row r="42" spans="2:9" x14ac:dyDescent="0.25">
      <c r="B42" s="198">
        <f t="shared" si="1"/>
        <v>29</v>
      </c>
      <c r="C42" s="15"/>
      <c r="D42" s="269"/>
      <c r="E42" s="782"/>
      <c r="F42" s="269">
        <f t="shared" si="0"/>
        <v>0</v>
      </c>
      <c r="G42" s="270"/>
      <c r="H42" s="271"/>
      <c r="I42" s="264">
        <f t="shared" si="2"/>
        <v>607.76999999999987</v>
      </c>
    </row>
    <row r="43" spans="2:9" x14ac:dyDescent="0.25">
      <c r="B43" s="198">
        <f t="shared" si="1"/>
        <v>29</v>
      </c>
      <c r="C43" s="15"/>
      <c r="D43" s="269"/>
      <c r="E43" s="782"/>
      <c r="F43" s="269">
        <f t="shared" si="0"/>
        <v>0</v>
      </c>
      <c r="G43" s="270"/>
      <c r="H43" s="271"/>
      <c r="I43" s="264">
        <f t="shared" si="2"/>
        <v>607.76999999999987</v>
      </c>
    </row>
    <row r="44" spans="2:9" x14ac:dyDescent="0.25">
      <c r="B44" s="198">
        <f t="shared" si="1"/>
        <v>29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2"/>
        <v>607.76999999999987</v>
      </c>
    </row>
    <row r="45" spans="2:9" x14ac:dyDescent="0.25">
      <c r="B45" s="198">
        <f t="shared" si="1"/>
        <v>29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2"/>
        <v>607.76999999999987</v>
      </c>
    </row>
    <row r="46" spans="2:9" x14ac:dyDescent="0.25">
      <c r="B46" s="198">
        <f t="shared" si="1"/>
        <v>29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2"/>
        <v>607.76999999999987</v>
      </c>
    </row>
    <row r="47" spans="2:9" x14ac:dyDescent="0.25">
      <c r="B47" s="198">
        <f t="shared" si="1"/>
        <v>29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2"/>
        <v>607.76999999999987</v>
      </c>
    </row>
    <row r="48" spans="2:9" x14ac:dyDescent="0.25">
      <c r="B48" s="198">
        <f t="shared" si="1"/>
        <v>29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2"/>
        <v>607.76999999999987</v>
      </c>
    </row>
    <row r="49" spans="2:9" x14ac:dyDescent="0.25">
      <c r="B49" s="198">
        <f t="shared" si="1"/>
        <v>29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2"/>
        <v>607.76999999999987</v>
      </c>
    </row>
    <row r="50" spans="2:9" x14ac:dyDescent="0.25">
      <c r="B50" s="198">
        <f t="shared" si="1"/>
        <v>29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2"/>
        <v>607.76999999999987</v>
      </c>
    </row>
    <row r="51" spans="2:9" x14ac:dyDescent="0.25">
      <c r="B51" s="198">
        <f t="shared" si="1"/>
        <v>29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2"/>
        <v>607.76999999999987</v>
      </c>
    </row>
    <row r="52" spans="2:9" x14ac:dyDescent="0.25">
      <c r="B52" s="198">
        <f t="shared" si="1"/>
        <v>29</v>
      </c>
      <c r="C52" s="15"/>
      <c r="D52" s="69"/>
      <c r="E52" s="333"/>
      <c r="F52" s="69">
        <f t="shared" si="0"/>
        <v>0</v>
      </c>
      <c r="G52" s="70"/>
      <c r="H52" s="71"/>
      <c r="I52" s="264">
        <f t="shared" si="2"/>
        <v>607.76999999999987</v>
      </c>
    </row>
    <row r="53" spans="2:9" x14ac:dyDescent="0.25">
      <c r="B53" s="198">
        <f t="shared" si="1"/>
        <v>29</v>
      </c>
      <c r="C53" s="15"/>
      <c r="D53" s="69"/>
      <c r="E53" s="333"/>
      <c r="F53" s="69">
        <f t="shared" si="0"/>
        <v>0</v>
      </c>
      <c r="G53" s="70"/>
      <c r="H53" s="71"/>
      <c r="I53" s="264">
        <f t="shared" si="2"/>
        <v>607.76999999999987</v>
      </c>
    </row>
    <row r="54" spans="2:9" ht="15.75" thickBot="1" x14ac:dyDescent="0.3">
      <c r="B54" s="3"/>
      <c r="C54" s="36"/>
      <c r="D54" s="157"/>
      <c r="E54" s="343"/>
      <c r="F54" s="157">
        <f t="shared" si="0"/>
        <v>0</v>
      </c>
      <c r="G54" s="225"/>
      <c r="H54" s="75"/>
      <c r="I54" s="264">
        <f t="shared" si="2"/>
        <v>607.76999999999987</v>
      </c>
    </row>
    <row r="55" spans="2:9" x14ac:dyDescent="0.25">
      <c r="C55" s="53">
        <f>SUM(C9:C54)</f>
        <v>30</v>
      </c>
      <c r="D55" s="124">
        <f>SUM(D9:D54)</f>
        <v>668.53000000000009</v>
      </c>
      <c r="E55" s="174"/>
      <c r="F55" s="124">
        <f>SUM(F9:F54)</f>
        <v>668.53000000000009</v>
      </c>
      <c r="G55" s="167"/>
      <c r="H55" s="167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29</v>
      </c>
    </row>
    <row r="59" spans="2:9" ht="15.75" thickBot="1" x14ac:dyDescent="0.3">
      <c r="B59" s="125"/>
    </row>
    <row r="60" spans="2:9" ht="15.75" thickBot="1" x14ac:dyDescent="0.3">
      <c r="B60" s="91"/>
      <c r="C60" s="1111" t="s">
        <v>11</v>
      </c>
      <c r="D60" s="1112"/>
      <c r="E60" s="57">
        <f>E5-F55+E4+E6+E7</f>
        <v>607.77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JR7" zoomScaleNormal="100" workbookViewId="0">
      <selection activeCell="JX34" sqref="JX34"/>
    </sheetView>
  </sheetViews>
  <sheetFormatPr baseColWidth="10" defaultColWidth="11.42578125" defaultRowHeight="15.75" x14ac:dyDescent="0.25"/>
  <cols>
    <col min="1" max="1" width="6.85546875" style="139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7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88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88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88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88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88" bestFit="1" customWidth="1"/>
    <col min="80" max="80" width="13.85546875" style="588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88" customWidth="1"/>
    <col min="90" max="90" width="11.42578125" style="588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88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88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88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88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88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88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88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88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88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88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88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88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88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88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88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88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88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88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88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88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88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88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88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88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61" t="s">
        <v>35</v>
      </c>
      <c r="C1" s="362"/>
      <c r="D1" s="362"/>
      <c r="E1" s="353"/>
      <c r="F1" s="363"/>
      <c r="G1" s="364"/>
      <c r="H1" s="364"/>
      <c r="I1" s="364"/>
      <c r="K1" s="1100" t="s">
        <v>207</v>
      </c>
      <c r="L1" s="1100"/>
      <c r="M1" s="1100"/>
      <c r="N1" s="1100"/>
      <c r="O1" s="1100"/>
      <c r="P1" s="1100"/>
      <c r="Q1" s="1100"/>
      <c r="R1" s="365">
        <f>I1+1</f>
        <v>1</v>
      </c>
      <c r="S1" s="365"/>
      <c r="U1" s="1098" t="str">
        <f>K1</f>
        <v>ENTRADAS DEL MES DE MARZO 2022</v>
      </c>
      <c r="V1" s="1098"/>
      <c r="W1" s="1098"/>
      <c r="X1" s="1098"/>
      <c r="Y1" s="1098"/>
      <c r="Z1" s="1098"/>
      <c r="AA1" s="1098"/>
      <c r="AB1" s="365">
        <f>R1+1</f>
        <v>2</v>
      </c>
      <c r="AC1" s="591"/>
      <c r="AE1" s="1098" t="str">
        <f>U1</f>
        <v>ENTRADAS DEL MES DE MARZO 2022</v>
      </c>
      <c r="AF1" s="1098"/>
      <c r="AG1" s="1098"/>
      <c r="AH1" s="1098"/>
      <c r="AI1" s="1098"/>
      <c r="AJ1" s="1098"/>
      <c r="AK1" s="1098"/>
      <c r="AL1" s="365">
        <f>AB1+1</f>
        <v>3</v>
      </c>
      <c r="AM1" s="365"/>
      <c r="AO1" s="1098" t="str">
        <f>AE1</f>
        <v>ENTRADAS DEL MES DE MARZO 2022</v>
      </c>
      <c r="AP1" s="1098"/>
      <c r="AQ1" s="1098"/>
      <c r="AR1" s="1098"/>
      <c r="AS1" s="1098"/>
      <c r="AT1" s="1098"/>
      <c r="AU1" s="1098"/>
      <c r="AV1" s="365">
        <f>AL1+1</f>
        <v>4</v>
      </c>
      <c r="AW1" s="591"/>
      <c r="AY1" s="1098" t="str">
        <f>AO1</f>
        <v>ENTRADAS DEL MES DE MARZO 2022</v>
      </c>
      <c r="AZ1" s="1098"/>
      <c r="BA1" s="1098"/>
      <c r="BB1" s="1098"/>
      <c r="BC1" s="1098"/>
      <c r="BD1" s="1098"/>
      <c r="BE1" s="1098"/>
      <c r="BF1" s="365">
        <f>AV1+1</f>
        <v>5</v>
      </c>
      <c r="BG1" s="630"/>
      <c r="BI1" s="1098" t="str">
        <f>AY1</f>
        <v>ENTRADAS DEL MES DE MARZO 2022</v>
      </c>
      <c r="BJ1" s="1098"/>
      <c r="BK1" s="1098"/>
      <c r="BL1" s="1098"/>
      <c r="BM1" s="1098"/>
      <c r="BN1" s="1098"/>
      <c r="BO1" s="1098"/>
      <c r="BP1" s="365">
        <f>BF1+1</f>
        <v>6</v>
      </c>
      <c r="BQ1" s="591"/>
      <c r="BS1" s="1098" t="str">
        <f>BI1</f>
        <v>ENTRADAS DEL MES DE MARZO 2022</v>
      </c>
      <c r="BT1" s="1098"/>
      <c r="BU1" s="1098"/>
      <c r="BV1" s="1098"/>
      <c r="BW1" s="1098"/>
      <c r="BX1" s="1098"/>
      <c r="BY1" s="1098"/>
      <c r="BZ1" s="365">
        <f>BP1+1</f>
        <v>7</v>
      </c>
      <c r="CC1" s="1098" t="str">
        <f>BS1</f>
        <v>ENTRADAS DEL MES DE MARZO 2022</v>
      </c>
      <c r="CD1" s="1098"/>
      <c r="CE1" s="1098"/>
      <c r="CF1" s="1098"/>
      <c r="CG1" s="1098"/>
      <c r="CH1" s="1098"/>
      <c r="CI1" s="1098"/>
      <c r="CJ1" s="365">
        <f>BZ1+1</f>
        <v>8</v>
      </c>
      <c r="CM1" s="1098" t="str">
        <f>CC1</f>
        <v>ENTRADAS DEL MES DE MARZO 2022</v>
      </c>
      <c r="CN1" s="1098"/>
      <c r="CO1" s="1098"/>
      <c r="CP1" s="1098"/>
      <c r="CQ1" s="1098"/>
      <c r="CR1" s="1098"/>
      <c r="CS1" s="1098"/>
      <c r="CT1" s="365">
        <f>CJ1+1</f>
        <v>9</v>
      </c>
      <c r="CU1" s="591"/>
      <c r="CW1" s="1098" t="str">
        <f>CM1</f>
        <v>ENTRADAS DEL MES DE MARZO 2022</v>
      </c>
      <c r="CX1" s="1098"/>
      <c r="CY1" s="1098"/>
      <c r="CZ1" s="1098"/>
      <c r="DA1" s="1098"/>
      <c r="DB1" s="1098"/>
      <c r="DC1" s="1098"/>
      <c r="DD1" s="365">
        <f>CT1+1</f>
        <v>10</v>
      </c>
      <c r="DE1" s="591"/>
      <c r="DG1" s="1098" t="str">
        <f>CW1</f>
        <v>ENTRADAS DEL MES DE MARZO 2022</v>
      </c>
      <c r="DH1" s="1098"/>
      <c r="DI1" s="1098"/>
      <c r="DJ1" s="1098"/>
      <c r="DK1" s="1098"/>
      <c r="DL1" s="1098"/>
      <c r="DM1" s="1098"/>
      <c r="DN1" s="365">
        <f>DD1+1</f>
        <v>11</v>
      </c>
      <c r="DO1" s="591"/>
      <c r="DQ1" s="1098" t="str">
        <f>DG1</f>
        <v>ENTRADAS DEL MES DE MARZO 2022</v>
      </c>
      <c r="DR1" s="1098"/>
      <c r="DS1" s="1098"/>
      <c r="DT1" s="1098"/>
      <c r="DU1" s="1098"/>
      <c r="DV1" s="1098"/>
      <c r="DW1" s="1098"/>
      <c r="DX1" s="365">
        <f>DN1+1</f>
        <v>12</v>
      </c>
      <c r="EA1" s="1098" t="str">
        <f>DQ1</f>
        <v>ENTRADAS DEL MES DE MARZO 2022</v>
      </c>
      <c r="EB1" s="1098"/>
      <c r="EC1" s="1098"/>
      <c r="ED1" s="1098"/>
      <c r="EE1" s="1098"/>
      <c r="EF1" s="1098"/>
      <c r="EG1" s="1098"/>
      <c r="EH1" s="365">
        <f>DX1+1</f>
        <v>13</v>
      </c>
      <c r="EI1" s="591"/>
      <c r="EK1" s="1098" t="str">
        <f>EA1</f>
        <v>ENTRADAS DEL MES DE MARZO 2022</v>
      </c>
      <c r="EL1" s="1098"/>
      <c r="EM1" s="1098"/>
      <c r="EN1" s="1098"/>
      <c r="EO1" s="1098"/>
      <c r="EP1" s="1098"/>
      <c r="EQ1" s="1098"/>
      <c r="ER1" s="365">
        <f>EH1+1</f>
        <v>14</v>
      </c>
      <c r="ES1" s="591"/>
      <c r="EU1" s="1098" t="str">
        <f>EK1</f>
        <v>ENTRADAS DEL MES DE MARZO 2022</v>
      </c>
      <c r="EV1" s="1098"/>
      <c r="EW1" s="1098"/>
      <c r="EX1" s="1098"/>
      <c r="EY1" s="1098"/>
      <c r="EZ1" s="1098"/>
      <c r="FA1" s="1098"/>
      <c r="FB1" s="365">
        <f>ER1+1</f>
        <v>15</v>
      </c>
      <c r="FC1" s="591"/>
      <c r="FE1" s="1098" t="str">
        <f>EU1</f>
        <v>ENTRADAS DEL MES DE MARZO 2022</v>
      </c>
      <c r="FF1" s="1098"/>
      <c r="FG1" s="1098"/>
      <c r="FH1" s="1098"/>
      <c r="FI1" s="1098"/>
      <c r="FJ1" s="1098"/>
      <c r="FK1" s="1098"/>
      <c r="FL1" s="365">
        <f>FB1+1</f>
        <v>16</v>
      </c>
      <c r="FM1" s="591"/>
      <c r="FO1" s="1098" t="str">
        <f>FE1</f>
        <v>ENTRADAS DEL MES DE MARZO 2022</v>
      </c>
      <c r="FP1" s="1098"/>
      <c r="FQ1" s="1098"/>
      <c r="FR1" s="1098"/>
      <c r="FS1" s="1098"/>
      <c r="FT1" s="1098"/>
      <c r="FU1" s="1098"/>
      <c r="FV1" s="365">
        <f>FL1+1</f>
        <v>17</v>
      </c>
      <c r="FW1" s="591"/>
      <c r="FY1" s="1098" t="str">
        <f>FO1</f>
        <v>ENTRADAS DEL MES DE MARZO 2022</v>
      </c>
      <c r="FZ1" s="1098"/>
      <c r="GA1" s="1098"/>
      <c r="GB1" s="1098"/>
      <c r="GC1" s="1098"/>
      <c r="GD1" s="1098"/>
      <c r="GE1" s="1098"/>
      <c r="GF1" s="365">
        <f>FV1+1</f>
        <v>18</v>
      </c>
      <c r="GG1" s="591"/>
      <c r="GH1" s="75" t="s">
        <v>37</v>
      </c>
      <c r="GI1" s="1098" t="str">
        <f>FY1</f>
        <v>ENTRADAS DEL MES DE MARZO 2022</v>
      </c>
      <c r="GJ1" s="1098"/>
      <c r="GK1" s="1098"/>
      <c r="GL1" s="1098"/>
      <c r="GM1" s="1098"/>
      <c r="GN1" s="1098"/>
      <c r="GO1" s="1098"/>
      <c r="GP1" s="365">
        <f>GF1+1</f>
        <v>19</v>
      </c>
      <c r="GQ1" s="591"/>
      <c r="GS1" s="1098" t="str">
        <f>GI1</f>
        <v>ENTRADAS DEL MES DE MARZO 2022</v>
      </c>
      <c r="GT1" s="1098"/>
      <c r="GU1" s="1098"/>
      <c r="GV1" s="1098"/>
      <c r="GW1" s="1098"/>
      <c r="GX1" s="1098"/>
      <c r="GY1" s="1098"/>
      <c r="GZ1" s="365">
        <f>GP1+1</f>
        <v>20</v>
      </c>
      <c r="HA1" s="591"/>
      <c r="HC1" s="1098" t="str">
        <f>GS1</f>
        <v>ENTRADAS DEL MES DE MARZO 2022</v>
      </c>
      <c r="HD1" s="1098"/>
      <c r="HE1" s="1098"/>
      <c r="HF1" s="1098"/>
      <c r="HG1" s="1098"/>
      <c r="HH1" s="1098"/>
      <c r="HI1" s="1098"/>
      <c r="HJ1" s="365">
        <f>GZ1+1</f>
        <v>21</v>
      </c>
      <c r="HK1" s="591"/>
      <c r="HM1" s="1098" t="str">
        <f>HC1</f>
        <v>ENTRADAS DEL MES DE MARZO 2022</v>
      </c>
      <c r="HN1" s="1098"/>
      <c r="HO1" s="1098"/>
      <c r="HP1" s="1098"/>
      <c r="HQ1" s="1098"/>
      <c r="HR1" s="1098"/>
      <c r="HS1" s="1098"/>
      <c r="HT1" s="365">
        <f>HJ1+1</f>
        <v>22</v>
      </c>
      <c r="HU1" s="591"/>
      <c r="HW1" s="1098" t="str">
        <f>HM1</f>
        <v>ENTRADAS DEL MES DE MARZO 2022</v>
      </c>
      <c r="HX1" s="1098"/>
      <c r="HY1" s="1098"/>
      <c r="HZ1" s="1098"/>
      <c r="IA1" s="1098"/>
      <c r="IB1" s="1098"/>
      <c r="IC1" s="1098"/>
      <c r="ID1" s="365">
        <f>HT1+1</f>
        <v>23</v>
      </c>
      <c r="IE1" s="591"/>
      <c r="IG1" s="1098" t="str">
        <f>HW1</f>
        <v>ENTRADAS DEL MES DE MARZO 2022</v>
      </c>
      <c r="IH1" s="1098"/>
      <c r="II1" s="1098"/>
      <c r="IJ1" s="1098"/>
      <c r="IK1" s="1098"/>
      <c r="IL1" s="1098"/>
      <c r="IM1" s="1098"/>
      <c r="IN1" s="365">
        <f>ID1+1</f>
        <v>24</v>
      </c>
      <c r="IO1" s="591"/>
      <c r="IQ1" s="1098" t="str">
        <f>IG1</f>
        <v>ENTRADAS DEL MES DE MARZO 2022</v>
      </c>
      <c r="IR1" s="1098"/>
      <c r="IS1" s="1098"/>
      <c r="IT1" s="1098"/>
      <c r="IU1" s="1098"/>
      <c r="IV1" s="1098"/>
      <c r="IW1" s="1098"/>
      <c r="IX1" s="365">
        <f>IN1+1</f>
        <v>25</v>
      </c>
      <c r="IY1" s="591"/>
      <c r="JA1" s="1098" t="str">
        <f>IQ1</f>
        <v>ENTRADAS DEL MES DE MARZO 2022</v>
      </c>
      <c r="JB1" s="1098"/>
      <c r="JC1" s="1098"/>
      <c r="JD1" s="1098"/>
      <c r="JE1" s="1098"/>
      <c r="JF1" s="1098"/>
      <c r="JG1" s="1098"/>
      <c r="JH1" s="365">
        <f>IX1+1</f>
        <v>26</v>
      </c>
      <c r="JI1" s="591"/>
      <c r="JK1" s="1108" t="str">
        <f>JA1</f>
        <v>ENTRADAS DEL MES DE MARZO 2022</v>
      </c>
      <c r="JL1" s="1108"/>
      <c r="JM1" s="1108"/>
      <c r="JN1" s="1108"/>
      <c r="JO1" s="1108"/>
      <c r="JP1" s="1108"/>
      <c r="JQ1" s="1108"/>
      <c r="JR1" s="365">
        <f>JH1+1</f>
        <v>27</v>
      </c>
      <c r="JS1" s="591"/>
      <c r="JU1" s="1098" t="str">
        <f>JK1</f>
        <v>ENTRADAS DEL MES DE MARZO 2022</v>
      </c>
      <c r="JV1" s="1098"/>
      <c r="JW1" s="1098"/>
      <c r="JX1" s="1098"/>
      <c r="JY1" s="1098"/>
      <c r="JZ1" s="1098"/>
      <c r="KA1" s="1098"/>
      <c r="KB1" s="365">
        <f>JR1+1</f>
        <v>28</v>
      </c>
      <c r="KC1" s="591"/>
      <c r="KE1" s="1098" t="str">
        <f>JU1</f>
        <v>ENTRADAS DEL MES DE MARZO 2022</v>
      </c>
      <c r="KF1" s="1098"/>
      <c r="KG1" s="1098"/>
      <c r="KH1" s="1098"/>
      <c r="KI1" s="1098"/>
      <c r="KJ1" s="1098"/>
      <c r="KK1" s="1098"/>
      <c r="KL1" s="365">
        <f>KB1+1</f>
        <v>29</v>
      </c>
      <c r="KM1" s="591"/>
      <c r="KO1" s="1098" t="str">
        <f>KE1</f>
        <v>ENTRADAS DEL MES DE MARZO 2022</v>
      </c>
      <c r="KP1" s="1098"/>
      <c r="KQ1" s="1098"/>
      <c r="KR1" s="1098"/>
      <c r="KS1" s="1098"/>
      <c r="KT1" s="1098"/>
      <c r="KU1" s="1098"/>
      <c r="KV1" s="365">
        <f>KL1+1</f>
        <v>30</v>
      </c>
      <c r="KW1" s="591"/>
      <c r="KY1" s="1098" t="str">
        <f>KO1</f>
        <v>ENTRADAS DEL MES DE MARZO 2022</v>
      </c>
      <c r="KZ1" s="1098"/>
      <c r="LA1" s="1098"/>
      <c r="LB1" s="1098"/>
      <c r="LC1" s="1098"/>
      <c r="LD1" s="1098"/>
      <c r="LE1" s="1098"/>
      <c r="LF1" s="365">
        <f>KV1+1</f>
        <v>31</v>
      </c>
      <c r="LG1" s="591"/>
      <c r="LI1" s="1098" t="str">
        <f>KY1</f>
        <v>ENTRADAS DEL MES DE MARZO 2022</v>
      </c>
      <c r="LJ1" s="1098"/>
      <c r="LK1" s="1098"/>
      <c r="LL1" s="1098"/>
      <c r="LM1" s="1098"/>
      <c r="LN1" s="1098"/>
      <c r="LO1" s="1098"/>
      <c r="LP1" s="365">
        <f>LF1+1</f>
        <v>32</v>
      </c>
      <c r="LQ1" s="591"/>
      <c r="LS1" s="1098" t="str">
        <f>LI1</f>
        <v>ENTRADAS DEL MES DE MARZO 2022</v>
      </c>
      <c r="LT1" s="1098"/>
      <c r="LU1" s="1098"/>
      <c r="LV1" s="1098"/>
      <c r="LW1" s="1098"/>
      <c r="LX1" s="1098"/>
      <c r="LY1" s="1098"/>
      <c r="LZ1" s="365">
        <f>LP1+1</f>
        <v>33</v>
      </c>
      <c r="MC1" s="1098" t="str">
        <f>LS1</f>
        <v>ENTRADAS DEL MES DE MARZO 2022</v>
      </c>
      <c r="MD1" s="1098"/>
      <c r="ME1" s="1098"/>
      <c r="MF1" s="1098"/>
      <c r="MG1" s="1098"/>
      <c r="MH1" s="1098"/>
      <c r="MI1" s="1098"/>
      <c r="MJ1" s="365">
        <f>LZ1+1</f>
        <v>34</v>
      </c>
      <c r="MK1" s="365"/>
      <c r="MM1" s="1098" t="str">
        <f>MC1</f>
        <v>ENTRADAS DEL MES DE MARZO 2022</v>
      </c>
      <c r="MN1" s="1098"/>
      <c r="MO1" s="1098"/>
      <c r="MP1" s="1098"/>
      <c r="MQ1" s="1098"/>
      <c r="MR1" s="1098"/>
      <c r="MS1" s="1098"/>
      <c r="MT1" s="365">
        <f>MJ1+1</f>
        <v>35</v>
      </c>
      <c r="MU1" s="365"/>
      <c r="MW1" s="1098" t="str">
        <f>MM1</f>
        <v>ENTRADAS DEL MES DE MARZO 2022</v>
      </c>
      <c r="MX1" s="1098"/>
      <c r="MY1" s="1098"/>
      <c r="MZ1" s="1098"/>
      <c r="NA1" s="1098"/>
      <c r="NB1" s="1098"/>
      <c r="NC1" s="1098"/>
      <c r="ND1" s="365">
        <f>MT1+1</f>
        <v>36</v>
      </c>
      <c r="NE1" s="365"/>
      <c r="NG1" s="1098" t="str">
        <f>MW1</f>
        <v>ENTRADAS DEL MES DE MARZO 2022</v>
      </c>
      <c r="NH1" s="1098"/>
      <c r="NI1" s="1098"/>
      <c r="NJ1" s="1098"/>
      <c r="NK1" s="1098"/>
      <c r="NL1" s="1098"/>
      <c r="NM1" s="1098"/>
      <c r="NN1" s="365">
        <f>ND1+1</f>
        <v>37</v>
      </c>
      <c r="NO1" s="365"/>
      <c r="NQ1" s="1098" t="str">
        <f>NG1</f>
        <v>ENTRADAS DEL MES DE MARZO 2022</v>
      </c>
      <c r="NR1" s="1098"/>
      <c r="NS1" s="1098"/>
      <c r="NT1" s="1098"/>
      <c r="NU1" s="1098"/>
      <c r="NV1" s="1098"/>
      <c r="NW1" s="1098"/>
      <c r="NX1" s="365">
        <f>NN1+1</f>
        <v>38</v>
      </c>
      <c r="NY1" s="365"/>
      <c r="OA1" s="1098" t="str">
        <f>NQ1</f>
        <v>ENTRADAS DEL MES DE MARZO 2022</v>
      </c>
      <c r="OB1" s="1098"/>
      <c r="OC1" s="1098"/>
      <c r="OD1" s="1098"/>
      <c r="OE1" s="1098"/>
      <c r="OF1" s="1098"/>
      <c r="OG1" s="1098"/>
      <c r="OH1" s="365">
        <f>NX1+1</f>
        <v>39</v>
      </c>
      <c r="OI1" s="365"/>
      <c r="OK1" s="1098" t="str">
        <f>OA1</f>
        <v>ENTRADAS DEL MES DE MARZO 2022</v>
      </c>
      <c r="OL1" s="1098"/>
      <c r="OM1" s="1098"/>
      <c r="ON1" s="1098"/>
      <c r="OO1" s="1098"/>
      <c r="OP1" s="1098"/>
      <c r="OQ1" s="1098"/>
      <c r="OR1" s="365">
        <f>OH1+1</f>
        <v>40</v>
      </c>
      <c r="OS1" s="365"/>
      <c r="OU1" s="1098" t="str">
        <f>OK1</f>
        <v>ENTRADAS DEL MES DE MARZO 2022</v>
      </c>
      <c r="OV1" s="1098"/>
      <c r="OW1" s="1098"/>
      <c r="OX1" s="1098"/>
      <c r="OY1" s="1098"/>
      <c r="OZ1" s="1098"/>
      <c r="PA1" s="1098"/>
      <c r="PB1" s="365">
        <f>OR1+1</f>
        <v>41</v>
      </c>
      <c r="PC1" s="365"/>
      <c r="PE1" s="1098" t="str">
        <f>OU1</f>
        <v>ENTRADAS DEL MES DE MARZO 2022</v>
      </c>
      <c r="PF1" s="1098"/>
      <c r="PG1" s="1098"/>
      <c r="PH1" s="1098"/>
      <c r="PI1" s="1098"/>
      <c r="PJ1" s="1098"/>
      <c r="PK1" s="1098"/>
      <c r="PL1" s="365">
        <f>PB1+1</f>
        <v>42</v>
      </c>
      <c r="PM1" s="365"/>
      <c r="PO1" s="1098" t="str">
        <f>PE1</f>
        <v>ENTRADAS DEL MES DE MARZO 2022</v>
      </c>
      <c r="PP1" s="1098"/>
      <c r="PQ1" s="1098"/>
      <c r="PR1" s="1098"/>
      <c r="PS1" s="1098"/>
      <c r="PT1" s="1098"/>
      <c r="PU1" s="1098"/>
      <c r="PV1" s="365">
        <f>PL1+1</f>
        <v>43</v>
      </c>
      <c r="PX1" s="1098" t="str">
        <f>PO1</f>
        <v>ENTRADAS DEL MES DE MARZO 2022</v>
      </c>
      <c r="PY1" s="1098"/>
      <c r="PZ1" s="1098"/>
      <c r="QA1" s="1098"/>
      <c r="QB1" s="1098"/>
      <c r="QC1" s="1098"/>
      <c r="QD1" s="1098"/>
      <c r="QE1" s="365">
        <f>PV1+1</f>
        <v>44</v>
      </c>
      <c r="QG1" s="1098" t="str">
        <f>PX1</f>
        <v>ENTRADAS DEL MES DE MARZO 2022</v>
      </c>
      <c r="QH1" s="1098"/>
      <c r="QI1" s="1098"/>
      <c r="QJ1" s="1098"/>
      <c r="QK1" s="1098"/>
      <c r="QL1" s="1098"/>
      <c r="QM1" s="1098"/>
      <c r="QN1" s="365">
        <f>QE1+1</f>
        <v>45</v>
      </c>
      <c r="QP1" s="1098" t="str">
        <f>QG1</f>
        <v>ENTRADAS DEL MES DE MARZO 2022</v>
      </c>
      <c r="QQ1" s="1098"/>
      <c r="QR1" s="1098"/>
      <c r="QS1" s="1098"/>
      <c r="QT1" s="1098"/>
      <c r="QU1" s="1098"/>
      <c r="QV1" s="1098"/>
      <c r="QW1" s="365">
        <f>QN1+1</f>
        <v>46</v>
      </c>
      <c r="QY1" s="1098" t="str">
        <f>QP1</f>
        <v>ENTRADAS DEL MES DE MARZO 2022</v>
      </c>
      <c r="QZ1" s="1098"/>
      <c r="RA1" s="1098"/>
      <c r="RB1" s="1098"/>
      <c r="RC1" s="1098"/>
      <c r="RD1" s="1098"/>
      <c r="RE1" s="1098"/>
      <c r="RF1" s="365">
        <f>QW1+1</f>
        <v>47</v>
      </c>
      <c r="RH1" s="1098" t="str">
        <f>QY1</f>
        <v>ENTRADAS DEL MES DE MARZO 2022</v>
      </c>
      <c r="RI1" s="1098"/>
      <c r="RJ1" s="1098"/>
      <c r="RK1" s="1098"/>
      <c r="RL1" s="1098"/>
      <c r="RM1" s="1098"/>
      <c r="RN1" s="1098"/>
      <c r="RO1" s="365">
        <f>RF1+1</f>
        <v>48</v>
      </c>
      <c r="RQ1" s="1098" t="str">
        <f>RH1</f>
        <v>ENTRADAS DEL MES DE MARZO 2022</v>
      </c>
      <c r="RR1" s="1098"/>
      <c r="RS1" s="1098"/>
      <c r="RT1" s="1098"/>
      <c r="RU1" s="1098"/>
      <c r="RV1" s="1098"/>
      <c r="RW1" s="1098"/>
      <c r="RX1" s="365">
        <f>RO1+1</f>
        <v>49</v>
      </c>
      <c r="RZ1" s="1098" t="str">
        <f>RQ1</f>
        <v>ENTRADAS DEL MES DE MARZO 2022</v>
      </c>
      <c r="SA1" s="1098"/>
      <c r="SB1" s="1098"/>
      <c r="SC1" s="1098"/>
      <c r="SD1" s="1098"/>
      <c r="SE1" s="1098"/>
      <c r="SF1" s="1098"/>
      <c r="SG1" s="365">
        <f>RX1+1</f>
        <v>50</v>
      </c>
      <c r="SI1" s="1098" t="str">
        <f>RZ1</f>
        <v>ENTRADAS DEL MES DE MARZO 2022</v>
      </c>
      <c r="SJ1" s="1098"/>
      <c r="SK1" s="1098"/>
      <c r="SL1" s="1098"/>
      <c r="SM1" s="1098"/>
      <c r="SN1" s="1098"/>
      <c r="SO1" s="1098"/>
      <c r="SP1" s="365">
        <f>SG1+1</f>
        <v>51</v>
      </c>
      <c r="SR1" s="1098" t="str">
        <f>SI1</f>
        <v>ENTRADAS DEL MES DE MARZO 2022</v>
      </c>
      <c r="SS1" s="1098"/>
      <c r="ST1" s="1098"/>
      <c r="SU1" s="1098"/>
      <c r="SV1" s="1098"/>
      <c r="SW1" s="1098"/>
      <c r="SX1" s="1098"/>
      <c r="SY1" s="365">
        <f>SP1+1</f>
        <v>52</v>
      </c>
      <c r="TA1" s="1098" t="str">
        <f>SR1</f>
        <v>ENTRADAS DEL MES DE MARZO 2022</v>
      </c>
      <c r="TB1" s="1098"/>
      <c r="TC1" s="1098"/>
      <c r="TD1" s="1098"/>
      <c r="TE1" s="1098"/>
      <c r="TF1" s="1098"/>
      <c r="TG1" s="1098"/>
      <c r="TH1" s="365">
        <f>SY1+1</f>
        <v>53</v>
      </c>
      <c r="TJ1" s="1098" t="str">
        <f>TA1</f>
        <v>ENTRADAS DEL MES DE MARZO 2022</v>
      </c>
      <c r="TK1" s="1098"/>
      <c r="TL1" s="1098"/>
      <c r="TM1" s="1098"/>
      <c r="TN1" s="1098"/>
      <c r="TO1" s="1098"/>
      <c r="TP1" s="1098"/>
      <c r="TQ1" s="365">
        <f>TH1+1</f>
        <v>54</v>
      </c>
      <c r="TS1" s="1098" t="str">
        <f>TJ1</f>
        <v>ENTRADAS DEL MES DE MARZO 2022</v>
      </c>
      <c r="TT1" s="1098"/>
      <c r="TU1" s="1098"/>
      <c r="TV1" s="1098"/>
      <c r="TW1" s="1098"/>
      <c r="TX1" s="1098"/>
      <c r="TY1" s="1098"/>
      <c r="TZ1" s="365">
        <f>TQ1+1</f>
        <v>55</v>
      </c>
      <c r="UB1" s="1098" t="str">
        <f>TS1</f>
        <v>ENTRADAS DEL MES DE MARZO 2022</v>
      </c>
      <c r="UC1" s="1098"/>
      <c r="UD1" s="1098"/>
      <c r="UE1" s="1098"/>
      <c r="UF1" s="1098"/>
      <c r="UG1" s="1098"/>
      <c r="UH1" s="1098"/>
      <c r="UI1" s="365">
        <f>TZ1+1</f>
        <v>56</v>
      </c>
      <c r="UK1" s="1098" t="str">
        <f>UB1</f>
        <v>ENTRADAS DEL MES DE MARZO 2022</v>
      </c>
      <c r="UL1" s="1098"/>
      <c r="UM1" s="1098"/>
      <c r="UN1" s="1098"/>
      <c r="UO1" s="1098"/>
      <c r="UP1" s="1098"/>
      <c r="UQ1" s="1098"/>
      <c r="UR1" s="365">
        <f>UI1+1</f>
        <v>57</v>
      </c>
      <c r="UT1" s="1098" t="str">
        <f>UK1</f>
        <v>ENTRADAS DEL MES DE MARZO 2022</v>
      </c>
      <c r="UU1" s="1098"/>
      <c r="UV1" s="1098"/>
      <c r="UW1" s="1098"/>
      <c r="UX1" s="1098"/>
      <c r="UY1" s="1098"/>
      <c r="UZ1" s="1098"/>
      <c r="VA1" s="365">
        <f>UR1+1</f>
        <v>58</v>
      </c>
      <c r="VC1" s="1098" t="str">
        <f>UT1</f>
        <v>ENTRADAS DEL MES DE MARZO 2022</v>
      </c>
      <c r="VD1" s="1098"/>
      <c r="VE1" s="1098"/>
      <c r="VF1" s="1098"/>
      <c r="VG1" s="1098"/>
      <c r="VH1" s="1098"/>
      <c r="VI1" s="1098"/>
      <c r="VJ1" s="365">
        <f>VA1+1</f>
        <v>59</v>
      </c>
      <c r="VL1" s="1098" t="str">
        <f>VC1</f>
        <v>ENTRADAS DEL MES DE MARZO 2022</v>
      </c>
      <c r="VM1" s="1098"/>
      <c r="VN1" s="1098"/>
      <c r="VO1" s="1098"/>
      <c r="VP1" s="1098"/>
      <c r="VQ1" s="1098"/>
      <c r="VR1" s="1098"/>
      <c r="VS1" s="365">
        <f>VJ1+1</f>
        <v>60</v>
      </c>
      <c r="VU1" s="1098" t="str">
        <f>VL1</f>
        <v>ENTRADAS DEL MES DE MARZO 2022</v>
      </c>
      <c r="VV1" s="1098"/>
      <c r="VW1" s="1098"/>
      <c r="VX1" s="1098"/>
      <c r="VY1" s="1098"/>
      <c r="VZ1" s="1098"/>
      <c r="WA1" s="1098"/>
      <c r="WB1" s="365">
        <f>VS1+1</f>
        <v>61</v>
      </c>
      <c r="WD1" s="1098" t="str">
        <f>VU1</f>
        <v>ENTRADAS DEL MES DE MARZO 2022</v>
      </c>
      <c r="WE1" s="1098"/>
      <c r="WF1" s="1098"/>
      <c r="WG1" s="1098"/>
      <c r="WH1" s="1098"/>
      <c r="WI1" s="1098"/>
      <c r="WJ1" s="1098"/>
      <c r="WK1" s="365">
        <f>WB1+1</f>
        <v>62</v>
      </c>
      <c r="WM1" s="1098" t="str">
        <f>WD1</f>
        <v>ENTRADAS DEL MES DE MARZO 2022</v>
      </c>
      <c r="WN1" s="1098"/>
      <c r="WO1" s="1098"/>
      <c r="WP1" s="1098"/>
      <c r="WQ1" s="1098"/>
      <c r="WR1" s="1098"/>
      <c r="WS1" s="1098"/>
      <c r="WT1" s="365">
        <f>WK1+1</f>
        <v>63</v>
      </c>
      <c r="WV1" s="1098" t="str">
        <f>WM1</f>
        <v>ENTRADAS DEL MES DE MARZO 2022</v>
      </c>
      <c r="WW1" s="1098"/>
      <c r="WX1" s="1098"/>
      <c r="WY1" s="1098"/>
      <c r="WZ1" s="1098"/>
      <c r="XA1" s="1098"/>
      <c r="XB1" s="1098"/>
      <c r="XC1" s="365">
        <f>WT1+1</f>
        <v>64</v>
      </c>
      <c r="XE1" s="1098" t="str">
        <f>WV1</f>
        <v>ENTRADAS DEL MES DE MARZO 2022</v>
      </c>
      <c r="XF1" s="1098"/>
      <c r="XG1" s="1098"/>
      <c r="XH1" s="1098"/>
      <c r="XI1" s="1098"/>
      <c r="XJ1" s="1098"/>
      <c r="XK1" s="1098"/>
      <c r="XL1" s="365">
        <f>XC1+1</f>
        <v>65</v>
      </c>
      <c r="XN1" s="1098" t="str">
        <f>XE1</f>
        <v>ENTRADAS DEL MES DE MARZO 2022</v>
      </c>
      <c r="XO1" s="1098"/>
      <c r="XP1" s="1098"/>
      <c r="XQ1" s="1098"/>
      <c r="XR1" s="1098"/>
      <c r="XS1" s="1098"/>
      <c r="XT1" s="1098"/>
      <c r="XU1" s="365">
        <f>XL1+1</f>
        <v>66</v>
      </c>
      <c r="XW1" s="1098" t="str">
        <f>XN1</f>
        <v>ENTRADAS DEL MES DE MARZO 2022</v>
      </c>
      <c r="XX1" s="1098"/>
      <c r="XY1" s="1098"/>
      <c r="XZ1" s="1098"/>
      <c r="YA1" s="1098"/>
      <c r="YB1" s="1098"/>
      <c r="YC1" s="1098"/>
      <c r="YD1" s="365">
        <f>XU1+1</f>
        <v>67</v>
      </c>
      <c r="YF1" s="1098" t="str">
        <f>XW1</f>
        <v>ENTRADAS DEL MES DE MARZO 2022</v>
      </c>
      <c r="YG1" s="1098"/>
      <c r="YH1" s="1098"/>
      <c r="YI1" s="1098"/>
      <c r="YJ1" s="1098"/>
      <c r="YK1" s="1098"/>
      <c r="YL1" s="1098"/>
      <c r="YM1" s="365">
        <f>YD1+1</f>
        <v>68</v>
      </c>
      <c r="YO1" s="1098" t="str">
        <f>YF1</f>
        <v>ENTRADAS DEL MES DE MARZO 2022</v>
      </c>
      <c r="YP1" s="1098"/>
      <c r="YQ1" s="1098"/>
      <c r="YR1" s="1098"/>
      <c r="YS1" s="1098"/>
      <c r="YT1" s="1098"/>
      <c r="YU1" s="1098"/>
      <c r="YV1" s="365">
        <f>YM1+1</f>
        <v>69</v>
      </c>
      <c r="YX1" s="1098" t="str">
        <f>YO1</f>
        <v>ENTRADAS DEL MES DE MARZO 2022</v>
      </c>
      <c r="YY1" s="1098"/>
      <c r="YZ1" s="1098"/>
      <c r="ZA1" s="1098"/>
      <c r="ZB1" s="1098"/>
      <c r="ZC1" s="1098"/>
      <c r="ZD1" s="1098"/>
      <c r="ZE1" s="365">
        <f>YV1+1</f>
        <v>70</v>
      </c>
      <c r="ZG1" s="1098" t="str">
        <f>YX1</f>
        <v>ENTRADAS DEL MES DE MARZO 2022</v>
      </c>
      <c r="ZH1" s="1098"/>
      <c r="ZI1" s="1098"/>
      <c r="ZJ1" s="1098"/>
      <c r="ZK1" s="1098"/>
      <c r="ZL1" s="1098"/>
      <c r="ZM1" s="1098"/>
      <c r="ZN1" s="365">
        <f>ZE1+1</f>
        <v>71</v>
      </c>
      <c r="ZP1" s="1098" t="str">
        <f>ZG1</f>
        <v>ENTRADAS DEL MES DE MARZO 2022</v>
      </c>
      <c r="ZQ1" s="1098"/>
      <c r="ZR1" s="1098"/>
      <c r="ZS1" s="1098"/>
      <c r="ZT1" s="1098"/>
      <c r="ZU1" s="1098"/>
      <c r="ZV1" s="1098"/>
      <c r="ZW1" s="365">
        <f>ZN1+1</f>
        <v>72</v>
      </c>
      <c r="ZY1" s="1098" t="str">
        <f>ZP1</f>
        <v>ENTRADAS DEL MES DE MARZO 2022</v>
      </c>
      <c r="ZZ1" s="1098"/>
      <c r="AAA1" s="1098"/>
      <c r="AAB1" s="1098"/>
      <c r="AAC1" s="1098"/>
      <c r="AAD1" s="1098"/>
      <c r="AAE1" s="1098"/>
      <c r="AAF1" s="365">
        <f>ZW1+1</f>
        <v>73</v>
      </c>
      <c r="AAH1" s="1098" t="str">
        <f>ZY1</f>
        <v>ENTRADAS DEL MES DE MARZO 2022</v>
      </c>
      <c r="AAI1" s="1098"/>
      <c r="AAJ1" s="1098"/>
      <c r="AAK1" s="1098"/>
      <c r="AAL1" s="1098"/>
      <c r="AAM1" s="1098"/>
      <c r="AAN1" s="1098"/>
      <c r="AAO1" s="365">
        <f>AAF1+1</f>
        <v>74</v>
      </c>
      <c r="AAQ1" s="1098" t="str">
        <f>AAH1</f>
        <v>ENTRADAS DEL MES DE MARZO 2022</v>
      </c>
      <c r="AAR1" s="1098"/>
      <c r="AAS1" s="1098"/>
      <c r="AAT1" s="1098"/>
      <c r="AAU1" s="1098"/>
      <c r="AAV1" s="1098"/>
      <c r="AAW1" s="1098"/>
      <c r="AAX1" s="365">
        <f>AAO1+1</f>
        <v>75</v>
      </c>
      <c r="AAZ1" s="1098" t="str">
        <f>AAQ1</f>
        <v>ENTRADAS DEL MES DE MARZO 2022</v>
      </c>
      <c r="ABA1" s="1098"/>
      <c r="ABB1" s="1098"/>
      <c r="ABC1" s="1098"/>
      <c r="ABD1" s="1098"/>
      <c r="ABE1" s="1098"/>
      <c r="ABF1" s="1098"/>
      <c r="ABG1" s="365">
        <f>AAX1+1</f>
        <v>76</v>
      </c>
      <c r="ABI1" s="1098" t="str">
        <f>AAZ1</f>
        <v>ENTRADAS DEL MES DE MARZO 2022</v>
      </c>
      <c r="ABJ1" s="1098"/>
      <c r="ABK1" s="1098"/>
      <c r="ABL1" s="1098"/>
      <c r="ABM1" s="1098"/>
      <c r="ABN1" s="1098"/>
      <c r="ABO1" s="1098"/>
      <c r="ABP1" s="365">
        <f>ABG1+1</f>
        <v>77</v>
      </c>
      <c r="ABR1" s="1098" t="str">
        <f>ABI1</f>
        <v>ENTRADAS DEL MES DE MARZO 2022</v>
      </c>
      <c r="ABS1" s="1098"/>
      <c r="ABT1" s="1098"/>
      <c r="ABU1" s="1098"/>
      <c r="ABV1" s="1098"/>
      <c r="ABW1" s="1098"/>
      <c r="ABX1" s="1098"/>
      <c r="ABY1" s="365">
        <f>ABP1+1</f>
        <v>78</v>
      </c>
      <c r="ACA1" s="1098" t="str">
        <f>ABR1</f>
        <v>ENTRADAS DEL MES DE MARZO 2022</v>
      </c>
      <c r="ACB1" s="1098"/>
      <c r="ACC1" s="1098"/>
      <c r="ACD1" s="1098"/>
      <c r="ACE1" s="1098"/>
      <c r="ACF1" s="1098"/>
      <c r="ACG1" s="1098"/>
      <c r="ACH1" s="365">
        <f>ABY1+1</f>
        <v>79</v>
      </c>
      <c r="ACJ1" s="1098" t="str">
        <f>ACA1</f>
        <v>ENTRADAS DEL MES DE MARZO 2022</v>
      </c>
      <c r="ACK1" s="1098"/>
      <c r="ACL1" s="1098"/>
      <c r="ACM1" s="1098"/>
      <c r="ACN1" s="1098"/>
      <c r="ACO1" s="1098"/>
      <c r="ACP1" s="1098"/>
      <c r="ACQ1" s="365">
        <f>ACH1+1</f>
        <v>80</v>
      </c>
      <c r="ACS1" s="1098" t="str">
        <f>ACJ1</f>
        <v>ENTRADAS DEL MES DE MARZO 2022</v>
      </c>
      <c r="ACT1" s="1098"/>
      <c r="ACU1" s="1098"/>
      <c r="ACV1" s="1098"/>
      <c r="ACW1" s="1098"/>
      <c r="ACX1" s="1098"/>
      <c r="ACY1" s="1098"/>
      <c r="ACZ1" s="365">
        <f>ACQ1+1</f>
        <v>81</v>
      </c>
      <c r="ADB1" s="1098" t="str">
        <f>ACS1</f>
        <v>ENTRADAS DEL MES DE MARZO 2022</v>
      </c>
      <c r="ADC1" s="1098"/>
      <c r="ADD1" s="1098"/>
      <c r="ADE1" s="1098"/>
      <c r="ADF1" s="1098"/>
      <c r="ADG1" s="1098"/>
      <c r="ADH1" s="1098"/>
      <c r="ADI1" s="365">
        <f>ACZ1+1</f>
        <v>82</v>
      </c>
      <c r="ADK1" s="1098" t="str">
        <f>ADB1</f>
        <v>ENTRADAS DEL MES DE MARZO 2022</v>
      </c>
      <c r="ADL1" s="1098"/>
      <c r="ADM1" s="1098"/>
      <c r="ADN1" s="1098"/>
      <c r="ADO1" s="1098"/>
      <c r="ADP1" s="1098"/>
      <c r="ADQ1" s="1098"/>
      <c r="ADR1" s="365">
        <f>ADI1+1</f>
        <v>83</v>
      </c>
      <c r="ADT1" s="1098" t="str">
        <f>ADK1</f>
        <v>ENTRADAS DEL MES DE MARZO 2022</v>
      </c>
      <c r="ADU1" s="1098"/>
      <c r="ADV1" s="1098"/>
      <c r="ADW1" s="1098"/>
      <c r="ADX1" s="1098"/>
      <c r="ADY1" s="1098"/>
      <c r="ADZ1" s="1098"/>
      <c r="AEA1" s="365">
        <f>ADR1+1</f>
        <v>84</v>
      </c>
      <c r="AEC1" s="1098" t="str">
        <f>ADT1</f>
        <v>ENTRADAS DEL MES DE MARZO 2022</v>
      </c>
      <c r="AED1" s="1098"/>
      <c r="AEE1" s="1098"/>
      <c r="AEF1" s="1098"/>
      <c r="AEG1" s="1098"/>
      <c r="AEH1" s="1098"/>
      <c r="AEI1" s="1098"/>
      <c r="AEJ1" s="365">
        <f>AEA1+1</f>
        <v>85</v>
      </c>
      <c r="AEL1" s="1098" t="str">
        <f>AEC1</f>
        <v>ENTRADAS DEL MES DE MARZO 2022</v>
      </c>
      <c r="AEM1" s="1098"/>
      <c r="AEN1" s="1098"/>
      <c r="AEO1" s="1098"/>
      <c r="AEP1" s="1098"/>
      <c r="AEQ1" s="1098"/>
      <c r="AER1" s="1098"/>
      <c r="AES1" s="365">
        <f>AEJ1+1</f>
        <v>86</v>
      </c>
    </row>
    <row r="2" spans="1:825" ht="17.25" thickTop="1" thickBot="1" x14ac:dyDescent="0.3">
      <c r="A2" s="366" t="s">
        <v>14</v>
      </c>
      <c r="B2" s="367" t="s">
        <v>0</v>
      </c>
      <c r="C2" s="368" t="s">
        <v>10</v>
      </c>
      <c r="D2" s="369"/>
      <c r="E2" s="354" t="s">
        <v>25</v>
      </c>
      <c r="F2" s="370" t="s">
        <v>3</v>
      </c>
      <c r="G2" s="371" t="s">
        <v>8</v>
      </c>
      <c r="H2" s="372" t="s">
        <v>5</v>
      </c>
      <c r="I2" s="367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73" t="s">
        <v>20</v>
      </c>
      <c r="R3" s="374" t="s">
        <v>6</v>
      </c>
      <c r="S3" s="587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73" t="s">
        <v>20</v>
      </c>
      <c r="AB3" s="374" t="s">
        <v>6</v>
      </c>
      <c r="AC3" s="592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73" t="s">
        <v>20</v>
      </c>
      <c r="AL3" s="374" t="s">
        <v>6</v>
      </c>
      <c r="AM3" s="587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73" t="s">
        <v>20</v>
      </c>
      <c r="AV3" s="374" t="s">
        <v>6</v>
      </c>
      <c r="AW3" s="592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73" t="s">
        <v>20</v>
      </c>
      <c r="BF3" s="374" t="s">
        <v>6</v>
      </c>
      <c r="BG3" s="592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73" t="s">
        <v>20</v>
      </c>
      <c r="BP3" s="374" t="s">
        <v>6</v>
      </c>
      <c r="BQ3" s="592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73" t="s">
        <v>20</v>
      </c>
      <c r="BZ3" s="374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73" t="s">
        <v>20</v>
      </c>
      <c r="CJ3" s="374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73" t="s">
        <v>20</v>
      </c>
      <c r="CT3" s="374" t="s">
        <v>6</v>
      </c>
      <c r="CU3" s="592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73" t="s">
        <v>20</v>
      </c>
      <c r="DD3" s="374" t="s">
        <v>6</v>
      </c>
      <c r="DE3" s="592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73" t="s">
        <v>20</v>
      </c>
      <c r="DN3" s="374" t="s">
        <v>6</v>
      </c>
      <c r="DO3" s="592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73" t="s">
        <v>20</v>
      </c>
      <c r="DX3" s="374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73" t="s">
        <v>20</v>
      </c>
      <c r="EH3" s="374" t="s">
        <v>6</v>
      </c>
      <c r="EI3" s="592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73" t="s">
        <v>20</v>
      </c>
      <c r="ER3" s="374" t="s">
        <v>6</v>
      </c>
      <c r="ES3" s="592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73" t="s">
        <v>20</v>
      </c>
      <c r="FB3" s="374" t="s">
        <v>6</v>
      </c>
      <c r="FC3" s="592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73" t="s">
        <v>20</v>
      </c>
      <c r="FL3" s="374" t="s">
        <v>6</v>
      </c>
      <c r="FM3" s="592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73" t="s">
        <v>20</v>
      </c>
      <c r="FV3" s="374" t="s">
        <v>6</v>
      </c>
      <c r="FW3" s="592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73" t="s">
        <v>20</v>
      </c>
      <c r="GF3" s="374" t="s">
        <v>6</v>
      </c>
      <c r="GG3" s="592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73" t="s">
        <v>20</v>
      </c>
      <c r="GP3" s="374" t="s">
        <v>6</v>
      </c>
      <c r="GQ3" s="592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73" t="s">
        <v>20</v>
      </c>
      <c r="GZ3" s="374" t="s">
        <v>6</v>
      </c>
      <c r="HA3" s="592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75" t="s">
        <v>20</v>
      </c>
      <c r="HJ3" s="374" t="s">
        <v>6</v>
      </c>
      <c r="HK3" s="592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73" t="s">
        <v>20</v>
      </c>
      <c r="HT3" s="374" t="s">
        <v>6</v>
      </c>
      <c r="HU3" s="592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73" t="s">
        <v>20</v>
      </c>
      <c r="ID3" s="374" t="s">
        <v>6</v>
      </c>
      <c r="IE3" s="592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73" t="s">
        <v>20</v>
      </c>
      <c r="IN3" s="374" t="s">
        <v>6</v>
      </c>
      <c r="IO3" s="592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73" t="s">
        <v>20</v>
      </c>
      <c r="IX3" s="374" t="s">
        <v>6</v>
      </c>
      <c r="IY3" s="592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73" t="s">
        <v>20</v>
      </c>
      <c r="JH3" s="374" t="s">
        <v>6</v>
      </c>
      <c r="JI3" s="592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73" t="s">
        <v>20</v>
      </c>
      <c r="JR3" s="374" t="s">
        <v>6</v>
      </c>
      <c r="JS3" s="592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75" t="s">
        <v>20</v>
      </c>
      <c r="KB3" s="374" t="s">
        <v>6</v>
      </c>
      <c r="KC3" s="592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73" t="s">
        <v>20</v>
      </c>
      <c r="KL3" s="374" t="s">
        <v>6</v>
      </c>
      <c r="KM3" s="592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73" t="s">
        <v>20</v>
      </c>
      <c r="KV3" s="374" t="s">
        <v>6</v>
      </c>
      <c r="KW3" s="592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73" t="s">
        <v>20</v>
      </c>
      <c r="LF3" s="374" t="s">
        <v>6</v>
      </c>
      <c r="LG3" s="592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73" t="s">
        <v>20</v>
      </c>
      <c r="LP3" s="374" t="s">
        <v>6</v>
      </c>
      <c r="LQ3" s="592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73" t="s">
        <v>20</v>
      </c>
      <c r="LZ3" s="374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73" t="s">
        <v>20</v>
      </c>
      <c r="MJ3" s="374" t="s">
        <v>6</v>
      </c>
      <c r="MK3" s="587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73" t="s">
        <v>20</v>
      </c>
      <c r="MT3" s="374" t="s">
        <v>6</v>
      </c>
      <c r="MU3" s="587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73" t="s">
        <v>20</v>
      </c>
      <c r="ND3" s="374" t="s">
        <v>6</v>
      </c>
      <c r="NE3" s="587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73" t="s">
        <v>20</v>
      </c>
      <c r="NN3" s="374" t="s">
        <v>6</v>
      </c>
      <c r="NO3" s="587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73" t="s">
        <v>20</v>
      </c>
      <c r="NX3" s="374" t="s">
        <v>6</v>
      </c>
      <c r="NY3" s="587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73" t="s">
        <v>20</v>
      </c>
      <c r="OH3" s="374" t="s">
        <v>6</v>
      </c>
      <c r="OI3" s="587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73" t="s">
        <v>20</v>
      </c>
      <c r="OR3" s="374" t="s">
        <v>6</v>
      </c>
      <c r="OS3" s="587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73" t="s">
        <v>20</v>
      </c>
      <c r="PB3" s="374" t="s">
        <v>6</v>
      </c>
      <c r="PC3" s="587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73" t="s">
        <v>20</v>
      </c>
      <c r="PL3" s="374" t="s">
        <v>6</v>
      </c>
      <c r="PM3" s="587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73" t="s">
        <v>20</v>
      </c>
      <c r="PV3" s="374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73" t="s">
        <v>20</v>
      </c>
      <c r="QE3" s="374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73" t="s">
        <v>20</v>
      </c>
      <c r="QN3" s="374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73" t="s">
        <v>20</v>
      </c>
      <c r="QW3" s="374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73" t="s">
        <v>20</v>
      </c>
      <c r="RF3" s="374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73" t="s">
        <v>20</v>
      </c>
      <c r="RO3" s="374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73" t="s">
        <v>20</v>
      </c>
      <c r="RX3" s="374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73" t="s">
        <v>20</v>
      </c>
      <c r="SG3" s="374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73" t="s">
        <v>20</v>
      </c>
      <c r="SP3" s="374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73" t="s">
        <v>20</v>
      </c>
      <c r="SY3" s="374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73" t="s">
        <v>20</v>
      </c>
      <c r="TH3" s="374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73" t="s">
        <v>20</v>
      </c>
      <c r="TQ3" s="374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73" t="s">
        <v>20</v>
      </c>
      <c r="TZ3" s="374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73" t="s">
        <v>20</v>
      </c>
      <c r="UI3" s="374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73" t="s">
        <v>20</v>
      </c>
      <c r="UR3" s="374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73" t="s">
        <v>20</v>
      </c>
      <c r="VA3" s="374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73" t="s">
        <v>20</v>
      </c>
      <c r="VJ3" s="374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73" t="s">
        <v>20</v>
      </c>
      <c r="VS3" s="374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73" t="s">
        <v>20</v>
      </c>
      <c r="WB3" s="374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73" t="s">
        <v>20</v>
      </c>
      <c r="WK3" s="374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73" t="s">
        <v>20</v>
      </c>
      <c r="WT3" s="374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73" t="s">
        <v>20</v>
      </c>
      <c r="XC3" s="374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73" t="s">
        <v>20</v>
      </c>
      <c r="XL3" s="374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73" t="s">
        <v>20</v>
      </c>
      <c r="XU3" s="374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73" t="s">
        <v>20</v>
      </c>
      <c r="YD3" s="374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73" t="s">
        <v>20</v>
      </c>
      <c r="YM3" s="374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73" t="s">
        <v>20</v>
      </c>
      <c r="YV3" s="374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73" t="s">
        <v>20</v>
      </c>
      <c r="ZE3" s="374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73" t="s">
        <v>20</v>
      </c>
      <c r="ZN3" s="374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73" t="s">
        <v>20</v>
      </c>
      <c r="ZW3" s="374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73" t="s">
        <v>20</v>
      </c>
      <c r="AAF3" s="374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73" t="s">
        <v>20</v>
      </c>
      <c r="AAO3" s="374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73" t="s">
        <v>20</v>
      </c>
      <c r="AAX3" s="374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73" t="s">
        <v>20</v>
      </c>
      <c r="ABG3" s="374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73" t="s">
        <v>20</v>
      </c>
      <c r="ABP3" s="374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73" t="s">
        <v>20</v>
      </c>
      <c r="ABY3" s="374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73" t="s">
        <v>20</v>
      </c>
      <c r="ACH3" s="374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73" t="s">
        <v>20</v>
      </c>
      <c r="ACQ3" s="374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73" t="s">
        <v>20</v>
      </c>
      <c r="ACZ3" s="374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73" t="s">
        <v>20</v>
      </c>
      <c r="ADI3" s="374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73" t="s">
        <v>20</v>
      </c>
      <c r="ADR3" s="374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73" t="s">
        <v>20</v>
      </c>
      <c r="AEA3" s="374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73" t="s">
        <v>20</v>
      </c>
      <c r="AEJ3" s="374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73" t="s">
        <v>20</v>
      </c>
      <c r="AES3" s="374" t="s">
        <v>6</v>
      </c>
    </row>
    <row r="4" spans="1:825" ht="16.5" customHeight="1" thickTop="1" x14ac:dyDescent="0.25">
      <c r="A4" s="139">
        <v>1</v>
      </c>
      <c r="B4" s="247" t="str">
        <f t="shared" ref="B4:I4" si="0">K5</f>
        <v>SEABOARD FOODS</v>
      </c>
      <c r="C4" s="247" t="str">
        <f t="shared" si="0"/>
        <v>Seaboard</v>
      </c>
      <c r="D4" s="249" t="str">
        <f t="shared" si="0"/>
        <v>PED. 78526854</v>
      </c>
      <c r="E4" s="137">
        <f t="shared" si="0"/>
        <v>44621</v>
      </c>
      <c r="F4" s="86">
        <f t="shared" si="0"/>
        <v>19259.669999999998</v>
      </c>
      <c r="G4" s="73">
        <f t="shared" si="0"/>
        <v>21</v>
      </c>
      <c r="H4" s="48">
        <f t="shared" si="0"/>
        <v>19179.7</v>
      </c>
      <c r="I4" s="105">
        <f t="shared" si="0"/>
        <v>79.969999999997526</v>
      </c>
      <c r="L4" s="75" t="s">
        <v>23</v>
      </c>
      <c r="Q4" s="359"/>
      <c r="V4" s="75" t="s">
        <v>23</v>
      </c>
      <c r="AA4" s="359"/>
      <c r="AF4" s="75" t="s">
        <v>23</v>
      </c>
      <c r="AK4" s="359"/>
      <c r="AP4" s="75" t="s">
        <v>23</v>
      </c>
      <c r="AU4" s="73"/>
      <c r="AZ4" s="75" t="s">
        <v>23</v>
      </c>
      <c r="BE4" s="359"/>
      <c r="BJ4" s="75" t="s">
        <v>23</v>
      </c>
      <c r="BO4" s="73"/>
      <c r="BT4" s="75" t="s">
        <v>23</v>
      </c>
      <c r="BY4" s="359"/>
      <c r="CD4" s="75" t="s">
        <v>23</v>
      </c>
      <c r="CI4" s="359"/>
      <c r="CN4" s="75" t="s">
        <v>23</v>
      </c>
      <c r="CS4" s="73"/>
      <c r="CX4" s="75" t="s">
        <v>23</v>
      </c>
      <c r="DC4" s="359"/>
      <c r="DH4" s="75" t="s">
        <v>23</v>
      </c>
      <c r="DM4" s="359"/>
      <c r="DR4" s="75" t="s">
        <v>23</v>
      </c>
      <c r="DW4" s="359"/>
      <c r="EB4" s="75" t="s">
        <v>23</v>
      </c>
      <c r="EG4" s="126"/>
      <c r="EK4" s="247"/>
      <c r="EL4" s="247"/>
      <c r="EM4" s="247"/>
      <c r="EN4" s="247"/>
      <c r="EO4" s="247"/>
      <c r="EP4" s="247"/>
      <c r="EQ4" s="857"/>
      <c r="EV4" s="73" t="s">
        <v>56</v>
      </c>
      <c r="FA4" s="73"/>
      <c r="FF4" s="73" t="s">
        <v>23</v>
      </c>
      <c r="FI4" s="95"/>
      <c r="FJ4" s="132"/>
      <c r="FK4" s="359"/>
      <c r="FP4" s="75" t="s">
        <v>23</v>
      </c>
      <c r="FU4" s="73"/>
      <c r="FZ4" s="75" t="s">
        <v>23</v>
      </c>
      <c r="GE4" s="73"/>
      <c r="GF4" s="155"/>
      <c r="GG4" s="596"/>
      <c r="GJ4" s="75" t="s">
        <v>23</v>
      </c>
      <c r="GO4" s="359"/>
      <c r="GT4" s="75" t="s">
        <v>23</v>
      </c>
      <c r="GY4" s="359"/>
      <c r="HD4" s="75" t="s">
        <v>23</v>
      </c>
      <c r="HI4" s="359"/>
      <c r="HJ4" s="73"/>
      <c r="HK4" s="598"/>
      <c r="HN4" s="75" t="s">
        <v>23</v>
      </c>
      <c r="HS4" s="311"/>
      <c r="HX4" s="75" t="s">
        <v>23</v>
      </c>
      <c r="IC4" s="359"/>
      <c r="IF4" s="75" t="s">
        <v>46</v>
      </c>
      <c r="IG4" s="247"/>
      <c r="IH4" s="247" t="s">
        <v>23</v>
      </c>
      <c r="II4" s="247"/>
      <c r="IJ4" s="247"/>
      <c r="IK4" s="247"/>
      <c r="IL4" s="247"/>
      <c r="IM4" s="311"/>
      <c r="IQ4" s="247"/>
      <c r="IR4" s="247" t="s">
        <v>56</v>
      </c>
      <c r="IS4" s="247"/>
      <c r="IT4" s="247"/>
      <c r="IU4" s="247"/>
      <c r="IV4" s="247"/>
      <c r="IW4" s="311"/>
      <c r="JB4" s="75" t="s">
        <v>23</v>
      </c>
      <c r="JG4" s="311"/>
      <c r="JH4" s="105"/>
      <c r="JL4" s="75" t="s">
        <v>23</v>
      </c>
      <c r="JQ4" s="311"/>
      <c r="JV4" s="75" t="s">
        <v>23</v>
      </c>
      <c r="JY4" s="75" t="s">
        <v>48</v>
      </c>
      <c r="KA4" s="311"/>
      <c r="KB4" s="155"/>
      <c r="KC4" s="596"/>
      <c r="KF4" s="75" t="s">
        <v>23</v>
      </c>
      <c r="KK4" s="359"/>
      <c r="KO4" s="73"/>
      <c r="KP4" s="73" t="s">
        <v>23</v>
      </c>
      <c r="KU4" s="73"/>
      <c r="KV4" s="130"/>
      <c r="KW4" s="605"/>
      <c r="KZ4" s="75" t="s">
        <v>23</v>
      </c>
      <c r="LB4" s="136"/>
      <c r="LE4" s="204"/>
      <c r="LJ4" s="75" t="s">
        <v>23</v>
      </c>
      <c r="LO4" s="359"/>
      <c r="LP4" s="105"/>
      <c r="LT4" s="75" t="s">
        <v>23</v>
      </c>
      <c r="LY4" s="359"/>
      <c r="MD4" s="75" t="s">
        <v>23</v>
      </c>
      <c r="MI4" s="359"/>
      <c r="MN4" s="75" t="s">
        <v>23</v>
      </c>
      <c r="MS4" s="359"/>
      <c r="MX4" s="75" t="s">
        <v>23</v>
      </c>
      <c r="NC4" s="359"/>
      <c r="NH4" s="75" t="s">
        <v>23</v>
      </c>
      <c r="NM4" s="359"/>
      <c r="NR4" s="75" t="s">
        <v>23</v>
      </c>
      <c r="NW4" s="359"/>
      <c r="OB4" s="75" t="s">
        <v>23</v>
      </c>
      <c r="OG4" s="359"/>
      <c r="OL4" s="75" t="s">
        <v>23</v>
      </c>
      <c r="OQ4" s="204"/>
      <c r="OV4" s="75" t="s">
        <v>23</v>
      </c>
      <c r="PA4" s="359"/>
      <c r="PF4" s="75" t="s">
        <v>23</v>
      </c>
      <c r="PK4" s="359"/>
      <c r="PP4" s="75" t="s">
        <v>23</v>
      </c>
      <c r="PU4" s="359"/>
      <c r="PY4" s="75" t="s">
        <v>23</v>
      </c>
      <c r="QD4" s="359"/>
      <c r="QH4" s="75" t="s">
        <v>23</v>
      </c>
      <c r="QM4" s="359"/>
      <c r="QQ4" s="75" t="s">
        <v>23</v>
      </c>
      <c r="QV4" s="359"/>
      <c r="QZ4" s="75" t="s">
        <v>23</v>
      </c>
      <c r="RE4" s="359"/>
      <c r="RI4" s="75" t="s">
        <v>23</v>
      </c>
      <c r="RN4" s="359"/>
      <c r="RR4" s="75" t="s">
        <v>23</v>
      </c>
      <c r="RW4" s="359"/>
      <c r="SA4" s="75" t="s">
        <v>23</v>
      </c>
      <c r="SF4" s="359"/>
      <c r="SJ4" s="75" t="s">
        <v>23</v>
      </c>
      <c r="SO4" s="359"/>
      <c r="SS4" s="75" t="s">
        <v>23</v>
      </c>
      <c r="SX4" s="359"/>
      <c r="TB4" s="75" t="s">
        <v>23</v>
      </c>
      <c r="TG4" s="359"/>
      <c r="TK4" s="75" t="s">
        <v>23</v>
      </c>
      <c r="TP4" s="359"/>
      <c r="TT4" s="75" t="s">
        <v>23</v>
      </c>
      <c r="TY4" s="359"/>
      <c r="UC4" s="75" t="s">
        <v>23</v>
      </c>
      <c r="UH4" s="359"/>
      <c r="UL4" s="75" t="s">
        <v>23</v>
      </c>
      <c r="UQ4" s="359"/>
      <c r="UU4" s="75" t="s">
        <v>23</v>
      </c>
      <c r="UZ4" s="359"/>
      <c r="VD4" s="75" t="s">
        <v>23</v>
      </c>
      <c r="VI4" s="359"/>
      <c r="VM4" s="75" t="s">
        <v>23</v>
      </c>
      <c r="VR4" s="359"/>
      <c r="VV4" s="75" t="s">
        <v>23</v>
      </c>
      <c r="WA4" s="359"/>
      <c r="WE4" s="75" t="s">
        <v>23</v>
      </c>
      <c r="WJ4" s="359"/>
      <c r="WN4" s="75" t="s">
        <v>23</v>
      </c>
      <c r="WS4" s="359"/>
      <c r="WW4" s="75" t="s">
        <v>23</v>
      </c>
      <c r="XB4" s="359"/>
      <c r="XF4" s="75" t="s">
        <v>23</v>
      </c>
      <c r="XK4" s="359"/>
      <c r="XO4" s="75" t="s">
        <v>23</v>
      </c>
      <c r="XT4" s="359"/>
      <c r="XX4" s="75" t="s">
        <v>23</v>
      </c>
      <c r="YC4" s="359"/>
      <c r="YG4" s="75" t="s">
        <v>23</v>
      </c>
      <c r="YL4" s="359"/>
      <c r="YP4" s="75" t="s">
        <v>23</v>
      </c>
      <c r="YU4" s="359"/>
      <c r="YY4" s="75" t="s">
        <v>23</v>
      </c>
      <c r="ZD4" s="359"/>
      <c r="ZH4" s="75" t="s">
        <v>23</v>
      </c>
      <c r="ZM4" s="359"/>
      <c r="ZQ4" s="75" t="s">
        <v>23</v>
      </c>
      <c r="ZV4" s="359"/>
      <c r="ZZ4" s="75" t="s">
        <v>23</v>
      </c>
      <c r="AAE4" s="359"/>
      <c r="AAI4" s="75" t="s">
        <v>23</v>
      </c>
      <c r="AAN4" s="359"/>
      <c r="AAR4" s="75" t="s">
        <v>23</v>
      </c>
      <c r="AAW4" s="359"/>
      <c r="ABA4" s="75" t="s">
        <v>23</v>
      </c>
      <c r="ABF4" s="359"/>
      <c r="ABJ4" s="75" t="s">
        <v>23</v>
      </c>
      <c r="ABO4" s="359"/>
      <c r="ABS4" s="75" t="s">
        <v>23</v>
      </c>
      <c r="ABX4" s="359"/>
      <c r="ACB4" s="75" t="s">
        <v>23</v>
      </c>
      <c r="ACG4" s="359"/>
      <c r="ACK4" s="75" t="s">
        <v>23</v>
      </c>
      <c r="ACP4" s="359"/>
      <c r="ACT4" s="75" t="s">
        <v>23</v>
      </c>
      <c r="ACY4" s="359"/>
      <c r="ADC4" s="75" t="s">
        <v>23</v>
      </c>
      <c r="ADH4" s="359"/>
      <c r="ADL4" s="75" t="s">
        <v>23</v>
      </c>
      <c r="ADQ4" s="359"/>
      <c r="ADU4" s="75" t="s">
        <v>23</v>
      </c>
      <c r="ADZ4" s="359"/>
      <c r="AED4" s="75" t="s">
        <v>23</v>
      </c>
      <c r="AEI4" s="359"/>
      <c r="AEM4" s="75" t="s">
        <v>23</v>
      </c>
      <c r="AER4" s="359"/>
    </row>
    <row r="5" spans="1:825" ht="15.75" customHeight="1" x14ac:dyDescent="0.25">
      <c r="A5" s="139">
        <v>2</v>
      </c>
      <c r="B5" s="247" t="str">
        <f t="shared" ref="B5:H5" si="1">U5</f>
        <v>SEABOARD FOODS</v>
      </c>
      <c r="C5" s="247" t="str">
        <f t="shared" si="1"/>
        <v>Seaboard</v>
      </c>
      <c r="D5" s="249" t="str">
        <f t="shared" si="1"/>
        <v>PED. 78526709</v>
      </c>
      <c r="E5" s="137">
        <f t="shared" si="1"/>
        <v>44621</v>
      </c>
      <c r="F5" s="86">
        <f t="shared" si="1"/>
        <v>19238.53</v>
      </c>
      <c r="G5" s="73">
        <f t="shared" si="1"/>
        <v>21</v>
      </c>
      <c r="H5" s="48">
        <f t="shared" si="1"/>
        <v>19252.900000000001</v>
      </c>
      <c r="I5" s="105">
        <f>AB5</f>
        <v>-14.370000000002619</v>
      </c>
      <c r="K5" s="1102" t="s">
        <v>82</v>
      </c>
      <c r="L5" s="826" t="s">
        <v>83</v>
      </c>
      <c r="M5" s="254" t="s">
        <v>216</v>
      </c>
      <c r="N5" s="253">
        <v>44621</v>
      </c>
      <c r="O5" s="251">
        <v>19259.669999999998</v>
      </c>
      <c r="P5" s="248">
        <v>21</v>
      </c>
      <c r="Q5" s="246">
        <v>19179.7</v>
      </c>
      <c r="R5" s="140">
        <f>O5-Q5</f>
        <v>79.969999999997526</v>
      </c>
      <c r="S5" s="593"/>
      <c r="T5" s="247"/>
      <c r="U5" s="255" t="s">
        <v>82</v>
      </c>
      <c r="V5" s="826" t="s">
        <v>83</v>
      </c>
      <c r="W5" s="252" t="s">
        <v>217</v>
      </c>
      <c r="X5" s="253">
        <v>44621</v>
      </c>
      <c r="Y5" s="251">
        <v>19238.53</v>
      </c>
      <c r="Z5" s="248">
        <v>21</v>
      </c>
      <c r="AA5" s="275">
        <v>19252.900000000001</v>
      </c>
      <c r="AB5" s="140">
        <f>Y5-AA5</f>
        <v>-14.370000000002619</v>
      </c>
      <c r="AC5" s="593"/>
      <c r="AD5" s="247"/>
      <c r="AE5" s="247" t="s">
        <v>123</v>
      </c>
      <c r="AF5" s="971" t="s">
        <v>218</v>
      </c>
      <c r="AG5" s="252" t="s">
        <v>219</v>
      </c>
      <c r="AH5" s="250">
        <v>44595</v>
      </c>
      <c r="AI5" s="251">
        <v>18623.240000000002</v>
      </c>
      <c r="AJ5" s="248">
        <v>20</v>
      </c>
      <c r="AK5" s="246">
        <v>18736.89</v>
      </c>
      <c r="AL5" s="140">
        <f>AI5-AK5</f>
        <v>-113.64999999999782</v>
      </c>
      <c r="AM5" s="140"/>
      <c r="AN5" s="247"/>
      <c r="AO5" s="247" t="s">
        <v>82</v>
      </c>
      <c r="AP5" s="826" t="s">
        <v>83</v>
      </c>
      <c r="AQ5" s="252" t="s">
        <v>220</v>
      </c>
      <c r="AR5" s="250">
        <v>44624</v>
      </c>
      <c r="AS5" s="251">
        <v>19108.830000000002</v>
      </c>
      <c r="AT5" s="248">
        <v>21</v>
      </c>
      <c r="AU5" s="246">
        <v>19172.2</v>
      </c>
      <c r="AV5" s="140">
        <f>AS5-AU5</f>
        <v>-63.369999999998981</v>
      </c>
      <c r="AW5" s="593"/>
      <c r="AX5" s="247"/>
      <c r="AY5" s="586" t="s">
        <v>82</v>
      </c>
      <c r="AZ5" s="826" t="s">
        <v>83</v>
      </c>
      <c r="BA5" s="249" t="s">
        <v>221</v>
      </c>
      <c r="BB5" s="250">
        <v>44624</v>
      </c>
      <c r="BC5" s="251">
        <v>18772.05</v>
      </c>
      <c r="BD5" s="248">
        <v>21</v>
      </c>
      <c r="BE5" s="246">
        <v>18750.400000000001</v>
      </c>
      <c r="BF5" s="140">
        <f>BC5-BE5</f>
        <v>21.649999999997817</v>
      </c>
      <c r="BG5" s="593"/>
      <c r="BH5" s="247"/>
      <c r="BI5" s="1099" t="s">
        <v>82</v>
      </c>
      <c r="BJ5" s="826" t="s">
        <v>83</v>
      </c>
      <c r="BK5" s="249" t="s">
        <v>222</v>
      </c>
      <c r="BL5" s="250">
        <v>44625</v>
      </c>
      <c r="BM5" s="251">
        <v>18548.84</v>
      </c>
      <c r="BN5" s="248">
        <v>21</v>
      </c>
      <c r="BO5" s="246">
        <v>18563.5</v>
      </c>
      <c r="BP5" s="140">
        <f>BM5-BO5</f>
        <v>-14.659999999999854</v>
      </c>
      <c r="BQ5" s="593"/>
      <c r="BR5" s="247"/>
      <c r="BS5" s="1103" t="s">
        <v>243</v>
      </c>
      <c r="BT5" s="1041" t="s">
        <v>83</v>
      </c>
      <c r="BU5" s="252" t="s">
        <v>244</v>
      </c>
      <c r="BV5" s="253">
        <v>44628</v>
      </c>
      <c r="BW5" s="251">
        <v>18369.29</v>
      </c>
      <c r="BX5" s="248">
        <v>21</v>
      </c>
      <c r="BY5" s="246">
        <v>18991.3</v>
      </c>
      <c r="BZ5" s="140">
        <f>BW5-BY5</f>
        <v>-622.0099999999984</v>
      </c>
      <c r="CA5" s="329"/>
      <c r="CB5" s="329"/>
      <c r="CC5" s="255" t="s">
        <v>123</v>
      </c>
      <c r="CD5" s="1042" t="s">
        <v>245</v>
      </c>
      <c r="CE5" s="252" t="s">
        <v>246</v>
      </c>
      <c r="CF5" s="253">
        <v>44628</v>
      </c>
      <c r="CG5" s="251">
        <v>18944</v>
      </c>
      <c r="CH5" s="248">
        <v>20</v>
      </c>
      <c r="CI5" s="246">
        <v>18943.71</v>
      </c>
      <c r="CJ5" s="140">
        <f>CG5-CI5</f>
        <v>0.29000000000087311</v>
      </c>
      <c r="CK5" s="329"/>
      <c r="CL5" s="329"/>
      <c r="CM5" s="1099" t="s">
        <v>82</v>
      </c>
      <c r="CN5" s="1041" t="s">
        <v>83</v>
      </c>
      <c r="CO5" s="249" t="s">
        <v>247</v>
      </c>
      <c r="CP5" s="253">
        <v>44628</v>
      </c>
      <c r="CQ5" s="251">
        <v>19004.490000000002</v>
      </c>
      <c r="CR5" s="248">
        <v>21</v>
      </c>
      <c r="CS5" s="246">
        <v>19105.099999999999</v>
      </c>
      <c r="CT5" s="140">
        <f>CQ5-CS5</f>
        <v>-100.60999999999694</v>
      </c>
      <c r="CU5" s="593"/>
      <c r="CV5" s="247"/>
      <c r="CW5" s="255" t="s">
        <v>82</v>
      </c>
      <c r="CX5" s="826" t="s">
        <v>83</v>
      </c>
      <c r="CY5" s="249" t="s">
        <v>248</v>
      </c>
      <c r="CZ5" s="253">
        <v>44628</v>
      </c>
      <c r="DA5" s="251">
        <v>18793.43</v>
      </c>
      <c r="DB5" s="248">
        <v>21</v>
      </c>
      <c r="DC5" s="246">
        <v>18879.3</v>
      </c>
      <c r="DD5" s="140">
        <f>DA5-DC5</f>
        <v>-85.869999999998981</v>
      </c>
      <c r="DE5" s="593"/>
      <c r="DF5" s="247"/>
      <c r="DG5" s="247" t="s">
        <v>123</v>
      </c>
      <c r="DH5" s="1042" t="s">
        <v>245</v>
      </c>
      <c r="DI5" s="252" t="s">
        <v>249</v>
      </c>
      <c r="DJ5" s="253">
        <v>44630</v>
      </c>
      <c r="DK5" s="251">
        <v>18634.78</v>
      </c>
      <c r="DL5" s="248">
        <v>20</v>
      </c>
      <c r="DM5" s="246">
        <v>18830.36</v>
      </c>
      <c r="DN5" s="140">
        <f>DK5-DM5</f>
        <v>-195.58000000000175</v>
      </c>
      <c r="DO5" s="593"/>
      <c r="DP5" s="247"/>
      <c r="DQ5" s="1101" t="s">
        <v>82</v>
      </c>
      <c r="DR5" s="1041" t="s">
        <v>83</v>
      </c>
      <c r="DS5" s="252" t="s">
        <v>250</v>
      </c>
      <c r="DT5" s="253">
        <v>44630</v>
      </c>
      <c r="DU5" s="251">
        <v>19130.68</v>
      </c>
      <c r="DV5" s="248">
        <v>21</v>
      </c>
      <c r="DW5" s="246">
        <v>19133.599999999999</v>
      </c>
      <c r="DX5" s="140">
        <f>DU5-DW5</f>
        <v>-2.9199999999982538</v>
      </c>
      <c r="DY5" s="329"/>
      <c r="DZ5" s="247"/>
      <c r="EA5" s="247" t="s">
        <v>82</v>
      </c>
      <c r="EB5" s="826" t="s">
        <v>83</v>
      </c>
      <c r="EC5" s="252" t="s">
        <v>252</v>
      </c>
      <c r="ED5" s="253">
        <v>44631</v>
      </c>
      <c r="EE5" s="251">
        <v>18495.64</v>
      </c>
      <c r="EF5" s="248">
        <v>21</v>
      </c>
      <c r="EG5" s="246">
        <v>18591.5</v>
      </c>
      <c r="EH5" s="140">
        <f>EE5-EG5</f>
        <v>-95.860000000000582</v>
      </c>
      <c r="EI5" s="593"/>
      <c r="EJ5" s="247" t="s">
        <v>51</v>
      </c>
      <c r="EK5" s="247" t="s">
        <v>82</v>
      </c>
      <c r="EL5" s="826" t="s">
        <v>83</v>
      </c>
      <c r="EM5" s="254" t="s">
        <v>253</v>
      </c>
      <c r="EN5" s="253">
        <v>44631</v>
      </c>
      <c r="EO5" s="251">
        <v>18653.75</v>
      </c>
      <c r="EP5" s="248">
        <v>21</v>
      </c>
      <c r="EQ5" s="275">
        <v>18724.400000000001</v>
      </c>
      <c r="ER5" s="140">
        <f>EO5-EQ5</f>
        <v>-70.650000000001455</v>
      </c>
      <c r="ES5" s="593"/>
      <c r="ET5" s="247"/>
      <c r="EU5" s="1099" t="s">
        <v>82</v>
      </c>
      <c r="EV5" s="1045" t="s">
        <v>256</v>
      </c>
      <c r="EW5" s="252" t="s">
        <v>257</v>
      </c>
      <c r="EX5" s="253">
        <v>44635</v>
      </c>
      <c r="EY5" s="251">
        <v>18802.07</v>
      </c>
      <c r="EZ5" s="248">
        <v>21</v>
      </c>
      <c r="FA5" s="246">
        <v>18740.5</v>
      </c>
      <c r="FB5" s="140">
        <f>EY5-FA5</f>
        <v>61.569999999999709</v>
      </c>
      <c r="FC5" s="593"/>
      <c r="FD5" s="247"/>
      <c r="FE5" s="247" t="s">
        <v>123</v>
      </c>
      <c r="FF5" s="971" t="s">
        <v>245</v>
      </c>
      <c r="FG5" s="252" t="s">
        <v>281</v>
      </c>
      <c r="FH5" s="253">
        <v>44636</v>
      </c>
      <c r="FI5" s="251">
        <v>18825.060000000001</v>
      </c>
      <c r="FJ5" s="248">
        <v>20</v>
      </c>
      <c r="FK5" s="275">
        <v>18815.37</v>
      </c>
      <c r="FL5" s="140">
        <f>FI5-FK5</f>
        <v>9.6900000000023283</v>
      </c>
      <c r="FM5" s="593"/>
      <c r="FN5" s="247"/>
      <c r="FO5" s="527" t="s">
        <v>82</v>
      </c>
      <c r="FP5" s="826" t="s">
        <v>83</v>
      </c>
      <c r="FQ5" s="252" t="s">
        <v>282</v>
      </c>
      <c r="FR5" s="253">
        <v>44636</v>
      </c>
      <c r="FS5" s="251">
        <v>19265.5</v>
      </c>
      <c r="FT5" s="248">
        <v>21</v>
      </c>
      <c r="FU5" s="246">
        <v>19263.8</v>
      </c>
      <c r="FV5" s="140">
        <f>FS5-FU5</f>
        <v>1.7000000000007276</v>
      </c>
      <c r="FW5" s="593"/>
      <c r="FX5" s="247"/>
      <c r="FY5" s="255" t="s">
        <v>82</v>
      </c>
      <c r="FZ5" s="826" t="s">
        <v>83</v>
      </c>
      <c r="GA5" s="254" t="s">
        <v>283</v>
      </c>
      <c r="GB5" s="253">
        <v>44637</v>
      </c>
      <c r="GC5" s="251">
        <v>18530.851999999999</v>
      </c>
      <c r="GD5" s="248">
        <v>21</v>
      </c>
      <c r="GE5" s="246">
        <v>18587.099999999999</v>
      </c>
      <c r="GF5" s="140">
        <f>GC5-GE5</f>
        <v>-56.247999999999593</v>
      </c>
      <c r="GG5" s="593"/>
      <c r="GH5" s="247"/>
      <c r="GI5" s="247" t="s">
        <v>284</v>
      </c>
      <c r="GJ5" s="971" t="s">
        <v>245</v>
      </c>
      <c r="GK5" s="252" t="s">
        <v>285</v>
      </c>
      <c r="GL5" s="250">
        <v>44638</v>
      </c>
      <c r="GM5" s="251">
        <v>18412.849999999999</v>
      </c>
      <c r="GN5" s="248">
        <v>20</v>
      </c>
      <c r="GO5" s="246">
        <v>18419.849999999999</v>
      </c>
      <c r="GP5" s="140">
        <f>GM5-GO5</f>
        <v>-7</v>
      </c>
      <c r="GQ5" s="593"/>
      <c r="GR5" s="247"/>
      <c r="GS5" s="1099" t="s">
        <v>82</v>
      </c>
      <c r="GT5" s="826" t="s">
        <v>83</v>
      </c>
      <c r="GU5" s="248" t="s">
        <v>286</v>
      </c>
      <c r="GV5" s="250">
        <v>44638</v>
      </c>
      <c r="GW5" s="251">
        <v>18680.95</v>
      </c>
      <c r="GX5" s="248">
        <v>21</v>
      </c>
      <c r="GY5" s="246">
        <v>18741</v>
      </c>
      <c r="GZ5" s="140">
        <f>GW5-GY5</f>
        <v>-60.049999999999272</v>
      </c>
      <c r="HA5" s="593"/>
      <c r="HB5" s="247"/>
      <c r="HC5" s="1103" t="s">
        <v>82</v>
      </c>
      <c r="HD5" s="826" t="s">
        <v>83</v>
      </c>
      <c r="HE5" s="252" t="s">
        <v>287</v>
      </c>
      <c r="HF5" s="250">
        <v>44638</v>
      </c>
      <c r="HG5" s="251">
        <v>18483.099999999999</v>
      </c>
      <c r="HH5" s="248">
        <v>21</v>
      </c>
      <c r="HI5" s="246">
        <v>18540.3</v>
      </c>
      <c r="HJ5" s="140">
        <f>HG5-HI5</f>
        <v>-57.200000000000728</v>
      </c>
      <c r="HK5" s="593"/>
      <c r="HL5" s="247"/>
      <c r="HM5" s="247" t="s">
        <v>82</v>
      </c>
      <c r="HN5" s="826" t="s">
        <v>83</v>
      </c>
      <c r="HO5" s="252" t="s">
        <v>288</v>
      </c>
      <c r="HP5" s="253">
        <v>44639</v>
      </c>
      <c r="HQ5" s="251">
        <v>18910.52</v>
      </c>
      <c r="HR5" s="248">
        <v>21</v>
      </c>
      <c r="HS5" s="275">
        <v>18922.099999999999</v>
      </c>
      <c r="HT5" s="140">
        <f>HQ5-HS5</f>
        <v>-11.579999999998108</v>
      </c>
      <c r="HU5" s="593"/>
      <c r="HV5" s="247"/>
      <c r="HW5" s="1099" t="s">
        <v>82</v>
      </c>
      <c r="HX5" s="826" t="s">
        <v>83</v>
      </c>
      <c r="HY5" s="252" t="s">
        <v>289</v>
      </c>
      <c r="HZ5" s="253">
        <v>44643</v>
      </c>
      <c r="IA5" s="251">
        <v>18877.86</v>
      </c>
      <c r="IB5" s="248">
        <v>21</v>
      </c>
      <c r="IC5" s="246">
        <v>18854</v>
      </c>
      <c r="ID5" s="140">
        <f>IA5-IC5</f>
        <v>23.860000000000582</v>
      </c>
      <c r="IE5" s="593"/>
      <c r="IF5" s="247"/>
      <c r="IG5" s="1099" t="s">
        <v>123</v>
      </c>
      <c r="IH5" s="971" t="s">
        <v>245</v>
      </c>
      <c r="II5" s="252" t="s">
        <v>290</v>
      </c>
      <c r="IJ5" s="253">
        <v>44643</v>
      </c>
      <c r="IK5" s="251">
        <v>18665.759999999998</v>
      </c>
      <c r="IL5" s="248">
        <v>20</v>
      </c>
      <c r="IM5" s="246">
        <v>18716.919999999998</v>
      </c>
      <c r="IN5" s="140">
        <f>IK5-IM5</f>
        <v>-51.159999999999854</v>
      </c>
      <c r="IO5" s="593"/>
      <c r="IP5" s="247"/>
      <c r="IQ5" s="1099" t="s">
        <v>123</v>
      </c>
      <c r="IR5" s="1054" t="s">
        <v>245</v>
      </c>
      <c r="IS5" s="254" t="s">
        <v>291</v>
      </c>
      <c r="IT5" s="250" t="s">
        <v>292</v>
      </c>
      <c r="IU5" s="251">
        <v>19063.5</v>
      </c>
      <c r="IV5" s="248">
        <v>20</v>
      </c>
      <c r="IW5" s="246">
        <v>19141.77</v>
      </c>
      <c r="IX5" s="140">
        <f>IU5-IW5</f>
        <v>-78.270000000000437</v>
      </c>
      <c r="IY5" s="593"/>
      <c r="IZ5" s="247"/>
      <c r="JA5" s="247" t="s">
        <v>82</v>
      </c>
      <c r="JB5" s="826" t="s">
        <v>83</v>
      </c>
      <c r="JC5" s="254" t="s">
        <v>293</v>
      </c>
      <c r="JD5" s="253">
        <v>44644</v>
      </c>
      <c r="JE5" s="251">
        <v>18921.37</v>
      </c>
      <c r="JF5" s="248">
        <v>21</v>
      </c>
      <c r="JG5" s="246">
        <v>18991.900000000001</v>
      </c>
      <c r="JH5" s="140">
        <f>JE5-JG5</f>
        <v>-70.530000000002474</v>
      </c>
      <c r="JI5" s="593"/>
      <c r="JJ5" s="247"/>
      <c r="JK5" s="1101" t="s">
        <v>294</v>
      </c>
      <c r="JL5" s="1055" t="s">
        <v>295</v>
      </c>
      <c r="JM5" s="252" t="s">
        <v>296</v>
      </c>
      <c r="JN5" s="253">
        <v>44645</v>
      </c>
      <c r="JO5" s="251">
        <v>19250.72</v>
      </c>
      <c r="JP5" s="248">
        <v>21</v>
      </c>
      <c r="JQ5" s="275">
        <v>19182.099999999999</v>
      </c>
      <c r="JR5" s="140">
        <f>JO5-JQ5</f>
        <v>68.620000000002619</v>
      </c>
      <c r="JS5" s="593"/>
      <c r="JT5" s="247"/>
      <c r="JU5" s="255" t="s">
        <v>82</v>
      </c>
      <c r="JV5" s="826" t="s">
        <v>83</v>
      </c>
      <c r="JW5" s="254" t="s">
        <v>297</v>
      </c>
      <c r="JX5" s="253">
        <v>44645</v>
      </c>
      <c r="JY5" s="251">
        <v>18912.78</v>
      </c>
      <c r="JZ5" s="248">
        <v>21</v>
      </c>
      <c r="KA5" s="246">
        <v>18953.8</v>
      </c>
      <c r="KB5" s="140">
        <f>JY5-KA5</f>
        <v>-41.020000000000437</v>
      </c>
      <c r="KC5" s="593"/>
      <c r="KD5" s="247"/>
      <c r="KE5" s="1102"/>
      <c r="KF5" s="248"/>
      <c r="KG5" s="254"/>
      <c r="KH5" s="253"/>
      <c r="KI5" s="251"/>
      <c r="KJ5" s="248"/>
      <c r="KK5" s="246"/>
      <c r="KL5" s="140">
        <f>KI5-KK5</f>
        <v>0</v>
      </c>
      <c r="KM5" s="593"/>
      <c r="KN5" s="247"/>
      <c r="KO5" s="255"/>
      <c r="KP5" s="248"/>
      <c r="KQ5" s="254"/>
      <c r="KR5" s="253"/>
      <c r="KS5" s="251"/>
      <c r="KT5" s="248"/>
      <c r="KU5" s="246"/>
      <c r="KV5" s="140">
        <f>KS5-KU5</f>
        <v>0</v>
      </c>
      <c r="KW5" s="593"/>
      <c r="KX5" s="247"/>
      <c r="KY5" s="255"/>
      <c r="KZ5" s="248"/>
      <c r="LA5" s="254"/>
      <c r="LB5" s="250"/>
      <c r="LC5" s="251"/>
      <c r="LD5" s="248"/>
      <c r="LE5" s="246"/>
      <c r="LF5" s="140">
        <f>LC5-LE5</f>
        <v>0</v>
      </c>
      <c r="LG5" s="593"/>
      <c r="LH5" s="247" t="s">
        <v>41</v>
      </c>
      <c r="LI5" s="247"/>
      <c r="LJ5" s="248"/>
      <c r="LK5" s="252"/>
      <c r="LL5" s="253"/>
      <c r="LM5" s="251"/>
      <c r="LN5" s="248"/>
      <c r="LO5" s="246"/>
      <c r="LP5" s="140">
        <f>LM5-LO5</f>
        <v>0</v>
      </c>
      <c r="LQ5" s="593"/>
      <c r="LS5" s="247"/>
      <c r="LT5" s="248"/>
      <c r="LU5" s="249"/>
      <c r="LV5" s="253"/>
      <c r="LW5" s="251"/>
      <c r="LX5" s="248"/>
      <c r="LY5" s="246"/>
      <c r="LZ5" s="140">
        <f>LW5-LY5</f>
        <v>0</v>
      </c>
      <c r="MA5" s="593"/>
      <c r="MB5" s="329"/>
      <c r="MC5" s="247"/>
      <c r="MD5" s="248"/>
      <c r="ME5" s="249"/>
      <c r="MF5" s="250"/>
      <c r="MG5" s="251"/>
      <c r="MH5" s="248"/>
      <c r="MI5" s="246"/>
      <c r="MJ5" s="140">
        <f>MG5-MI5</f>
        <v>0</v>
      </c>
      <c r="MK5" s="140"/>
      <c r="MM5" s="247"/>
      <c r="MN5" s="248"/>
      <c r="MO5" s="252"/>
      <c r="MP5" s="250"/>
      <c r="MQ5" s="251"/>
      <c r="MR5" s="248"/>
      <c r="MS5" s="246"/>
      <c r="MT5" s="140">
        <f>MQ5-MS5</f>
        <v>0</v>
      </c>
      <c r="MU5" s="140"/>
      <c r="MW5" s="247"/>
      <c r="MX5" s="248"/>
      <c r="MY5" s="252"/>
      <c r="MZ5" s="250"/>
      <c r="NA5" s="251"/>
      <c r="NB5" s="248"/>
      <c r="NC5" s="246"/>
      <c r="ND5" s="140">
        <f>NA5-NC5</f>
        <v>0</v>
      </c>
      <c r="NE5" s="140"/>
      <c r="NG5" s="247"/>
      <c r="NH5" s="248"/>
      <c r="NI5" s="249"/>
      <c r="NJ5" s="250"/>
      <c r="NK5" s="251"/>
      <c r="NL5" s="248"/>
      <c r="NM5" s="246"/>
      <c r="NN5" s="140">
        <f>NK5-NM5</f>
        <v>0</v>
      </c>
      <c r="NO5" s="140"/>
      <c r="NQ5" s="352"/>
      <c r="NR5" s="248"/>
      <c r="NS5" s="249"/>
      <c r="NT5" s="250"/>
      <c r="NU5" s="251"/>
      <c r="NV5" s="248"/>
      <c r="NW5" s="246"/>
      <c r="NX5" s="140">
        <f>NU5-NW5</f>
        <v>0</v>
      </c>
      <c r="NY5" s="140"/>
      <c r="OA5" s="247"/>
      <c r="OB5" s="248"/>
      <c r="OC5" s="252"/>
      <c r="OD5" s="250"/>
      <c r="OE5" s="251"/>
      <c r="OF5" s="248"/>
      <c r="OG5" s="246"/>
      <c r="OH5" s="140">
        <f>OE5-OG5</f>
        <v>0</v>
      </c>
      <c r="OI5" s="140"/>
      <c r="OK5" s="247"/>
      <c r="OL5" s="248"/>
      <c r="OM5" s="249"/>
      <c r="ON5" s="250"/>
      <c r="OO5" s="251"/>
      <c r="OP5" s="248"/>
      <c r="OQ5" s="246"/>
      <c r="OR5" s="140">
        <f>OO5-OQ5</f>
        <v>0</v>
      </c>
      <c r="OS5" s="140"/>
      <c r="OU5" s="247"/>
      <c r="OV5" s="248"/>
      <c r="OW5" s="249"/>
      <c r="OX5" s="253"/>
      <c r="OY5" s="251"/>
      <c r="OZ5" s="248"/>
      <c r="PA5" s="246"/>
      <c r="PB5" s="140">
        <f>OY5-PA5</f>
        <v>0</v>
      </c>
      <c r="PC5" s="140"/>
      <c r="PE5" s="247"/>
      <c r="PF5" s="248"/>
      <c r="PG5" s="252"/>
      <c r="PH5" s="250"/>
      <c r="PI5" s="251"/>
      <c r="PJ5" s="248"/>
      <c r="PK5" s="246"/>
      <c r="PL5" s="140">
        <f>PI5-PK5</f>
        <v>0</v>
      </c>
      <c r="PM5" s="140"/>
      <c r="PO5" s="247"/>
      <c r="PP5" s="248"/>
      <c r="PQ5" s="249"/>
      <c r="PR5" s="253"/>
      <c r="PS5" s="251"/>
      <c r="PT5" s="248"/>
      <c r="PU5" s="246"/>
      <c r="PV5" s="140">
        <f>PS5-PU5</f>
        <v>0</v>
      </c>
      <c r="PX5" s="247"/>
      <c r="PY5" s="248"/>
      <c r="PZ5" s="249"/>
      <c r="QA5" s="250"/>
      <c r="QB5" s="251"/>
      <c r="QC5" s="248"/>
      <c r="QD5" s="246"/>
      <c r="QE5" s="140">
        <f>QB5-QD5</f>
        <v>0</v>
      </c>
      <c r="QG5" s="247"/>
      <c r="QH5" s="248"/>
      <c r="QI5" s="249"/>
      <c r="QJ5" s="253"/>
      <c r="QK5" s="251"/>
      <c r="QL5" s="248"/>
      <c r="QM5" s="246"/>
      <c r="QN5" s="140">
        <f>QK5-QM5</f>
        <v>0</v>
      </c>
      <c r="QP5" s="247"/>
      <c r="QQ5" s="248"/>
      <c r="QR5" s="252"/>
      <c r="QS5" s="253"/>
      <c r="QT5" s="251"/>
      <c r="QU5" s="248"/>
      <c r="QV5" s="246"/>
      <c r="QW5" s="140">
        <f>QT5-QV5</f>
        <v>0</v>
      </c>
      <c r="QY5" s="247"/>
      <c r="QZ5" s="248"/>
      <c r="RA5" s="249"/>
      <c r="RB5" s="253"/>
      <c r="RC5" s="251"/>
      <c r="RD5" s="248"/>
      <c r="RE5" s="246"/>
      <c r="RF5" s="140">
        <f>RC5-RE5</f>
        <v>0</v>
      </c>
      <c r="RH5" s="247"/>
      <c r="RI5" s="351"/>
      <c r="RJ5" s="249"/>
      <c r="RK5" s="250"/>
      <c r="RL5" s="251"/>
      <c r="RM5" s="248"/>
      <c r="RN5" s="246"/>
      <c r="RO5" s="140">
        <f>RL5-RN5</f>
        <v>0</v>
      </c>
      <c r="RQ5" s="247"/>
      <c r="RR5" s="351"/>
      <c r="RS5" s="249"/>
      <c r="RT5" s="253"/>
      <c r="RU5" s="251"/>
      <c r="RV5" s="248"/>
      <c r="RW5" s="246"/>
      <c r="RX5" s="140">
        <f>RU5-RW5</f>
        <v>0</v>
      </c>
      <c r="SA5" s="188"/>
      <c r="SB5" s="102"/>
      <c r="SC5" s="136"/>
      <c r="SD5" s="86"/>
      <c r="SE5" s="73"/>
      <c r="SF5" s="48"/>
      <c r="SG5" s="140">
        <f>SD5-SF5</f>
        <v>0</v>
      </c>
      <c r="SI5" s="131"/>
      <c r="SJ5" s="188"/>
      <c r="SK5" s="102"/>
      <c r="SL5" s="136"/>
      <c r="SM5" s="86"/>
      <c r="SN5" s="73"/>
      <c r="SO5" s="48"/>
      <c r="SP5" s="140">
        <f>SM5-SO5</f>
        <v>0</v>
      </c>
      <c r="SR5" s="131"/>
      <c r="SS5" s="235"/>
      <c r="ST5" s="102"/>
      <c r="SU5" s="136"/>
      <c r="SV5" s="86"/>
      <c r="SW5" s="73"/>
      <c r="SX5" s="48"/>
      <c r="SY5" s="140">
        <f>SV5-SX5</f>
        <v>0</v>
      </c>
      <c r="TA5" s="131"/>
      <c r="TB5" s="188"/>
      <c r="TC5" s="102"/>
      <c r="TD5" s="137"/>
      <c r="TE5" s="86"/>
      <c r="TF5" s="73"/>
      <c r="TG5" s="48"/>
      <c r="TH5" s="140">
        <f>TE5-TG5</f>
        <v>0</v>
      </c>
      <c r="TK5" s="188"/>
      <c r="TL5" s="102"/>
      <c r="TM5" s="136"/>
      <c r="TN5" s="86"/>
      <c r="TO5" s="73"/>
      <c r="TP5" s="48"/>
      <c r="TQ5" s="140">
        <f>TN5-TP5</f>
        <v>0</v>
      </c>
      <c r="TT5" s="174"/>
      <c r="TU5" s="102"/>
      <c r="TV5" s="137"/>
      <c r="TW5" s="86"/>
      <c r="TX5" s="73"/>
      <c r="TY5" s="48"/>
      <c r="TZ5" s="140">
        <f>TW5-TY5</f>
        <v>0</v>
      </c>
      <c r="UC5" s="188"/>
      <c r="UD5" s="102"/>
      <c r="UE5" s="136"/>
      <c r="UF5" s="86"/>
      <c r="UG5" s="73"/>
      <c r="UH5" s="48"/>
      <c r="UI5" s="140">
        <f>UF5-UH5</f>
        <v>0</v>
      </c>
      <c r="UL5" s="174"/>
      <c r="UM5" s="102"/>
      <c r="UN5" s="137"/>
      <c r="UO5" s="86"/>
      <c r="UP5" s="73"/>
      <c r="UQ5" s="48"/>
      <c r="UR5" s="140">
        <f>UO5-UQ5</f>
        <v>0</v>
      </c>
      <c r="UT5" s="131"/>
      <c r="UU5" s="174"/>
      <c r="UV5" s="102"/>
      <c r="UW5" s="136"/>
      <c r="UX5" s="86"/>
      <c r="UY5" s="73"/>
      <c r="UZ5" s="48"/>
      <c r="VA5" s="140">
        <f>UX5-UZ5</f>
        <v>0</v>
      </c>
      <c r="VD5" s="174"/>
      <c r="VE5" s="102"/>
      <c r="VF5" s="136"/>
      <c r="VG5" s="86"/>
      <c r="VH5" s="73"/>
      <c r="VI5" s="48"/>
      <c r="VJ5" s="140">
        <f>VG5-VI5</f>
        <v>0</v>
      </c>
      <c r="VM5" s="174"/>
      <c r="VN5" s="102"/>
      <c r="VO5" s="136"/>
      <c r="VP5" s="86"/>
      <c r="VQ5" s="73"/>
      <c r="VR5" s="48"/>
      <c r="VS5" s="140">
        <f>VP5-VR5</f>
        <v>0</v>
      </c>
      <c r="VV5" s="174"/>
      <c r="VW5" s="102"/>
      <c r="VX5" s="136"/>
      <c r="VY5" s="86"/>
      <c r="VZ5" s="73"/>
      <c r="WA5" s="48"/>
      <c r="WB5" s="140">
        <f>VY5-WA5</f>
        <v>0</v>
      </c>
      <c r="WE5" s="174"/>
      <c r="WF5" s="102"/>
      <c r="WG5" s="136"/>
      <c r="WH5" s="86"/>
      <c r="WI5" s="73"/>
      <c r="WJ5" s="48"/>
      <c r="WK5" s="140">
        <f>WH5-WJ5</f>
        <v>0</v>
      </c>
      <c r="WN5" s="174"/>
      <c r="WO5" s="102"/>
      <c r="WP5" s="136"/>
      <c r="WQ5" s="86"/>
      <c r="WR5" s="73"/>
      <c r="WS5" s="48"/>
      <c r="WT5" s="140">
        <f>WQ5-WS5</f>
        <v>0</v>
      </c>
      <c r="WV5" s="131"/>
      <c r="WW5" s="174"/>
      <c r="WX5" s="102"/>
      <c r="WY5" s="136"/>
      <c r="WZ5" s="86"/>
      <c r="XA5" s="73"/>
      <c r="XB5" s="48"/>
      <c r="XC5" s="140">
        <f>WZ5-XB5</f>
        <v>0</v>
      </c>
      <c r="XF5" s="174"/>
      <c r="XG5" s="102"/>
      <c r="XH5" s="136"/>
      <c r="XI5" s="86"/>
      <c r="XJ5" s="73"/>
      <c r="XK5" s="48"/>
      <c r="XL5" s="140">
        <f>XI5-XK5</f>
        <v>0</v>
      </c>
      <c r="XO5" s="174"/>
      <c r="XP5" s="102"/>
      <c r="XQ5" s="136"/>
      <c r="XR5" s="86"/>
      <c r="XS5" s="73"/>
      <c r="XT5" s="48"/>
      <c r="XU5" s="140">
        <f>XR5-XT5</f>
        <v>0</v>
      </c>
      <c r="XX5" s="174"/>
      <c r="XY5" s="102"/>
      <c r="XZ5" s="136"/>
      <c r="YA5" s="86"/>
      <c r="YB5" s="73"/>
      <c r="YC5" s="48"/>
      <c r="YD5" s="140">
        <f>YA5-YC5</f>
        <v>0</v>
      </c>
      <c r="YF5" s="130"/>
      <c r="YG5" s="188"/>
      <c r="YH5" s="102"/>
      <c r="YI5" s="136"/>
      <c r="YJ5" s="86"/>
      <c r="YK5" s="73"/>
      <c r="YL5" s="48"/>
      <c r="YM5" s="140">
        <f>YJ5-YL5</f>
        <v>0</v>
      </c>
      <c r="YP5" s="174"/>
      <c r="YQ5" s="102"/>
      <c r="YR5" s="136"/>
      <c r="YS5" s="86"/>
      <c r="YT5" s="73"/>
      <c r="YU5" s="48"/>
      <c r="YV5" s="140">
        <f>YS5-YU5</f>
        <v>0</v>
      </c>
      <c r="YY5" s="174"/>
      <c r="YZ5" s="102"/>
      <c r="ZA5" s="136"/>
      <c r="ZB5" s="86"/>
      <c r="ZC5" s="73"/>
      <c r="ZD5" s="48"/>
      <c r="ZE5" s="140">
        <f>ZB5-ZD5</f>
        <v>0</v>
      </c>
      <c r="ZH5" s="174"/>
      <c r="ZI5" s="102"/>
      <c r="ZJ5" s="136"/>
      <c r="ZK5" s="86"/>
      <c r="ZL5" s="73"/>
      <c r="ZM5" s="48"/>
      <c r="ZN5" s="140">
        <f>ZK5-ZM5</f>
        <v>0</v>
      </c>
      <c r="ZQ5" s="174"/>
      <c r="ZR5" s="102"/>
      <c r="ZS5" s="136"/>
      <c r="ZT5" s="86"/>
      <c r="ZU5" s="73"/>
      <c r="ZV5" s="48"/>
      <c r="ZW5" s="140">
        <f>ZT5-ZV5</f>
        <v>0</v>
      </c>
      <c r="ZY5" s="131"/>
      <c r="ZZ5" s="174"/>
      <c r="AAA5" s="102"/>
      <c r="AAB5" s="136"/>
      <c r="AAC5" s="86"/>
      <c r="AAD5" s="73"/>
      <c r="AAE5" s="48"/>
      <c r="AAF5" s="140">
        <f>AAC5-AAE5</f>
        <v>0</v>
      </c>
      <c r="AAI5" s="174"/>
      <c r="AAJ5" s="102"/>
      <c r="AAK5" s="136"/>
      <c r="AAL5" s="86"/>
      <c r="AAM5" s="73"/>
      <c r="AAN5" s="48"/>
      <c r="AAO5" s="140">
        <f>AAL5-AAN5</f>
        <v>0</v>
      </c>
      <c r="AAR5" s="174"/>
      <c r="AAS5" s="102"/>
      <c r="AAT5" s="136"/>
      <c r="AAU5" s="86"/>
      <c r="AAV5" s="73"/>
      <c r="AAW5" s="48"/>
      <c r="AAX5" s="140">
        <f>AAU5-AAW5</f>
        <v>0</v>
      </c>
      <c r="ABA5" s="174"/>
      <c r="ABB5" s="102"/>
      <c r="ABC5" s="136"/>
      <c r="ABD5" s="86"/>
      <c r="ABE5" s="73"/>
      <c r="ABF5" s="48"/>
      <c r="ABG5" s="140">
        <f>ABD5-ABF5</f>
        <v>0</v>
      </c>
      <c r="ABJ5" s="174"/>
      <c r="ABK5" s="102"/>
      <c r="ABL5" s="136"/>
      <c r="ABM5" s="86"/>
      <c r="ABN5" s="73"/>
      <c r="ABO5" s="48"/>
      <c r="ABP5" s="140">
        <f>ABM5-ABO5</f>
        <v>0</v>
      </c>
      <c r="ABS5" s="174"/>
      <c r="ABT5" s="102"/>
      <c r="ABU5" s="136"/>
      <c r="ABV5" s="86"/>
      <c r="ABW5" s="73"/>
      <c r="ABX5" s="48"/>
      <c r="ABY5" s="140">
        <f>ABV5-ABX5</f>
        <v>0</v>
      </c>
      <c r="ACB5" s="174"/>
      <c r="ACC5" s="102"/>
      <c r="ACD5" s="136"/>
      <c r="ACE5" s="86"/>
      <c r="ACF5" s="73"/>
      <c r="ACG5" s="48"/>
      <c r="ACH5" s="140">
        <f>ACE5-ACG5</f>
        <v>0</v>
      </c>
      <c r="ACK5" s="174"/>
      <c r="ACL5" s="102"/>
      <c r="ACM5" s="136"/>
      <c r="ACN5" s="86"/>
      <c r="ACO5" s="73"/>
      <c r="ACP5" s="48"/>
      <c r="ACQ5" s="140">
        <f>ACN5-ACP5</f>
        <v>0</v>
      </c>
      <c r="ACS5" s="131"/>
      <c r="ACT5" s="174"/>
      <c r="ACU5" s="102"/>
      <c r="ACV5" s="136"/>
      <c r="ACW5" s="86"/>
      <c r="ACX5" s="73"/>
      <c r="ACY5" s="48"/>
      <c r="ACZ5" s="140">
        <f>ACW5-ACY5</f>
        <v>0</v>
      </c>
      <c r="ADB5" s="131"/>
      <c r="ADC5" s="174"/>
      <c r="ADD5" s="102"/>
      <c r="ADE5" s="136"/>
      <c r="ADF5" s="86"/>
      <c r="ADG5" s="73"/>
      <c r="ADH5" s="48"/>
      <c r="ADI5" s="140">
        <f>ADF5-ADH5</f>
        <v>0</v>
      </c>
      <c r="ADK5" s="131"/>
      <c r="ADL5" s="174"/>
      <c r="ADM5" s="102"/>
      <c r="ADN5" s="136"/>
      <c r="ADO5" s="86"/>
      <c r="ADP5" s="73"/>
      <c r="ADQ5" s="48"/>
      <c r="ADR5" s="140">
        <f>ADO5-ADQ5</f>
        <v>0</v>
      </c>
      <c r="ADT5" s="131"/>
      <c r="ADU5" s="174"/>
      <c r="ADV5" s="102"/>
      <c r="ADW5" s="136"/>
      <c r="ADX5" s="86"/>
      <c r="ADY5" s="73"/>
      <c r="ADZ5" s="48"/>
      <c r="AEA5" s="140">
        <f>ADX5-ADZ5</f>
        <v>0</v>
      </c>
      <c r="AED5" s="174"/>
      <c r="AEE5" s="102"/>
      <c r="AEF5" s="136"/>
      <c r="AEG5" s="86"/>
      <c r="AEH5" s="73"/>
      <c r="AEI5" s="48"/>
      <c r="AEJ5" s="140">
        <f>AEG5-AEI5</f>
        <v>0</v>
      </c>
      <c r="AEM5" s="174"/>
      <c r="AEN5" s="102"/>
      <c r="AEO5" s="136"/>
      <c r="AEP5" s="86"/>
      <c r="AEQ5" s="73"/>
      <c r="AER5" s="48"/>
      <c r="AES5" s="140">
        <f>AEP5-AER5</f>
        <v>0</v>
      </c>
    </row>
    <row r="6" spans="1:825" ht="16.5" thickBot="1" x14ac:dyDescent="0.3">
      <c r="A6" s="139">
        <v>3</v>
      </c>
      <c r="B6" s="75" t="str">
        <f t="shared" ref="B6:H6" si="2">AE5</f>
        <v>TYSON FRESH MEATS</v>
      </c>
      <c r="C6" s="75" t="str">
        <f t="shared" si="2"/>
        <v>I B P</v>
      </c>
      <c r="D6" s="102" t="str">
        <f t="shared" si="2"/>
        <v>PED. 78715954</v>
      </c>
      <c r="E6" s="137">
        <f t="shared" si="2"/>
        <v>44595</v>
      </c>
      <c r="F6" s="86">
        <f t="shared" si="2"/>
        <v>18623.240000000002</v>
      </c>
      <c r="G6" s="73">
        <f t="shared" si="2"/>
        <v>20</v>
      </c>
      <c r="H6" s="48">
        <f t="shared" si="2"/>
        <v>18736.89</v>
      </c>
      <c r="I6" s="105">
        <f>AL5</f>
        <v>-113.64999999999782</v>
      </c>
      <c r="K6" s="1102"/>
      <c r="L6" s="259"/>
      <c r="M6" s="247"/>
      <c r="N6" s="247"/>
      <c r="O6" s="247"/>
      <c r="P6" s="247"/>
      <c r="Q6" s="248"/>
      <c r="R6" s="247"/>
      <c r="S6" s="329"/>
      <c r="T6" s="247"/>
      <c r="U6" s="255"/>
      <c r="V6" s="259"/>
      <c r="W6" s="247"/>
      <c r="X6" s="247"/>
      <c r="Y6" s="247"/>
      <c r="Z6" s="247"/>
      <c r="AA6" s="248"/>
      <c r="AB6" s="247"/>
      <c r="AC6" s="329"/>
      <c r="AD6" s="247"/>
      <c r="AE6" s="247"/>
      <c r="AF6" s="256"/>
      <c r="AG6" s="247"/>
      <c r="AH6" s="247"/>
      <c r="AI6" s="247"/>
      <c r="AJ6" s="247"/>
      <c r="AK6" s="248"/>
      <c r="AL6" s="247"/>
      <c r="AM6" s="247"/>
      <c r="AN6" s="247"/>
      <c r="AO6" s="247"/>
      <c r="AP6" s="259"/>
      <c r="AQ6" s="247"/>
      <c r="AR6" s="247"/>
      <c r="AS6" s="247"/>
      <c r="AT6" s="247"/>
      <c r="AU6" s="248"/>
      <c r="AV6" s="247"/>
      <c r="AW6" s="329"/>
      <c r="AX6" s="247"/>
      <c r="AY6" s="586"/>
      <c r="AZ6" s="1027"/>
      <c r="BA6" s="247"/>
      <c r="BB6" s="247"/>
      <c r="BC6" s="247"/>
      <c r="BD6" s="247"/>
      <c r="BE6" s="248"/>
      <c r="BF6" s="247"/>
      <c r="BG6" s="329"/>
      <c r="BH6" s="247"/>
      <c r="BI6" s="1099"/>
      <c r="BJ6" s="1027"/>
      <c r="BK6" s="247"/>
      <c r="BL6" s="247"/>
      <c r="BM6" s="247"/>
      <c r="BN6" s="247"/>
      <c r="BO6" s="248"/>
      <c r="BP6" s="247"/>
      <c r="BQ6" s="329"/>
      <c r="BR6" s="247"/>
      <c r="BS6" s="1103"/>
      <c r="BT6" s="259"/>
      <c r="BU6" s="247"/>
      <c r="BV6" s="247"/>
      <c r="BW6" s="247"/>
      <c r="BX6" s="247"/>
      <c r="BY6" s="248"/>
      <c r="BZ6" s="247"/>
      <c r="CA6" s="329"/>
      <c r="CB6" s="329"/>
      <c r="CC6" s="255"/>
      <c r="CD6" s="259"/>
      <c r="CE6" s="247"/>
      <c r="CF6" s="247"/>
      <c r="CG6" s="247"/>
      <c r="CH6" s="247"/>
      <c r="CI6" s="248"/>
      <c r="CJ6" s="247"/>
      <c r="CK6" s="329"/>
      <c r="CL6" s="329"/>
      <c r="CM6" s="1099"/>
      <c r="CN6" s="646"/>
      <c r="CO6" s="247"/>
      <c r="CP6" s="247"/>
      <c r="CQ6" s="247"/>
      <c r="CR6" s="247"/>
      <c r="CS6" s="248"/>
      <c r="CT6" s="247"/>
      <c r="CU6" s="329"/>
      <c r="CV6" s="247"/>
      <c r="CW6" s="255"/>
      <c r="CX6" s="259"/>
      <c r="CY6" s="247"/>
      <c r="CZ6" s="247"/>
      <c r="DA6" s="247"/>
      <c r="DB6" s="247"/>
      <c r="DC6" s="248"/>
      <c r="DD6" s="247"/>
      <c r="DE6" s="329"/>
      <c r="DF6" s="247"/>
      <c r="DG6" s="258"/>
      <c r="DH6" s="259"/>
      <c r="DI6" s="247"/>
      <c r="DJ6" s="247"/>
      <c r="DK6" s="247"/>
      <c r="DL6" s="247"/>
      <c r="DM6" s="248"/>
      <c r="DN6" s="247"/>
      <c r="DO6" s="329"/>
      <c r="DP6" s="247"/>
      <c r="DQ6" s="1101"/>
      <c r="DR6" s="259"/>
      <c r="DS6" s="247"/>
      <c r="DT6" s="247"/>
      <c r="DU6" s="247"/>
      <c r="DV6" s="247"/>
      <c r="DW6" s="248"/>
      <c r="DX6" s="247"/>
      <c r="DY6" s="329"/>
      <c r="DZ6" s="247"/>
      <c r="EA6" s="247"/>
      <c r="EB6" s="259"/>
      <c r="EC6" s="247"/>
      <c r="ED6" s="247"/>
      <c r="EE6" s="247"/>
      <c r="EF6" s="247"/>
      <c r="EG6" s="248"/>
      <c r="EH6" s="247"/>
      <c r="EI6" s="329"/>
      <c r="EJ6" s="247"/>
      <c r="EK6" s="257"/>
      <c r="EL6" s="259"/>
      <c r="EM6" s="247"/>
      <c r="EN6" s="247"/>
      <c r="EO6" s="247"/>
      <c r="EP6" s="247"/>
      <c r="EQ6" s="248"/>
      <c r="ER6" s="247"/>
      <c r="ES6" s="329"/>
      <c r="ET6" s="247"/>
      <c r="EU6" s="1099"/>
      <c r="EV6" s="247"/>
      <c r="EW6" s="247"/>
      <c r="EX6" s="247"/>
      <c r="EY6" s="247"/>
      <c r="EZ6" s="247"/>
      <c r="FA6" s="248"/>
      <c r="FB6" s="247"/>
      <c r="FC6" s="329"/>
      <c r="FD6" s="247"/>
      <c r="FE6" s="257"/>
      <c r="FF6" s="259"/>
      <c r="FG6" s="247"/>
      <c r="FH6" s="247"/>
      <c r="FI6" s="247"/>
      <c r="FJ6" s="247"/>
      <c r="FK6" s="248"/>
      <c r="FL6" s="247"/>
      <c r="FM6" s="329"/>
      <c r="FN6" s="247"/>
      <c r="FO6" s="255"/>
      <c r="FP6" s="259"/>
      <c r="FQ6" s="247"/>
      <c r="FR6" s="247"/>
      <c r="FS6" s="247"/>
      <c r="FT6" s="247"/>
      <c r="FU6" s="248"/>
      <c r="FV6" s="247"/>
      <c r="FW6" s="329"/>
      <c r="FX6" s="247"/>
      <c r="FY6" s="255"/>
      <c r="FZ6" s="259"/>
      <c r="GA6" s="247"/>
      <c r="GB6" s="247"/>
      <c r="GC6" s="247"/>
      <c r="GD6" s="247"/>
      <c r="GE6" s="248"/>
      <c r="GF6" s="247"/>
      <c r="GG6" s="329"/>
      <c r="GH6" s="247"/>
      <c r="GI6" s="247"/>
      <c r="GJ6" s="259"/>
      <c r="GK6" s="247"/>
      <c r="GL6" s="247"/>
      <c r="GM6" s="247"/>
      <c r="GN6" s="247"/>
      <c r="GO6" s="248"/>
      <c r="GP6" s="247"/>
      <c r="GQ6" s="329"/>
      <c r="GR6" s="247"/>
      <c r="GS6" s="1099"/>
      <c r="GT6" s="256"/>
      <c r="GU6" s="247"/>
      <c r="GV6" s="247"/>
      <c r="GW6" s="247"/>
      <c r="GX6" s="247"/>
      <c r="GY6" s="248"/>
      <c r="GZ6" s="247"/>
      <c r="HA6" s="329"/>
      <c r="HB6" s="247"/>
      <c r="HC6" s="1103"/>
      <c r="HD6" s="259"/>
      <c r="HE6" s="247"/>
      <c r="HF6" s="247"/>
      <c r="HG6" s="247"/>
      <c r="HH6" s="247"/>
      <c r="HI6" s="248"/>
      <c r="HJ6" s="247"/>
      <c r="HK6" s="329"/>
      <c r="HL6" s="247"/>
      <c r="HM6" s="257"/>
      <c r="HN6" s="259"/>
      <c r="HO6" s="247"/>
      <c r="HP6" s="247"/>
      <c r="HQ6" s="247"/>
      <c r="HR6" s="247"/>
      <c r="HS6" s="248"/>
      <c r="HT6" s="247"/>
      <c r="HU6" s="329"/>
      <c r="HV6" s="247"/>
      <c r="HW6" s="1099"/>
      <c r="HX6" s="247"/>
      <c r="HY6" s="247"/>
      <c r="HZ6" s="247"/>
      <c r="IA6" s="247"/>
      <c r="IB6" s="247"/>
      <c r="IC6" s="248"/>
      <c r="ID6" s="247"/>
      <c r="IE6" s="329"/>
      <c r="IF6" s="247"/>
      <c r="IG6" s="1099"/>
      <c r="IH6" s="247"/>
      <c r="II6" s="247"/>
      <c r="IJ6" s="247"/>
      <c r="IK6" s="247"/>
      <c r="IL6" s="247"/>
      <c r="IM6" s="248"/>
      <c r="IN6" s="247"/>
      <c r="IO6" s="329"/>
      <c r="IP6" s="247"/>
      <c r="IQ6" s="1099"/>
      <c r="IR6" s="259"/>
      <c r="IS6" s="247"/>
      <c r="IT6" s="247"/>
      <c r="IU6" s="247"/>
      <c r="IV6" s="247"/>
      <c r="IW6" s="248"/>
      <c r="IX6" s="247"/>
      <c r="IY6" s="329"/>
      <c r="IZ6" s="247"/>
      <c r="JA6" s="247"/>
      <c r="JB6" s="247"/>
      <c r="JC6" s="247"/>
      <c r="JD6" s="247"/>
      <c r="JE6" s="247"/>
      <c r="JF6" s="247"/>
      <c r="JG6" s="248"/>
      <c r="JH6" s="247"/>
      <c r="JI6" s="329"/>
      <c r="JJ6" s="247"/>
      <c r="JK6" s="1101"/>
      <c r="JL6" s="259"/>
      <c r="JM6" s="247"/>
      <c r="JN6" s="247"/>
      <c r="JO6" s="247"/>
      <c r="JP6" s="247"/>
      <c r="JQ6" s="248"/>
      <c r="JR6" s="247"/>
      <c r="JS6" s="329"/>
      <c r="JT6" s="247"/>
      <c r="JU6" s="255"/>
      <c r="JV6" s="259"/>
      <c r="JW6" s="247"/>
      <c r="JX6" s="247"/>
      <c r="JY6" s="247"/>
      <c r="JZ6" s="247"/>
      <c r="KA6" s="248"/>
      <c r="KB6" s="247"/>
      <c r="KC6" s="329"/>
      <c r="KD6" s="247"/>
      <c r="KE6" s="1102"/>
      <c r="KF6" s="259"/>
      <c r="KG6" s="247"/>
      <c r="KH6" s="247"/>
      <c r="KI6" s="247"/>
      <c r="KJ6" s="247"/>
      <c r="KK6" s="248"/>
      <c r="KL6" s="247"/>
      <c r="KM6" s="329"/>
      <c r="KN6" s="247"/>
      <c r="KO6" s="255"/>
      <c r="KP6" s="259"/>
      <c r="KQ6" s="247"/>
      <c r="KR6" s="247"/>
      <c r="KS6" s="247"/>
      <c r="KT6" s="247"/>
      <c r="KU6" s="248"/>
      <c r="KV6" s="247"/>
      <c r="KW6" s="329"/>
      <c r="KX6" s="247"/>
      <c r="KY6" s="255"/>
      <c r="KZ6" s="376"/>
      <c r="LA6" s="247"/>
      <c r="LB6" s="247"/>
      <c r="LC6" s="247"/>
      <c r="LD6" s="247"/>
      <c r="LE6" s="248"/>
      <c r="LF6" s="247"/>
      <c r="LG6" s="329"/>
      <c r="LH6" s="247"/>
      <c r="LI6" s="247"/>
      <c r="LJ6" s="259"/>
      <c r="LK6" s="247"/>
      <c r="LL6" s="247"/>
      <c r="LM6" s="247"/>
      <c r="LN6" s="247"/>
      <c r="LO6" s="248"/>
      <c r="LS6" s="247"/>
      <c r="LT6" s="259"/>
      <c r="LU6" s="247"/>
      <c r="LV6" s="247"/>
      <c r="LW6" s="247"/>
      <c r="LX6" s="247"/>
      <c r="LY6" s="248"/>
      <c r="MA6" s="588"/>
      <c r="MB6" s="588"/>
      <c r="MC6" s="247"/>
      <c r="MD6" s="259"/>
      <c r="ME6" s="247"/>
      <c r="MF6" s="247"/>
      <c r="MG6" s="247"/>
      <c r="MH6" s="247"/>
      <c r="MI6" s="248"/>
      <c r="MM6" s="247"/>
      <c r="MN6" s="256"/>
      <c r="MO6" s="247"/>
      <c r="MP6" s="247"/>
      <c r="MQ6" s="247"/>
      <c r="MR6" s="247"/>
      <c r="MS6" s="248"/>
      <c r="MW6" s="247"/>
      <c r="MX6" s="256"/>
      <c r="MY6" s="247"/>
      <c r="MZ6" s="247"/>
      <c r="NA6" s="247"/>
      <c r="NB6" s="247"/>
      <c r="NC6" s="248"/>
      <c r="NG6" s="247"/>
      <c r="NH6" s="259"/>
      <c r="NI6" s="247"/>
      <c r="NJ6" s="247"/>
      <c r="NK6" s="247"/>
      <c r="NL6" s="247"/>
      <c r="NM6" s="248"/>
      <c r="NQ6" s="352"/>
      <c r="NR6" s="259"/>
      <c r="NS6" s="247"/>
      <c r="NT6" s="247"/>
      <c r="NU6" s="247"/>
      <c r="NV6" s="247"/>
      <c r="NW6" s="248"/>
      <c r="OA6" s="247"/>
      <c r="OB6" s="259"/>
      <c r="OC6" s="247"/>
      <c r="OD6" s="247"/>
      <c r="OE6" s="247"/>
      <c r="OF6" s="247"/>
      <c r="OG6" s="248"/>
      <c r="OK6" s="623"/>
      <c r="OL6" s="259"/>
      <c r="OM6" s="247"/>
      <c r="ON6" s="247"/>
      <c r="OO6" s="247"/>
      <c r="OP6" s="247"/>
      <c r="OQ6" s="248"/>
      <c r="OU6" s="623"/>
      <c r="OV6" s="259"/>
      <c r="OW6" s="247"/>
      <c r="OX6" s="247"/>
      <c r="OY6" s="247"/>
      <c r="OZ6" s="247"/>
      <c r="PA6" s="248"/>
      <c r="PE6" s="247"/>
      <c r="PF6" s="247"/>
      <c r="PG6" s="247"/>
      <c r="PH6" s="247"/>
      <c r="PI6" s="247"/>
      <c r="PJ6" s="247"/>
      <c r="PK6" s="248"/>
      <c r="PX6" s="195"/>
      <c r="QD6" s="73"/>
      <c r="QG6" s="247"/>
      <c r="QH6" s="257"/>
      <c r="QI6" s="247"/>
      <c r="QJ6" s="247"/>
      <c r="QK6" s="247"/>
      <c r="QL6" s="247"/>
      <c r="QM6" s="248"/>
      <c r="QQ6" s="191"/>
      <c r="QV6" s="73"/>
      <c r="QY6" s="191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9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78734660</v>
      </c>
      <c r="E7" s="137">
        <f t="shared" si="3"/>
        <v>44624</v>
      </c>
      <c r="F7" s="86">
        <f t="shared" si="3"/>
        <v>19108.830000000002</v>
      </c>
      <c r="G7" s="73">
        <f t="shared" si="3"/>
        <v>21</v>
      </c>
      <c r="H7" s="48">
        <f t="shared" si="3"/>
        <v>19172.2</v>
      </c>
      <c r="I7" s="105">
        <f t="shared" si="3"/>
        <v>-63.369999999998981</v>
      </c>
      <c r="L7" s="383" t="s">
        <v>7</v>
      </c>
      <c r="M7" s="378" t="s">
        <v>8</v>
      </c>
      <c r="N7" s="379" t="s">
        <v>17</v>
      </c>
      <c r="O7" s="380" t="s">
        <v>2</v>
      </c>
      <c r="P7" s="373" t="s">
        <v>18</v>
      </c>
      <c r="Q7" s="381" t="s">
        <v>15</v>
      </c>
      <c r="R7" s="382"/>
      <c r="S7" s="594"/>
      <c r="V7" s="383" t="s">
        <v>7</v>
      </c>
      <c r="W7" s="378" t="s">
        <v>8</v>
      </c>
      <c r="X7" s="379" t="s">
        <v>17</v>
      </c>
      <c r="Y7" s="380" t="s">
        <v>2</v>
      </c>
      <c r="Z7" s="373" t="s">
        <v>18</v>
      </c>
      <c r="AA7" s="381" t="s">
        <v>15</v>
      </c>
      <c r="AB7" s="382"/>
      <c r="AC7" s="594"/>
      <c r="AF7" s="383" t="s">
        <v>7</v>
      </c>
      <c r="AG7" s="378" t="s">
        <v>8</v>
      </c>
      <c r="AH7" s="379" t="s">
        <v>17</v>
      </c>
      <c r="AI7" s="380" t="s">
        <v>2</v>
      </c>
      <c r="AJ7" s="373" t="s">
        <v>18</v>
      </c>
      <c r="AK7" s="381" t="s">
        <v>15</v>
      </c>
      <c r="AL7" s="376"/>
      <c r="AM7" s="293" t="s">
        <v>60</v>
      </c>
      <c r="AP7" s="383" t="s">
        <v>7</v>
      </c>
      <c r="AQ7" s="378" t="s">
        <v>8</v>
      </c>
      <c r="AR7" s="379" t="s">
        <v>17</v>
      </c>
      <c r="AS7" s="380" t="s">
        <v>2</v>
      </c>
      <c r="AT7" s="373" t="s">
        <v>18</v>
      </c>
      <c r="AU7" s="381" t="s">
        <v>15</v>
      </c>
      <c r="AV7" s="382"/>
      <c r="AW7" s="594"/>
      <c r="AZ7" s="383" t="s">
        <v>7</v>
      </c>
      <c r="BA7" s="378" t="s">
        <v>8</v>
      </c>
      <c r="BB7" s="379" t="s">
        <v>17</v>
      </c>
      <c r="BC7" s="380" t="s">
        <v>2</v>
      </c>
      <c r="BD7" s="373" t="s">
        <v>18</v>
      </c>
      <c r="BE7" s="381" t="s">
        <v>15</v>
      </c>
      <c r="BF7" s="382"/>
      <c r="BG7" s="594"/>
      <c r="BJ7" s="383" t="s">
        <v>7</v>
      </c>
      <c r="BK7" s="378" t="s">
        <v>8</v>
      </c>
      <c r="BL7" s="379" t="s">
        <v>17</v>
      </c>
      <c r="BM7" s="380" t="s">
        <v>2</v>
      </c>
      <c r="BN7" s="373" t="s">
        <v>18</v>
      </c>
      <c r="BO7" s="381" t="s">
        <v>15</v>
      </c>
      <c r="BP7" s="382"/>
      <c r="BQ7" s="594"/>
      <c r="BT7" s="383" t="s">
        <v>7</v>
      </c>
      <c r="BU7" s="378" t="s">
        <v>8</v>
      </c>
      <c r="BV7" s="379" t="s">
        <v>17</v>
      </c>
      <c r="BW7" s="380" t="s">
        <v>2</v>
      </c>
      <c r="BX7" s="373" t="s">
        <v>18</v>
      </c>
      <c r="BY7" s="381" t="s">
        <v>15</v>
      </c>
      <c r="BZ7" s="376"/>
      <c r="CD7" s="383" t="s">
        <v>7</v>
      </c>
      <c r="CE7" s="378" t="s">
        <v>8</v>
      </c>
      <c r="CF7" s="379" t="s">
        <v>17</v>
      </c>
      <c r="CG7" s="380" t="s">
        <v>2</v>
      </c>
      <c r="CH7" s="373" t="s">
        <v>18</v>
      </c>
      <c r="CI7" s="381" t="s">
        <v>15</v>
      </c>
      <c r="CJ7" s="382"/>
      <c r="CN7" s="383" t="s">
        <v>7</v>
      </c>
      <c r="CO7" s="378" t="s">
        <v>8</v>
      </c>
      <c r="CP7" s="379" t="s">
        <v>17</v>
      </c>
      <c r="CQ7" s="380" t="s">
        <v>2</v>
      </c>
      <c r="CR7" s="373" t="s">
        <v>18</v>
      </c>
      <c r="CS7" s="381" t="s">
        <v>15</v>
      </c>
      <c r="CT7" s="382"/>
      <c r="CU7" s="594"/>
      <c r="CX7" s="383" t="s">
        <v>7</v>
      </c>
      <c r="CY7" s="378" t="s">
        <v>8</v>
      </c>
      <c r="CZ7" s="379" t="s">
        <v>17</v>
      </c>
      <c r="DA7" s="380" t="s">
        <v>2</v>
      </c>
      <c r="DB7" s="373" t="s">
        <v>18</v>
      </c>
      <c r="DC7" s="381" t="s">
        <v>15</v>
      </c>
      <c r="DD7" s="382"/>
      <c r="DE7" s="594"/>
      <c r="DH7" s="383" t="s">
        <v>7</v>
      </c>
      <c r="DI7" s="378" t="s">
        <v>8</v>
      </c>
      <c r="DJ7" s="379" t="s">
        <v>17</v>
      </c>
      <c r="DK7" s="380" t="s">
        <v>2</v>
      </c>
      <c r="DL7" s="373" t="s">
        <v>18</v>
      </c>
      <c r="DM7" s="381" t="s">
        <v>15</v>
      </c>
      <c r="DN7" s="382"/>
      <c r="DO7" s="594"/>
      <c r="DR7" s="383" t="s">
        <v>7</v>
      </c>
      <c r="DS7" s="378" t="s">
        <v>8</v>
      </c>
      <c r="DT7" s="379" t="s">
        <v>17</v>
      </c>
      <c r="DU7" s="380" t="s">
        <v>2</v>
      </c>
      <c r="DV7" s="373" t="s">
        <v>18</v>
      </c>
      <c r="DW7" s="381" t="s">
        <v>15</v>
      </c>
      <c r="DX7" s="382"/>
      <c r="EB7" s="383" t="s">
        <v>7</v>
      </c>
      <c r="EC7" s="378" t="s">
        <v>8</v>
      </c>
      <c r="ED7" s="379" t="s">
        <v>17</v>
      </c>
      <c r="EE7" s="380" t="s">
        <v>2</v>
      </c>
      <c r="EF7" s="373" t="s">
        <v>18</v>
      </c>
      <c r="EG7" s="381" t="s">
        <v>15</v>
      </c>
      <c r="EH7" s="382"/>
      <c r="EI7" s="594"/>
      <c r="EL7" s="383" t="s">
        <v>7</v>
      </c>
      <c r="EM7" s="378" t="s">
        <v>8</v>
      </c>
      <c r="EN7" s="379" t="s">
        <v>17</v>
      </c>
      <c r="EO7" s="380" t="s">
        <v>2</v>
      </c>
      <c r="EP7" s="373" t="s">
        <v>18</v>
      </c>
      <c r="EQ7" s="381" t="s">
        <v>15</v>
      </c>
      <c r="ER7" s="382"/>
      <c r="ES7" s="594"/>
      <c r="EV7" s="377" t="s">
        <v>7</v>
      </c>
      <c r="EW7" s="378" t="s">
        <v>8</v>
      </c>
      <c r="EX7" s="379" t="s">
        <v>17</v>
      </c>
      <c r="EY7" s="380" t="s">
        <v>2</v>
      </c>
      <c r="EZ7" s="373" t="s">
        <v>18</v>
      </c>
      <c r="FA7" s="381" t="s">
        <v>15</v>
      </c>
      <c r="FB7" s="382"/>
      <c r="FC7" s="594"/>
      <c r="FF7" s="383" t="s">
        <v>7</v>
      </c>
      <c r="FG7" s="378" t="s">
        <v>8</v>
      </c>
      <c r="FH7" s="379" t="s">
        <v>17</v>
      </c>
      <c r="FI7" s="380" t="s">
        <v>2</v>
      </c>
      <c r="FJ7" s="373" t="s">
        <v>18</v>
      </c>
      <c r="FK7" s="381" t="s">
        <v>15</v>
      </c>
      <c r="FL7" s="382"/>
      <c r="FM7" s="594"/>
      <c r="FP7" s="383" t="s">
        <v>7</v>
      </c>
      <c r="FQ7" s="378" t="s">
        <v>8</v>
      </c>
      <c r="FR7" s="379" t="s">
        <v>17</v>
      </c>
      <c r="FS7" s="380" t="s">
        <v>2</v>
      </c>
      <c r="FT7" s="373" t="s">
        <v>18</v>
      </c>
      <c r="FU7" s="381" t="s">
        <v>15</v>
      </c>
      <c r="FV7" s="382"/>
      <c r="FW7" s="594"/>
      <c r="FZ7" s="383" t="s">
        <v>7</v>
      </c>
      <c r="GA7" s="378" t="s">
        <v>8</v>
      </c>
      <c r="GB7" s="379" t="s">
        <v>17</v>
      </c>
      <c r="GC7" s="380" t="s">
        <v>2</v>
      </c>
      <c r="GD7" s="373" t="s">
        <v>18</v>
      </c>
      <c r="GE7" s="381" t="s">
        <v>15</v>
      </c>
      <c r="GF7" s="382"/>
      <c r="GG7" s="594"/>
      <c r="GJ7" s="383" t="s">
        <v>7</v>
      </c>
      <c r="GK7" s="378" t="s">
        <v>8</v>
      </c>
      <c r="GL7" s="379" t="s">
        <v>17</v>
      </c>
      <c r="GM7" s="380" t="s">
        <v>2</v>
      </c>
      <c r="GN7" s="373" t="s">
        <v>18</v>
      </c>
      <c r="GO7" s="381" t="s">
        <v>15</v>
      </c>
      <c r="GP7" s="382"/>
      <c r="GQ7" s="594"/>
      <c r="GT7" s="383" t="s">
        <v>7</v>
      </c>
      <c r="GU7" s="378" t="s">
        <v>8</v>
      </c>
      <c r="GV7" s="379" t="s">
        <v>17</v>
      </c>
      <c r="GW7" s="380" t="s">
        <v>2</v>
      </c>
      <c r="GX7" s="373" t="s">
        <v>18</v>
      </c>
      <c r="GY7" s="381" t="s">
        <v>15</v>
      </c>
      <c r="GZ7" s="382"/>
      <c r="HA7" s="594"/>
      <c r="HD7" s="383" t="s">
        <v>7</v>
      </c>
      <c r="HE7" s="378" t="s">
        <v>8</v>
      </c>
      <c r="HF7" s="379" t="s">
        <v>17</v>
      </c>
      <c r="HG7" s="380" t="s">
        <v>2</v>
      </c>
      <c r="HH7" s="373" t="s">
        <v>18</v>
      </c>
      <c r="HI7" s="381" t="s">
        <v>15</v>
      </c>
      <c r="HJ7" s="382"/>
      <c r="HK7" s="594"/>
      <c r="HN7" s="383" t="s">
        <v>7</v>
      </c>
      <c r="HO7" s="378" t="s">
        <v>8</v>
      </c>
      <c r="HP7" s="379" t="s">
        <v>17</v>
      </c>
      <c r="HQ7" s="380" t="s">
        <v>2</v>
      </c>
      <c r="HR7" s="373" t="s">
        <v>18</v>
      </c>
      <c r="HS7" s="381" t="s">
        <v>15</v>
      </c>
      <c r="HT7" s="382"/>
      <c r="HU7" s="594"/>
      <c r="HX7" s="377" t="s">
        <v>7</v>
      </c>
      <c r="HY7" s="378" t="s">
        <v>8</v>
      </c>
      <c r="HZ7" s="379" t="s">
        <v>17</v>
      </c>
      <c r="IA7" s="380" t="s">
        <v>2</v>
      </c>
      <c r="IB7" s="373" t="s">
        <v>47</v>
      </c>
      <c r="IC7" s="381" t="s">
        <v>15</v>
      </c>
      <c r="ID7" s="382"/>
      <c r="IE7" s="594"/>
      <c r="IG7" s="586"/>
      <c r="IH7" s="377" t="s">
        <v>7</v>
      </c>
      <c r="II7" s="378" t="s">
        <v>8</v>
      </c>
      <c r="IJ7" s="379" t="s">
        <v>17</v>
      </c>
      <c r="IK7" s="380" t="s">
        <v>2</v>
      </c>
      <c r="IL7" s="373" t="s">
        <v>47</v>
      </c>
      <c r="IM7" s="381" t="s">
        <v>15</v>
      </c>
      <c r="IN7" s="382"/>
      <c r="IO7" s="594"/>
      <c r="IQ7" s="586"/>
      <c r="IR7" s="383" t="s">
        <v>7</v>
      </c>
      <c r="IS7" s="378" t="s">
        <v>8</v>
      </c>
      <c r="IT7" s="379" t="s">
        <v>17</v>
      </c>
      <c r="IU7" s="380" t="s">
        <v>2</v>
      </c>
      <c r="IV7" s="373" t="s">
        <v>18</v>
      </c>
      <c r="IW7" s="381" t="s">
        <v>15</v>
      </c>
      <c r="IX7" s="382"/>
      <c r="IY7" s="594"/>
      <c r="JB7" s="377" t="s">
        <v>7</v>
      </c>
      <c r="JC7" s="378" t="s">
        <v>8</v>
      </c>
      <c r="JD7" s="379" t="s">
        <v>17</v>
      </c>
      <c r="JE7" s="380" t="s">
        <v>2</v>
      </c>
      <c r="JF7" s="373" t="s">
        <v>18</v>
      </c>
      <c r="JG7" s="381" t="s">
        <v>15</v>
      </c>
      <c r="JH7" s="382"/>
      <c r="JI7" s="594"/>
      <c r="JL7" s="383" t="s">
        <v>7</v>
      </c>
      <c r="JM7" s="378" t="s">
        <v>8</v>
      </c>
      <c r="JN7" s="379" t="s">
        <v>17</v>
      </c>
      <c r="JO7" s="380" t="s">
        <v>2</v>
      </c>
      <c r="JP7" s="373" t="s">
        <v>18</v>
      </c>
      <c r="JQ7" s="381" t="s">
        <v>15</v>
      </c>
      <c r="JR7" s="382"/>
      <c r="JS7" s="594"/>
      <c r="JV7" s="383" t="s">
        <v>7</v>
      </c>
      <c r="JW7" s="378" t="s">
        <v>8</v>
      </c>
      <c r="JX7" s="379" t="s">
        <v>17</v>
      </c>
      <c r="JY7" s="380" t="s">
        <v>2</v>
      </c>
      <c r="JZ7" s="373" t="s">
        <v>18</v>
      </c>
      <c r="KA7" s="381" t="s">
        <v>15</v>
      </c>
      <c r="KB7" s="382"/>
      <c r="KC7" s="594"/>
      <c r="KF7" s="383" t="s">
        <v>7</v>
      </c>
      <c r="KG7" s="378" t="s">
        <v>8</v>
      </c>
      <c r="KH7" s="379" t="s">
        <v>17</v>
      </c>
      <c r="KI7" s="380" t="s">
        <v>2</v>
      </c>
      <c r="KJ7" s="373" t="s">
        <v>18</v>
      </c>
      <c r="KK7" s="381" t="s">
        <v>15</v>
      </c>
      <c r="KL7" s="382"/>
      <c r="KM7" s="594"/>
      <c r="KP7" s="383" t="s">
        <v>7</v>
      </c>
      <c r="KQ7" s="378" t="s">
        <v>8</v>
      </c>
      <c r="KR7" s="379" t="s">
        <v>17</v>
      </c>
      <c r="KS7" s="380" t="s">
        <v>2</v>
      </c>
      <c r="KT7" s="373" t="s">
        <v>18</v>
      </c>
      <c r="KU7" s="381" t="s">
        <v>15</v>
      </c>
      <c r="KV7" s="382"/>
      <c r="KW7" s="594"/>
      <c r="KZ7" s="383" t="s">
        <v>7</v>
      </c>
      <c r="LA7" s="378" t="s">
        <v>8</v>
      </c>
      <c r="LB7" s="379" t="s">
        <v>17</v>
      </c>
      <c r="LC7" s="380" t="s">
        <v>2</v>
      </c>
      <c r="LD7" s="373" t="s">
        <v>18</v>
      </c>
      <c r="LE7" s="381" t="s">
        <v>15</v>
      </c>
      <c r="LF7" s="382"/>
      <c r="LG7" s="594"/>
      <c r="LJ7" s="383" t="s">
        <v>7</v>
      </c>
      <c r="LK7" s="378" t="s">
        <v>8</v>
      </c>
      <c r="LL7" s="379" t="s">
        <v>17</v>
      </c>
      <c r="LM7" s="380" t="s">
        <v>2</v>
      </c>
      <c r="LN7" s="373" t="s">
        <v>18</v>
      </c>
      <c r="LO7" s="381" t="s">
        <v>15</v>
      </c>
      <c r="LP7" s="382"/>
      <c r="LQ7" s="594"/>
      <c r="LT7" s="383" t="s">
        <v>7</v>
      </c>
      <c r="LU7" s="378" t="s">
        <v>8</v>
      </c>
      <c r="LV7" s="379" t="s">
        <v>17</v>
      </c>
      <c r="LW7" s="380" t="s">
        <v>2</v>
      </c>
      <c r="LX7" s="373" t="s">
        <v>18</v>
      </c>
      <c r="LY7" s="381" t="s">
        <v>15</v>
      </c>
      <c r="LZ7" s="382"/>
      <c r="MA7" s="594"/>
      <c r="MB7" s="594"/>
      <c r="MD7" s="383" t="s">
        <v>7</v>
      </c>
      <c r="ME7" s="378" t="s">
        <v>8</v>
      </c>
      <c r="MF7" s="379" t="s">
        <v>17</v>
      </c>
      <c r="MG7" s="380" t="s">
        <v>2</v>
      </c>
      <c r="MH7" s="373" t="s">
        <v>18</v>
      </c>
      <c r="MI7" s="381" t="s">
        <v>15</v>
      </c>
      <c r="MJ7" s="382"/>
      <c r="MK7" s="446"/>
      <c r="MN7" s="383" t="s">
        <v>7</v>
      </c>
      <c r="MO7" s="378" t="s">
        <v>8</v>
      </c>
      <c r="MP7" s="379" t="s">
        <v>17</v>
      </c>
      <c r="MQ7" s="380" t="s">
        <v>2</v>
      </c>
      <c r="MR7" s="373" t="s">
        <v>18</v>
      </c>
      <c r="MS7" s="381" t="s">
        <v>15</v>
      </c>
      <c r="MT7" s="382"/>
      <c r="MU7" s="446"/>
      <c r="MX7" s="383" t="s">
        <v>7</v>
      </c>
      <c r="MY7" s="378" t="s">
        <v>8</v>
      </c>
      <c r="MZ7" s="379" t="s">
        <v>17</v>
      </c>
      <c r="NA7" s="380" t="s">
        <v>2</v>
      </c>
      <c r="NB7" s="373" t="s">
        <v>18</v>
      </c>
      <c r="NC7" s="381" t="s">
        <v>15</v>
      </c>
      <c r="ND7" s="382"/>
      <c r="NE7" s="446"/>
      <c r="NH7" s="383" t="s">
        <v>7</v>
      </c>
      <c r="NI7" s="378" t="s">
        <v>8</v>
      </c>
      <c r="NJ7" s="379" t="s">
        <v>17</v>
      </c>
      <c r="NK7" s="380" t="s">
        <v>2</v>
      </c>
      <c r="NL7" s="373" t="s">
        <v>18</v>
      </c>
      <c r="NM7" s="381" t="s">
        <v>15</v>
      </c>
      <c r="NN7" s="382"/>
      <c r="NO7" s="446"/>
      <c r="NR7" s="383" t="s">
        <v>7</v>
      </c>
      <c r="NS7" s="378" t="s">
        <v>8</v>
      </c>
      <c r="NT7" s="379" t="s">
        <v>17</v>
      </c>
      <c r="NU7" s="380" t="s">
        <v>2</v>
      </c>
      <c r="NV7" s="373" t="s">
        <v>18</v>
      </c>
      <c r="NW7" s="381" t="s">
        <v>15</v>
      </c>
      <c r="NX7" s="382"/>
      <c r="NY7" s="446"/>
      <c r="OB7" s="383" t="s">
        <v>7</v>
      </c>
      <c r="OC7" s="378" t="s">
        <v>8</v>
      </c>
      <c r="OD7" s="379" t="s">
        <v>17</v>
      </c>
      <c r="OE7" s="380" t="s">
        <v>2</v>
      </c>
      <c r="OF7" s="373" t="s">
        <v>18</v>
      </c>
      <c r="OG7" s="381" t="s">
        <v>15</v>
      </c>
      <c r="OH7" s="382"/>
      <c r="OI7" s="446"/>
      <c r="OL7" s="383" t="s">
        <v>7</v>
      </c>
      <c r="OM7" s="378" t="s">
        <v>8</v>
      </c>
      <c r="ON7" s="379" t="s">
        <v>17</v>
      </c>
      <c r="OO7" s="380" t="s">
        <v>2</v>
      </c>
      <c r="OP7" s="373" t="s">
        <v>18</v>
      </c>
      <c r="OQ7" s="381" t="s">
        <v>15</v>
      </c>
      <c r="OR7" s="382"/>
      <c r="OS7" s="446"/>
      <c r="OV7" s="383" t="s">
        <v>7</v>
      </c>
      <c r="OW7" s="378" t="s">
        <v>8</v>
      </c>
      <c r="OX7" s="379" t="s">
        <v>17</v>
      </c>
      <c r="OY7" s="380" t="s">
        <v>2</v>
      </c>
      <c r="OZ7" s="373" t="s">
        <v>18</v>
      </c>
      <c r="PA7" s="381" t="s">
        <v>15</v>
      </c>
      <c r="PB7" s="382"/>
      <c r="PC7" s="446"/>
      <c r="PF7" s="384" t="s">
        <v>7</v>
      </c>
      <c r="PG7" s="378" t="s">
        <v>8</v>
      </c>
      <c r="PH7" s="379" t="s">
        <v>17</v>
      </c>
      <c r="PI7" s="380" t="s">
        <v>2</v>
      </c>
      <c r="PJ7" s="373" t="s">
        <v>18</v>
      </c>
      <c r="PK7" s="381" t="s">
        <v>15</v>
      </c>
      <c r="PL7" s="382"/>
      <c r="PM7" s="446"/>
      <c r="PP7" s="384" t="s">
        <v>7</v>
      </c>
      <c r="PQ7" s="378" t="s">
        <v>8</v>
      </c>
      <c r="PR7" s="379" t="s">
        <v>17</v>
      </c>
      <c r="PS7" s="380" t="s">
        <v>2</v>
      </c>
      <c r="PT7" s="373" t="s">
        <v>18</v>
      </c>
      <c r="PU7" s="381" t="s">
        <v>15</v>
      </c>
      <c r="PV7" s="382"/>
      <c r="PY7" s="384" t="s">
        <v>7</v>
      </c>
      <c r="PZ7" s="378" t="s">
        <v>8</v>
      </c>
      <c r="QA7" s="379" t="s">
        <v>17</v>
      </c>
      <c r="QB7" s="380" t="s">
        <v>2</v>
      </c>
      <c r="QC7" s="373" t="s">
        <v>18</v>
      </c>
      <c r="QD7" s="381" t="s">
        <v>15</v>
      </c>
      <c r="QE7" s="382"/>
      <c r="QH7" s="384" t="s">
        <v>7</v>
      </c>
      <c r="QI7" s="378" t="s">
        <v>8</v>
      </c>
      <c r="QJ7" s="379" t="s">
        <v>17</v>
      </c>
      <c r="QK7" s="380" t="s">
        <v>37</v>
      </c>
      <c r="QL7" s="373" t="s">
        <v>18</v>
      </c>
      <c r="QM7" s="381" t="s">
        <v>15</v>
      </c>
      <c r="QN7" s="382"/>
      <c r="QQ7" s="384" t="s">
        <v>7</v>
      </c>
      <c r="QR7" s="378" t="s">
        <v>8</v>
      </c>
      <c r="QS7" s="379" t="s">
        <v>17</v>
      </c>
      <c r="QT7" s="380" t="s">
        <v>37</v>
      </c>
      <c r="QU7" s="373" t="s">
        <v>18</v>
      </c>
      <c r="QV7" s="381" t="s">
        <v>15</v>
      </c>
      <c r="QW7" s="382"/>
      <c r="QZ7" s="384" t="s">
        <v>7</v>
      </c>
      <c r="RA7" s="378" t="s">
        <v>8</v>
      </c>
      <c r="RB7" s="379" t="s">
        <v>17</v>
      </c>
      <c r="RC7" s="380" t="s">
        <v>2</v>
      </c>
      <c r="RD7" s="373" t="s">
        <v>18</v>
      </c>
      <c r="RE7" s="381" t="s">
        <v>15</v>
      </c>
      <c r="RF7" s="382"/>
      <c r="RI7" s="384" t="s">
        <v>7</v>
      </c>
      <c r="RJ7" s="378" t="s">
        <v>8</v>
      </c>
      <c r="RK7" s="379" t="s">
        <v>17</v>
      </c>
      <c r="RL7" s="380" t="s">
        <v>2</v>
      </c>
      <c r="RM7" s="373" t="s">
        <v>18</v>
      </c>
      <c r="RN7" s="381" t="s">
        <v>15</v>
      </c>
      <c r="RO7" s="382"/>
      <c r="RR7" s="384" t="s">
        <v>7</v>
      </c>
      <c r="RS7" s="378" t="s">
        <v>8</v>
      </c>
      <c r="RT7" s="379" t="s">
        <v>17</v>
      </c>
      <c r="RU7" s="380" t="s">
        <v>2</v>
      </c>
      <c r="RV7" s="373" t="s">
        <v>18</v>
      </c>
      <c r="RW7" s="381" t="s">
        <v>15</v>
      </c>
      <c r="RX7" s="382"/>
      <c r="SA7" s="384" t="s">
        <v>7</v>
      </c>
      <c r="SB7" s="378" t="s">
        <v>8</v>
      </c>
      <c r="SC7" s="379" t="s">
        <v>17</v>
      </c>
      <c r="SD7" s="380" t="s">
        <v>2</v>
      </c>
      <c r="SE7" s="373" t="s">
        <v>18</v>
      </c>
      <c r="SF7" s="381" t="s">
        <v>15</v>
      </c>
      <c r="SG7" s="382"/>
      <c r="SJ7" s="384" t="s">
        <v>7</v>
      </c>
      <c r="SK7" s="378" t="s">
        <v>8</v>
      </c>
      <c r="SL7" s="379" t="s">
        <v>17</v>
      </c>
      <c r="SM7" s="380" t="s">
        <v>2</v>
      </c>
      <c r="SN7" s="373" t="s">
        <v>18</v>
      </c>
      <c r="SO7" s="381" t="s">
        <v>15</v>
      </c>
      <c r="SP7" s="382"/>
      <c r="SS7" s="384" t="s">
        <v>7</v>
      </c>
      <c r="ST7" s="378" t="s">
        <v>8</v>
      </c>
      <c r="SU7" s="379" t="s">
        <v>17</v>
      </c>
      <c r="SV7" s="380" t="s">
        <v>2</v>
      </c>
      <c r="SW7" s="373" t="s">
        <v>18</v>
      </c>
      <c r="SX7" s="381" t="s">
        <v>15</v>
      </c>
      <c r="SY7" s="382"/>
      <c r="TB7" s="384" t="s">
        <v>7</v>
      </c>
      <c r="TC7" s="378" t="s">
        <v>8</v>
      </c>
      <c r="TD7" s="379" t="s">
        <v>17</v>
      </c>
      <c r="TE7" s="380" t="s">
        <v>2</v>
      </c>
      <c r="TF7" s="373" t="s">
        <v>18</v>
      </c>
      <c r="TG7" s="381" t="s">
        <v>15</v>
      </c>
      <c r="TH7" s="382"/>
      <c r="TK7" s="384" t="s">
        <v>7</v>
      </c>
      <c r="TL7" s="378" t="s">
        <v>8</v>
      </c>
      <c r="TM7" s="379" t="s">
        <v>17</v>
      </c>
      <c r="TN7" s="380" t="s">
        <v>2</v>
      </c>
      <c r="TO7" s="373" t="s">
        <v>18</v>
      </c>
      <c r="TP7" s="381" t="s">
        <v>15</v>
      </c>
      <c r="TQ7" s="382"/>
      <c r="TT7" s="384" t="s">
        <v>7</v>
      </c>
      <c r="TU7" s="378" t="s">
        <v>8</v>
      </c>
      <c r="TV7" s="379" t="s">
        <v>17</v>
      </c>
      <c r="TW7" s="380" t="s">
        <v>2</v>
      </c>
      <c r="TX7" s="373" t="s">
        <v>18</v>
      </c>
      <c r="TY7" s="381" t="s">
        <v>15</v>
      </c>
      <c r="TZ7" s="382"/>
      <c r="UC7" s="384" t="s">
        <v>7</v>
      </c>
      <c r="UD7" s="378" t="s">
        <v>8</v>
      </c>
      <c r="UE7" s="379" t="s">
        <v>17</v>
      </c>
      <c r="UF7" s="380" t="s">
        <v>2</v>
      </c>
      <c r="UG7" s="373" t="s">
        <v>18</v>
      </c>
      <c r="UH7" s="381" t="s">
        <v>15</v>
      </c>
      <c r="UI7" s="382"/>
      <c r="UL7" s="384" t="s">
        <v>7</v>
      </c>
      <c r="UM7" s="378" t="s">
        <v>8</v>
      </c>
      <c r="UN7" s="379" t="s">
        <v>17</v>
      </c>
      <c r="UO7" s="380" t="s">
        <v>2</v>
      </c>
      <c r="UP7" s="373" t="s">
        <v>18</v>
      </c>
      <c r="UQ7" s="381" t="s">
        <v>15</v>
      </c>
      <c r="UR7" s="382"/>
      <c r="UU7" s="384" t="s">
        <v>7</v>
      </c>
      <c r="UV7" s="378" t="s">
        <v>8</v>
      </c>
      <c r="UW7" s="379" t="s">
        <v>17</v>
      </c>
      <c r="UX7" s="380" t="s">
        <v>2</v>
      </c>
      <c r="UY7" s="373" t="s">
        <v>18</v>
      </c>
      <c r="UZ7" s="381" t="s">
        <v>15</v>
      </c>
      <c r="VA7" s="382"/>
      <c r="VD7" s="384" t="s">
        <v>7</v>
      </c>
      <c r="VE7" s="378" t="s">
        <v>8</v>
      </c>
      <c r="VF7" s="379" t="s">
        <v>17</v>
      </c>
      <c r="VG7" s="380" t="s">
        <v>2</v>
      </c>
      <c r="VH7" s="373" t="s">
        <v>18</v>
      </c>
      <c r="VI7" s="381" t="s">
        <v>15</v>
      </c>
      <c r="VJ7" s="382"/>
      <c r="VM7" s="384" t="s">
        <v>7</v>
      </c>
      <c r="VN7" s="378" t="s">
        <v>8</v>
      </c>
      <c r="VO7" s="379" t="s">
        <v>17</v>
      </c>
      <c r="VP7" s="380" t="s">
        <v>2</v>
      </c>
      <c r="VQ7" s="373" t="s">
        <v>18</v>
      </c>
      <c r="VR7" s="381" t="s">
        <v>15</v>
      </c>
      <c r="VS7" s="382"/>
      <c r="VV7" s="384" t="s">
        <v>7</v>
      </c>
      <c r="VW7" s="378" t="s">
        <v>8</v>
      </c>
      <c r="VX7" s="379" t="s">
        <v>17</v>
      </c>
      <c r="VY7" s="380" t="s">
        <v>2</v>
      </c>
      <c r="VZ7" s="373" t="s">
        <v>18</v>
      </c>
      <c r="WA7" s="381" t="s">
        <v>15</v>
      </c>
      <c r="WB7" s="382"/>
      <c r="WE7" s="384" t="s">
        <v>7</v>
      </c>
      <c r="WF7" s="378" t="s">
        <v>8</v>
      </c>
      <c r="WG7" s="379" t="s">
        <v>17</v>
      </c>
      <c r="WH7" s="380" t="s">
        <v>2</v>
      </c>
      <c r="WI7" s="373" t="s">
        <v>18</v>
      </c>
      <c r="WJ7" s="381" t="s">
        <v>15</v>
      </c>
      <c r="WK7" s="382"/>
      <c r="WN7" s="384" t="s">
        <v>7</v>
      </c>
      <c r="WO7" s="378" t="s">
        <v>8</v>
      </c>
      <c r="WP7" s="379" t="s">
        <v>17</v>
      </c>
      <c r="WQ7" s="380" t="s">
        <v>2</v>
      </c>
      <c r="WR7" s="373" t="s">
        <v>18</v>
      </c>
      <c r="WS7" s="381" t="s">
        <v>15</v>
      </c>
      <c r="WT7" s="382"/>
      <c r="WW7" s="384" t="s">
        <v>7</v>
      </c>
      <c r="WX7" s="378" t="s">
        <v>8</v>
      </c>
      <c r="WY7" s="379" t="s">
        <v>17</v>
      </c>
      <c r="WZ7" s="380" t="s">
        <v>2</v>
      </c>
      <c r="XA7" s="373" t="s">
        <v>18</v>
      </c>
      <c r="XB7" s="381" t="s">
        <v>15</v>
      </c>
      <c r="XC7" s="382"/>
      <c r="XF7" s="384" t="s">
        <v>7</v>
      </c>
      <c r="XG7" s="378" t="s">
        <v>8</v>
      </c>
      <c r="XH7" s="379" t="s">
        <v>17</v>
      </c>
      <c r="XI7" s="380" t="s">
        <v>2</v>
      </c>
      <c r="XJ7" s="373" t="s">
        <v>18</v>
      </c>
      <c r="XK7" s="381" t="s">
        <v>15</v>
      </c>
      <c r="XL7" s="382"/>
      <c r="XO7" s="384" t="s">
        <v>7</v>
      </c>
      <c r="XP7" s="378" t="s">
        <v>8</v>
      </c>
      <c r="XQ7" s="379" t="s">
        <v>17</v>
      </c>
      <c r="XR7" s="380" t="s">
        <v>2</v>
      </c>
      <c r="XS7" s="373" t="s">
        <v>18</v>
      </c>
      <c r="XT7" s="381" t="s">
        <v>15</v>
      </c>
      <c r="XU7" s="382"/>
      <c r="XX7" s="384" t="s">
        <v>7</v>
      </c>
      <c r="XY7" s="378" t="s">
        <v>8</v>
      </c>
      <c r="XZ7" s="379" t="s">
        <v>17</v>
      </c>
      <c r="YA7" s="380" t="s">
        <v>2</v>
      </c>
      <c r="YB7" s="373" t="s">
        <v>18</v>
      </c>
      <c r="YC7" s="381" t="s">
        <v>15</v>
      </c>
      <c r="YD7" s="382"/>
      <c r="YG7" s="384" t="s">
        <v>7</v>
      </c>
      <c r="YH7" s="378" t="s">
        <v>8</v>
      </c>
      <c r="YI7" s="379" t="s">
        <v>17</v>
      </c>
      <c r="YJ7" s="380" t="s">
        <v>2</v>
      </c>
      <c r="YK7" s="373" t="s">
        <v>18</v>
      </c>
      <c r="YL7" s="381" t="s">
        <v>15</v>
      </c>
      <c r="YM7" s="382"/>
      <c r="YP7" s="384" t="s">
        <v>7</v>
      </c>
      <c r="YQ7" s="378" t="s">
        <v>8</v>
      </c>
      <c r="YR7" s="379" t="s">
        <v>17</v>
      </c>
      <c r="YS7" s="380" t="s">
        <v>2</v>
      </c>
      <c r="YT7" s="373" t="s">
        <v>18</v>
      </c>
      <c r="YU7" s="381" t="s">
        <v>15</v>
      </c>
      <c r="YV7" s="382"/>
      <c r="YY7" s="384" t="s">
        <v>7</v>
      </c>
      <c r="YZ7" s="378" t="s">
        <v>8</v>
      </c>
      <c r="ZA7" s="379" t="s">
        <v>17</v>
      </c>
      <c r="ZB7" s="380" t="s">
        <v>2</v>
      </c>
      <c r="ZC7" s="373" t="s">
        <v>18</v>
      </c>
      <c r="ZD7" s="381" t="s">
        <v>15</v>
      </c>
      <c r="ZE7" s="382"/>
      <c r="ZH7" s="384" t="s">
        <v>7</v>
      </c>
      <c r="ZI7" s="378" t="s">
        <v>8</v>
      </c>
      <c r="ZJ7" s="379" t="s">
        <v>17</v>
      </c>
      <c r="ZK7" s="380" t="s">
        <v>2</v>
      </c>
      <c r="ZL7" s="373" t="s">
        <v>18</v>
      </c>
      <c r="ZM7" s="381" t="s">
        <v>15</v>
      </c>
      <c r="ZN7" s="382"/>
      <c r="ZQ7" s="384" t="s">
        <v>7</v>
      </c>
      <c r="ZR7" s="378" t="s">
        <v>8</v>
      </c>
      <c r="ZS7" s="379" t="s">
        <v>17</v>
      </c>
      <c r="ZT7" s="380" t="s">
        <v>2</v>
      </c>
      <c r="ZU7" s="373" t="s">
        <v>18</v>
      </c>
      <c r="ZV7" s="381" t="s">
        <v>15</v>
      </c>
      <c r="ZW7" s="382"/>
      <c r="ZZ7" s="384" t="s">
        <v>7</v>
      </c>
      <c r="AAA7" s="378" t="s">
        <v>8</v>
      </c>
      <c r="AAB7" s="379" t="s">
        <v>17</v>
      </c>
      <c r="AAC7" s="380" t="s">
        <v>2</v>
      </c>
      <c r="AAD7" s="373" t="s">
        <v>18</v>
      </c>
      <c r="AAE7" s="381" t="s">
        <v>15</v>
      </c>
      <c r="AAF7" s="382"/>
      <c r="AAI7" s="384" t="s">
        <v>7</v>
      </c>
      <c r="AAJ7" s="378" t="s">
        <v>8</v>
      </c>
      <c r="AAK7" s="379" t="s">
        <v>17</v>
      </c>
      <c r="AAL7" s="380" t="s">
        <v>2</v>
      </c>
      <c r="AAM7" s="373" t="s">
        <v>18</v>
      </c>
      <c r="AAN7" s="381" t="s">
        <v>15</v>
      </c>
      <c r="AAO7" s="382"/>
      <c r="AAR7" s="384" t="s">
        <v>7</v>
      </c>
      <c r="AAS7" s="378" t="s">
        <v>8</v>
      </c>
      <c r="AAT7" s="379" t="s">
        <v>17</v>
      </c>
      <c r="AAU7" s="380" t="s">
        <v>2</v>
      </c>
      <c r="AAV7" s="373" t="s">
        <v>18</v>
      </c>
      <c r="AAW7" s="381" t="s">
        <v>15</v>
      </c>
      <c r="AAX7" s="382"/>
      <c r="ABA7" s="384" t="s">
        <v>7</v>
      </c>
      <c r="ABB7" s="378" t="s">
        <v>8</v>
      </c>
      <c r="ABC7" s="379" t="s">
        <v>17</v>
      </c>
      <c r="ABD7" s="380" t="s">
        <v>2</v>
      </c>
      <c r="ABE7" s="373" t="s">
        <v>18</v>
      </c>
      <c r="ABF7" s="381" t="s">
        <v>15</v>
      </c>
      <c r="ABG7" s="382"/>
      <c r="ABJ7" s="384" t="s">
        <v>7</v>
      </c>
      <c r="ABK7" s="378" t="s">
        <v>8</v>
      </c>
      <c r="ABL7" s="379" t="s">
        <v>17</v>
      </c>
      <c r="ABM7" s="380" t="s">
        <v>2</v>
      </c>
      <c r="ABN7" s="373" t="s">
        <v>18</v>
      </c>
      <c r="ABO7" s="381" t="s">
        <v>15</v>
      </c>
      <c r="ABP7" s="382"/>
      <c r="ABS7" s="384" t="s">
        <v>7</v>
      </c>
      <c r="ABT7" s="378" t="s">
        <v>8</v>
      </c>
      <c r="ABU7" s="379" t="s">
        <v>17</v>
      </c>
      <c r="ABV7" s="380" t="s">
        <v>2</v>
      </c>
      <c r="ABW7" s="373" t="s">
        <v>18</v>
      </c>
      <c r="ABX7" s="381" t="s">
        <v>15</v>
      </c>
      <c r="ABY7" s="382"/>
      <c r="ACB7" s="384" t="s">
        <v>7</v>
      </c>
      <c r="ACC7" s="378" t="s">
        <v>8</v>
      </c>
      <c r="ACD7" s="379" t="s">
        <v>17</v>
      </c>
      <c r="ACE7" s="380" t="s">
        <v>2</v>
      </c>
      <c r="ACF7" s="373" t="s">
        <v>18</v>
      </c>
      <c r="ACG7" s="381" t="s">
        <v>15</v>
      </c>
      <c r="ACH7" s="382"/>
      <c r="ACK7" s="384" t="s">
        <v>7</v>
      </c>
      <c r="ACL7" s="378" t="s">
        <v>8</v>
      </c>
      <c r="ACM7" s="379" t="s">
        <v>17</v>
      </c>
      <c r="ACN7" s="380" t="s">
        <v>2</v>
      </c>
      <c r="ACO7" s="373" t="s">
        <v>18</v>
      </c>
      <c r="ACP7" s="381" t="s">
        <v>15</v>
      </c>
      <c r="ACQ7" s="382"/>
      <c r="ACT7" s="384" t="s">
        <v>7</v>
      </c>
      <c r="ACU7" s="378" t="s">
        <v>8</v>
      </c>
      <c r="ACV7" s="379" t="s">
        <v>17</v>
      </c>
      <c r="ACW7" s="380" t="s">
        <v>2</v>
      </c>
      <c r="ACX7" s="373" t="s">
        <v>18</v>
      </c>
      <c r="ACY7" s="381" t="s">
        <v>15</v>
      </c>
      <c r="ACZ7" s="382"/>
      <c r="ADC7" s="384" t="s">
        <v>7</v>
      </c>
      <c r="ADD7" s="378" t="s">
        <v>8</v>
      </c>
      <c r="ADE7" s="379" t="s">
        <v>17</v>
      </c>
      <c r="ADF7" s="380" t="s">
        <v>2</v>
      </c>
      <c r="ADG7" s="373" t="s">
        <v>18</v>
      </c>
      <c r="ADH7" s="381" t="s">
        <v>15</v>
      </c>
      <c r="ADI7" s="382"/>
      <c r="ADL7" s="384" t="s">
        <v>7</v>
      </c>
      <c r="ADM7" s="378" t="s">
        <v>8</v>
      </c>
      <c r="ADN7" s="379" t="s">
        <v>17</v>
      </c>
      <c r="ADO7" s="380" t="s">
        <v>2</v>
      </c>
      <c r="ADP7" s="373" t="s">
        <v>18</v>
      </c>
      <c r="ADQ7" s="381" t="s">
        <v>15</v>
      </c>
      <c r="ADR7" s="382"/>
      <c r="ADU7" s="384" t="s">
        <v>7</v>
      </c>
      <c r="ADV7" s="378" t="s">
        <v>8</v>
      </c>
      <c r="ADW7" s="379" t="s">
        <v>17</v>
      </c>
      <c r="ADX7" s="380" t="s">
        <v>2</v>
      </c>
      <c r="ADY7" s="373" t="s">
        <v>18</v>
      </c>
      <c r="ADZ7" s="381" t="s">
        <v>15</v>
      </c>
      <c r="AEA7" s="382"/>
      <c r="AED7" s="384" t="s">
        <v>7</v>
      </c>
      <c r="AEE7" s="378" t="s">
        <v>8</v>
      </c>
      <c r="AEF7" s="379" t="s">
        <v>17</v>
      </c>
      <c r="AEG7" s="380" t="s">
        <v>2</v>
      </c>
      <c r="AEH7" s="373" t="s">
        <v>18</v>
      </c>
      <c r="AEI7" s="381" t="s">
        <v>15</v>
      </c>
      <c r="AEJ7" s="382"/>
      <c r="AEM7" s="384" t="s">
        <v>7</v>
      </c>
      <c r="AEN7" s="378" t="s">
        <v>8</v>
      </c>
      <c r="AEO7" s="379" t="s">
        <v>17</v>
      </c>
      <c r="AEP7" s="380" t="s">
        <v>2</v>
      </c>
      <c r="AEQ7" s="373" t="s">
        <v>18</v>
      </c>
      <c r="AER7" s="381" t="s">
        <v>15</v>
      </c>
      <c r="AES7" s="382"/>
    </row>
    <row r="8" spans="1:825" ht="16.5" thickTop="1" x14ac:dyDescent="0.25">
      <c r="A8" s="139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78734281</v>
      </c>
      <c r="E8" s="137">
        <f t="shared" si="4"/>
        <v>44624</v>
      </c>
      <c r="F8" s="86">
        <f t="shared" si="4"/>
        <v>18772.05</v>
      </c>
      <c r="G8" s="73">
        <f t="shared" si="4"/>
        <v>21</v>
      </c>
      <c r="H8" s="48">
        <f t="shared" si="4"/>
        <v>18750.400000000001</v>
      </c>
      <c r="I8" s="105">
        <f t="shared" si="4"/>
        <v>21.649999999997817</v>
      </c>
      <c r="K8" s="61"/>
      <c r="L8" s="106"/>
      <c r="M8" s="15">
        <v>1</v>
      </c>
      <c r="N8" s="92">
        <v>929.9</v>
      </c>
      <c r="O8" s="344"/>
      <c r="P8" s="284"/>
      <c r="Q8" s="70"/>
      <c r="R8" s="71"/>
      <c r="S8" s="588">
        <f>R8*P8</f>
        <v>0</v>
      </c>
      <c r="T8" s="247"/>
      <c r="U8" s="61"/>
      <c r="V8" s="106"/>
      <c r="W8" s="15">
        <v>1</v>
      </c>
      <c r="X8" s="284">
        <v>903.6</v>
      </c>
      <c r="Y8" s="336"/>
      <c r="Z8" s="284"/>
      <c r="AA8" s="392"/>
      <c r="AB8" s="271"/>
      <c r="AC8" s="329">
        <f>Z8*AB8</f>
        <v>0</v>
      </c>
      <c r="AE8" s="61"/>
      <c r="AF8" s="106"/>
      <c r="AG8" s="15">
        <v>1</v>
      </c>
      <c r="AH8" s="92">
        <v>940.29</v>
      </c>
      <c r="AI8" s="332"/>
      <c r="AJ8" s="69"/>
      <c r="AK8" s="95"/>
      <c r="AL8" s="71"/>
      <c r="AM8" s="590">
        <f>AL8*AJ8</f>
        <v>0</v>
      </c>
      <c r="AO8" s="61"/>
      <c r="AP8" s="106"/>
      <c r="AQ8" s="15">
        <v>1</v>
      </c>
      <c r="AR8" s="360">
        <v>922.6</v>
      </c>
      <c r="AS8" s="336"/>
      <c r="AT8" s="360"/>
      <c r="AU8" s="325"/>
      <c r="AV8" s="271"/>
      <c r="AW8" s="329">
        <f>AV8*AT8</f>
        <v>0</v>
      </c>
      <c r="AY8" s="61"/>
      <c r="AZ8" s="106"/>
      <c r="BA8" s="15">
        <v>1</v>
      </c>
      <c r="BB8" s="92">
        <v>891.8</v>
      </c>
      <c r="BC8" s="137"/>
      <c r="BD8" s="92"/>
      <c r="BE8" s="95"/>
      <c r="BF8" s="386"/>
      <c r="BG8" s="606">
        <f>BF8*BD8</f>
        <v>0</v>
      </c>
      <c r="BI8" s="61"/>
      <c r="BJ8" s="106"/>
      <c r="BK8" s="15">
        <v>1</v>
      </c>
      <c r="BL8" s="92">
        <v>862.7</v>
      </c>
      <c r="BM8" s="137"/>
      <c r="BN8" s="92"/>
      <c r="BO8" s="95"/>
      <c r="BP8" s="386"/>
      <c r="BQ8" s="780">
        <f>BP8*BN8</f>
        <v>0</v>
      </c>
      <c r="BS8" s="61"/>
      <c r="BT8" s="106"/>
      <c r="BU8" s="15">
        <v>1</v>
      </c>
      <c r="BV8" s="92">
        <v>904</v>
      </c>
      <c r="BW8" s="387"/>
      <c r="BX8" s="284"/>
      <c r="BY8" s="388"/>
      <c r="BZ8" s="389"/>
      <c r="CA8" s="588">
        <f>BZ8*BX8</f>
        <v>0</v>
      </c>
      <c r="CC8" s="61"/>
      <c r="CD8" s="810"/>
      <c r="CE8" s="15">
        <v>1</v>
      </c>
      <c r="CF8" s="92">
        <v>970.23</v>
      </c>
      <c r="CG8" s="387"/>
      <c r="CH8" s="92"/>
      <c r="CI8" s="390"/>
      <c r="CJ8" s="389"/>
      <c r="CK8" s="588">
        <f>CJ8*CH8</f>
        <v>0</v>
      </c>
      <c r="CM8" s="61"/>
      <c r="CN8" s="94"/>
      <c r="CO8" s="15">
        <v>1</v>
      </c>
      <c r="CP8" s="92">
        <v>919</v>
      </c>
      <c r="CQ8" s="387"/>
      <c r="CR8" s="284"/>
      <c r="CS8" s="884"/>
      <c r="CT8" s="389"/>
      <c r="CU8" s="595">
        <f>CT8*CR8</f>
        <v>0</v>
      </c>
      <c r="CW8" s="61"/>
      <c r="CX8" s="106"/>
      <c r="CY8" s="15">
        <v>1</v>
      </c>
      <c r="CZ8" s="92">
        <v>889.9</v>
      </c>
      <c r="DA8" s="332"/>
      <c r="DB8" s="92"/>
      <c r="DC8" s="95"/>
      <c r="DD8" s="71"/>
      <c r="DE8" s="588">
        <f>DD8*DB8</f>
        <v>0</v>
      </c>
      <c r="DG8" s="61"/>
      <c r="DH8" s="106"/>
      <c r="DI8" s="15">
        <v>1</v>
      </c>
      <c r="DJ8" s="92">
        <v>907.18</v>
      </c>
      <c r="DK8" s="387"/>
      <c r="DL8" s="92"/>
      <c r="DM8" s="390"/>
      <c r="DN8" s="389"/>
      <c r="DO8" s="595">
        <f>DN8*DL8</f>
        <v>0</v>
      </c>
      <c r="DQ8" s="61"/>
      <c r="DR8" s="106"/>
      <c r="DS8" s="15">
        <v>1</v>
      </c>
      <c r="DT8" s="92">
        <v>905.8</v>
      </c>
      <c r="DU8" s="387"/>
      <c r="DV8" s="92"/>
      <c r="DW8" s="390"/>
      <c r="DX8" s="389"/>
      <c r="DY8" s="588">
        <f>DX8*DV8</f>
        <v>0</v>
      </c>
      <c r="EA8" s="61"/>
      <c r="EB8" s="106"/>
      <c r="EC8" s="15">
        <v>1</v>
      </c>
      <c r="ED8" s="92">
        <v>888.1</v>
      </c>
      <c r="EE8" s="344"/>
      <c r="EF8" s="69"/>
      <c r="EG8" s="70"/>
      <c r="EH8" s="71"/>
      <c r="EI8" s="588">
        <f>EH8*EF8</f>
        <v>0</v>
      </c>
      <c r="EK8" s="61"/>
      <c r="EL8" s="436"/>
      <c r="EM8" s="15">
        <v>1</v>
      </c>
      <c r="EN8" s="284">
        <v>882.7</v>
      </c>
      <c r="EO8" s="336"/>
      <c r="EP8" s="284"/>
      <c r="EQ8" s="270"/>
      <c r="ER8" s="271"/>
      <c r="ES8" s="588">
        <f>ER8*EP8</f>
        <v>0</v>
      </c>
      <c r="EU8" s="61"/>
      <c r="EV8" s="106"/>
      <c r="EW8" s="15">
        <v>1</v>
      </c>
      <c r="EX8" s="284">
        <v>896.3</v>
      </c>
      <c r="EY8" s="511"/>
      <c r="EZ8" s="269"/>
      <c r="FA8" s="270"/>
      <c r="FB8" s="271"/>
      <c r="FC8" s="329">
        <f>FB8*EZ8</f>
        <v>0</v>
      </c>
      <c r="FE8" s="61"/>
      <c r="FF8" s="436"/>
      <c r="FG8" s="15">
        <v>1</v>
      </c>
      <c r="FH8" s="284">
        <v>974.31</v>
      </c>
      <c r="FI8" s="336"/>
      <c r="FJ8" s="284"/>
      <c r="FK8" s="391"/>
      <c r="FL8" s="271"/>
      <c r="FM8" s="588">
        <f>FL8*FJ8</f>
        <v>0</v>
      </c>
      <c r="FO8" s="61"/>
      <c r="FP8" s="106"/>
      <c r="FQ8" s="15">
        <v>1</v>
      </c>
      <c r="FR8" s="92">
        <v>896.3</v>
      </c>
      <c r="FS8" s="332"/>
      <c r="FT8" s="92"/>
      <c r="FU8" s="70"/>
      <c r="FV8" s="71"/>
      <c r="FW8" s="588">
        <f>FV8*FT8</f>
        <v>0</v>
      </c>
      <c r="FY8" s="61"/>
      <c r="FZ8" s="106"/>
      <c r="GA8" s="15">
        <v>1</v>
      </c>
      <c r="GB8" s="284">
        <v>893.6</v>
      </c>
      <c r="GC8" s="511"/>
      <c r="GD8" s="284"/>
      <c r="GE8" s="270"/>
      <c r="GF8" s="271"/>
      <c r="GG8" s="329">
        <f>GF8*GD8</f>
        <v>0</v>
      </c>
      <c r="GI8" s="61"/>
      <c r="GJ8" s="106"/>
      <c r="GK8" s="15">
        <v>1</v>
      </c>
      <c r="GL8" s="488">
        <v>890.4</v>
      </c>
      <c r="GM8" s="332"/>
      <c r="GN8" s="515"/>
      <c r="GO8" s="95"/>
      <c r="GP8" s="71"/>
      <c r="GQ8" s="588">
        <f>GP8*GN8</f>
        <v>0</v>
      </c>
      <c r="GS8" s="61"/>
      <c r="GT8" s="106"/>
      <c r="GU8" s="15">
        <v>1</v>
      </c>
      <c r="GV8" s="284">
        <v>897.2</v>
      </c>
      <c r="GW8" s="336"/>
      <c r="GX8" s="781"/>
      <c r="GY8" s="325"/>
      <c r="GZ8" s="271"/>
      <c r="HA8" s="588">
        <f>GZ8*GX8</f>
        <v>0</v>
      </c>
      <c r="HC8" s="61"/>
      <c r="HD8" s="106"/>
      <c r="HE8" s="15">
        <v>1</v>
      </c>
      <c r="HF8" s="284">
        <v>871.8</v>
      </c>
      <c r="HG8" s="336"/>
      <c r="HH8" s="284"/>
      <c r="HI8" s="325"/>
      <c r="HJ8" s="271"/>
      <c r="HK8" s="588">
        <f>HJ8*HH8</f>
        <v>0</v>
      </c>
      <c r="HM8" s="61"/>
      <c r="HN8" s="106"/>
      <c r="HO8" s="15">
        <v>1</v>
      </c>
      <c r="HP8" s="284">
        <v>916.3</v>
      </c>
      <c r="HQ8" s="336"/>
      <c r="HR8" s="284"/>
      <c r="HS8" s="392"/>
      <c r="HT8" s="271"/>
      <c r="HU8" s="588">
        <f>HT8*HR8</f>
        <v>0</v>
      </c>
      <c r="HW8" s="61"/>
      <c r="HX8" s="106"/>
      <c r="HY8" s="15">
        <v>1</v>
      </c>
      <c r="HZ8" s="92">
        <v>870.9</v>
      </c>
      <c r="IA8" s="344"/>
      <c r="IB8" s="92"/>
      <c r="IC8" s="70"/>
      <c r="ID8" s="71"/>
      <c r="IE8" s="588">
        <f>ID8*IB8</f>
        <v>0</v>
      </c>
      <c r="IG8" s="61"/>
      <c r="IH8" s="106"/>
      <c r="II8" s="15">
        <v>1</v>
      </c>
      <c r="IJ8" s="92">
        <v>955.26</v>
      </c>
      <c r="IK8" s="344"/>
      <c r="IL8" s="69"/>
      <c r="IM8" s="70"/>
      <c r="IN8" s="71"/>
      <c r="IO8" s="588">
        <f>IN8*IL8</f>
        <v>0</v>
      </c>
      <c r="IQ8" s="791"/>
      <c r="IR8" s="106"/>
      <c r="IS8" s="15">
        <v>1</v>
      </c>
      <c r="IT8" s="284">
        <v>942.11</v>
      </c>
      <c r="IU8" s="250"/>
      <c r="IV8" s="284"/>
      <c r="IW8" s="517"/>
      <c r="IX8" s="271"/>
      <c r="IY8" s="329">
        <f>IX8*IV8</f>
        <v>0</v>
      </c>
      <c r="IZ8" s="92"/>
      <c r="JA8" s="61"/>
      <c r="JB8" s="106"/>
      <c r="JC8" s="15">
        <v>1</v>
      </c>
      <c r="JD8" s="92">
        <v>889</v>
      </c>
      <c r="JE8" s="344"/>
      <c r="JF8" s="284"/>
      <c r="JG8" s="270"/>
      <c r="JH8" s="71"/>
      <c r="JI8" s="588">
        <f>JH8*JF8</f>
        <v>0</v>
      </c>
      <c r="JJ8" s="393"/>
      <c r="JK8" s="394"/>
      <c r="JL8" s="395"/>
      <c r="JM8" s="15">
        <v>1</v>
      </c>
      <c r="JN8" s="92">
        <v>900.8</v>
      </c>
      <c r="JO8" s="332"/>
      <c r="JP8" s="92"/>
      <c r="JQ8" s="70"/>
      <c r="JR8" s="71"/>
      <c r="JS8" s="588">
        <f>JR8*JP8</f>
        <v>0</v>
      </c>
      <c r="JU8" s="61"/>
      <c r="JV8" s="106"/>
      <c r="JW8" s="15">
        <v>1</v>
      </c>
      <c r="JX8" s="92">
        <v>889.9</v>
      </c>
      <c r="JY8" s="344"/>
      <c r="JZ8" s="284"/>
      <c r="KA8" s="70"/>
      <c r="KB8" s="71"/>
      <c r="KC8" s="588">
        <f>KB8*JZ8</f>
        <v>0</v>
      </c>
      <c r="KE8" s="61"/>
      <c r="KF8" s="106"/>
      <c r="KG8" s="15">
        <v>1</v>
      </c>
      <c r="KH8" s="92"/>
      <c r="KI8" s="344"/>
      <c r="KJ8" s="284"/>
      <c r="KK8" s="70"/>
      <c r="KL8" s="71"/>
      <c r="KM8" s="588">
        <f>KL8*KJ8</f>
        <v>0</v>
      </c>
      <c r="KO8" s="61"/>
      <c r="KP8" s="106"/>
      <c r="KQ8" s="15">
        <v>1</v>
      </c>
      <c r="KR8" s="92"/>
      <c r="KS8" s="344"/>
      <c r="KT8" s="284"/>
      <c r="KU8" s="70"/>
      <c r="KV8" s="71"/>
      <c r="KW8" s="588">
        <f>KV8*KT8</f>
        <v>0</v>
      </c>
      <c r="KY8" s="61"/>
      <c r="KZ8" s="106"/>
      <c r="LA8" s="15">
        <v>1</v>
      </c>
      <c r="LB8" s="92"/>
      <c r="LC8" s="332"/>
      <c r="LD8" s="92"/>
      <c r="LE8" s="95"/>
      <c r="LF8" s="71"/>
      <c r="LG8" s="588">
        <f>LF8*LD8</f>
        <v>0</v>
      </c>
      <c r="LI8" s="61"/>
      <c r="LJ8" s="106"/>
      <c r="LK8" s="15">
        <v>1</v>
      </c>
      <c r="LL8" s="92"/>
      <c r="LM8" s="332"/>
      <c r="LN8" s="284"/>
      <c r="LO8" s="95"/>
      <c r="LP8" s="71"/>
      <c r="LQ8" s="588">
        <f>LP8*LN8</f>
        <v>0</v>
      </c>
      <c r="LS8" s="61"/>
      <c r="LT8" s="106"/>
      <c r="LU8" s="15">
        <v>1</v>
      </c>
      <c r="LV8" s="92"/>
      <c r="LW8" s="332"/>
      <c r="LX8" s="92"/>
      <c r="LY8" s="95"/>
      <c r="LZ8" s="71"/>
      <c r="MA8" s="588">
        <f>LZ8*LX8</f>
        <v>0</v>
      </c>
      <c r="MB8" s="588"/>
      <c r="MC8" s="61"/>
      <c r="MD8" s="106"/>
      <c r="ME8" s="15">
        <v>1</v>
      </c>
      <c r="MF8" s="385"/>
      <c r="MG8" s="332"/>
      <c r="MH8" s="385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32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32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96"/>
      <c r="NK8" s="332"/>
      <c r="NL8" s="39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32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96"/>
      <c r="OE8" s="332"/>
      <c r="OF8" s="39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32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4"/>
      <c r="OY8" s="336"/>
      <c r="OZ8" s="284"/>
      <c r="PA8" s="325"/>
      <c r="PB8" s="271"/>
      <c r="PC8" s="271">
        <f>PB8*OZ8</f>
        <v>0</v>
      </c>
      <c r="PE8" s="61"/>
      <c r="PF8" s="94"/>
      <c r="PG8" s="15">
        <v>1</v>
      </c>
      <c r="PH8" s="396"/>
      <c r="PI8" s="332"/>
      <c r="PJ8" s="39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32"/>
      <c r="PT8" s="92"/>
      <c r="PU8" s="95"/>
      <c r="PV8" s="71"/>
      <c r="PX8" s="61"/>
      <c r="PY8" s="106"/>
      <c r="PZ8" s="15">
        <v>1</v>
      </c>
      <c r="QA8" s="92"/>
      <c r="QB8" s="137"/>
      <c r="QC8" s="92"/>
      <c r="QD8" s="95"/>
      <c r="QE8" s="71"/>
      <c r="QG8" s="61"/>
      <c r="QH8" s="106"/>
      <c r="QI8" s="15">
        <v>1</v>
      </c>
      <c r="QJ8" s="92"/>
      <c r="QK8" s="332"/>
      <c r="QL8" s="92"/>
      <c r="QM8" s="95"/>
      <c r="QN8" s="71"/>
      <c r="QP8" s="61"/>
      <c r="QQ8" s="106"/>
      <c r="QR8" s="15">
        <v>1</v>
      </c>
      <c r="QS8" s="92"/>
      <c r="QT8" s="332"/>
      <c r="QU8" s="92"/>
      <c r="QV8" s="95"/>
      <c r="QW8" s="71"/>
      <c r="QY8" s="61"/>
      <c r="QZ8" s="106"/>
      <c r="RA8" s="15">
        <v>1</v>
      </c>
      <c r="RB8" s="92"/>
      <c r="RC8" s="332"/>
      <c r="RD8" s="92"/>
      <c r="RE8" s="95"/>
      <c r="RF8" s="71"/>
      <c r="RH8" s="61"/>
      <c r="RI8" s="94"/>
      <c r="RJ8" s="15">
        <v>1</v>
      </c>
      <c r="RK8" s="92"/>
      <c r="RL8" s="332"/>
      <c r="RM8" s="92"/>
      <c r="RN8" s="95"/>
      <c r="RO8" s="386"/>
      <c r="RR8" s="106"/>
      <c r="RS8" s="15">
        <v>1</v>
      </c>
      <c r="RT8" s="92"/>
      <c r="RU8" s="137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97"/>
      <c r="TF8" s="182"/>
      <c r="TG8" s="390"/>
      <c r="TH8" s="389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9">
        <v>6</v>
      </c>
      <c r="B9" s="75" t="str">
        <f>BI5</f>
        <v>SEABOARD FOODS</v>
      </c>
      <c r="C9" s="75" t="str">
        <f t="shared" ref="C9:H9" si="5">BJ5</f>
        <v>Seaboard</v>
      </c>
      <c r="D9" s="102" t="str">
        <f t="shared" si="5"/>
        <v>PED. 78734657</v>
      </c>
      <c r="E9" s="137">
        <f t="shared" si="5"/>
        <v>44625</v>
      </c>
      <c r="F9" s="86">
        <f t="shared" si="5"/>
        <v>18548.84</v>
      </c>
      <c r="G9" s="73">
        <f t="shared" si="5"/>
        <v>21</v>
      </c>
      <c r="H9" s="48">
        <f t="shared" si="5"/>
        <v>18563.5</v>
      </c>
      <c r="I9" s="105">
        <f>BP5</f>
        <v>-14.659999999999854</v>
      </c>
      <c r="L9" s="106"/>
      <c r="M9" s="15">
        <v>2</v>
      </c>
      <c r="N9" s="69">
        <v>935.3</v>
      </c>
      <c r="O9" s="344"/>
      <c r="P9" s="69"/>
      <c r="Q9" s="70"/>
      <c r="R9" s="71"/>
      <c r="S9" s="588">
        <f t="shared" ref="S9:S28" si="6">R9*P9</f>
        <v>0</v>
      </c>
      <c r="T9" s="247"/>
      <c r="V9" s="94"/>
      <c r="W9" s="15">
        <v>2</v>
      </c>
      <c r="X9" s="284">
        <v>902.6</v>
      </c>
      <c r="Y9" s="336"/>
      <c r="Z9" s="284"/>
      <c r="AA9" s="392"/>
      <c r="AB9" s="271"/>
      <c r="AC9" s="329">
        <f t="shared" ref="AC9:AC29" si="7">Z9*AB9</f>
        <v>0</v>
      </c>
      <c r="AF9" s="94"/>
      <c r="AG9" s="15">
        <v>2</v>
      </c>
      <c r="AH9" s="92">
        <v>940.29</v>
      </c>
      <c r="AI9" s="332"/>
      <c r="AJ9" s="92"/>
      <c r="AK9" s="95"/>
      <c r="AL9" s="71"/>
      <c r="AM9" s="590">
        <f t="shared" ref="AM9:AM29" si="8">AL9*AJ9</f>
        <v>0</v>
      </c>
      <c r="AP9" s="94"/>
      <c r="AQ9" s="15">
        <v>2</v>
      </c>
      <c r="AR9" s="326">
        <v>928</v>
      </c>
      <c r="AS9" s="336"/>
      <c r="AT9" s="326"/>
      <c r="AU9" s="325"/>
      <c r="AV9" s="271"/>
      <c r="AW9" s="329">
        <f t="shared" ref="AW9:AW29" si="9">AV9*AT9</f>
        <v>0</v>
      </c>
      <c r="AZ9" s="106"/>
      <c r="BA9" s="15">
        <v>2</v>
      </c>
      <c r="BB9" s="92">
        <v>889</v>
      </c>
      <c r="BC9" s="137"/>
      <c r="BD9" s="92"/>
      <c r="BE9" s="95"/>
      <c r="BF9" s="386"/>
      <c r="BG9" s="606">
        <f t="shared" ref="BG9:BG29" si="10">BF9*BD9</f>
        <v>0</v>
      </c>
      <c r="BJ9" s="106"/>
      <c r="BK9" s="15">
        <v>2</v>
      </c>
      <c r="BL9" s="92">
        <v>891.8</v>
      </c>
      <c r="BM9" s="137"/>
      <c r="BN9" s="92"/>
      <c r="BO9" s="95"/>
      <c r="BP9" s="386"/>
      <c r="BQ9" s="780">
        <f t="shared" ref="BQ9:BQ29" si="11">BP9*BN9</f>
        <v>0</v>
      </c>
      <c r="BT9" s="106"/>
      <c r="BU9" s="15">
        <v>2</v>
      </c>
      <c r="BV9" s="92">
        <v>888.6</v>
      </c>
      <c r="BW9" s="387"/>
      <c r="BX9" s="92"/>
      <c r="BY9" s="388"/>
      <c r="BZ9" s="389"/>
      <c r="CA9" s="588">
        <f t="shared" ref="CA9:CA28" si="12">BZ9*BX9</f>
        <v>0</v>
      </c>
      <c r="CD9" s="810"/>
      <c r="CE9" s="15">
        <v>2</v>
      </c>
      <c r="CF9" s="92">
        <v>959.34</v>
      </c>
      <c r="CG9" s="387"/>
      <c r="CH9" s="92"/>
      <c r="CI9" s="390"/>
      <c r="CJ9" s="389"/>
      <c r="CK9" s="588">
        <f t="shared" ref="CK9:CK29" si="13">CJ9*CH9</f>
        <v>0</v>
      </c>
      <c r="CN9" s="94"/>
      <c r="CO9" s="15">
        <v>2</v>
      </c>
      <c r="CP9" s="92">
        <v>939.8</v>
      </c>
      <c r="CQ9" s="387"/>
      <c r="CR9" s="92"/>
      <c r="CS9" s="390"/>
      <c r="CT9" s="389"/>
      <c r="CU9" s="595">
        <f>CT9*CR9</f>
        <v>0</v>
      </c>
      <c r="CX9" s="94"/>
      <c r="CY9" s="15">
        <v>2</v>
      </c>
      <c r="CZ9" s="92">
        <v>877.2</v>
      </c>
      <c r="DA9" s="332"/>
      <c r="DB9" s="92"/>
      <c r="DC9" s="95"/>
      <c r="DD9" s="71"/>
      <c r="DE9" s="588">
        <f t="shared" ref="DE9:DE29" si="14">DD9*DB9</f>
        <v>0</v>
      </c>
      <c r="DH9" s="94"/>
      <c r="DI9" s="15">
        <v>2</v>
      </c>
      <c r="DJ9" s="92">
        <v>971.14</v>
      </c>
      <c r="DK9" s="387"/>
      <c r="DL9" s="92"/>
      <c r="DM9" s="390"/>
      <c r="DN9" s="389"/>
      <c r="DO9" s="595">
        <f t="shared" ref="DO9:DO29" si="15">DN9*DL9</f>
        <v>0</v>
      </c>
      <c r="DR9" s="94"/>
      <c r="DS9" s="15">
        <v>2</v>
      </c>
      <c r="DT9" s="92">
        <v>920.3</v>
      </c>
      <c r="DU9" s="387"/>
      <c r="DV9" s="92"/>
      <c r="DW9" s="390"/>
      <c r="DX9" s="389"/>
      <c r="DY9" s="588">
        <f t="shared" ref="DY9:DY29" si="16">DX9*DV9</f>
        <v>0</v>
      </c>
      <c r="EB9" s="94"/>
      <c r="EC9" s="15">
        <v>2</v>
      </c>
      <c r="ED9" s="69">
        <v>868.2</v>
      </c>
      <c r="EE9" s="344"/>
      <c r="EF9" s="69"/>
      <c r="EG9" s="70"/>
      <c r="EH9" s="71"/>
      <c r="EI9" s="588">
        <f t="shared" ref="EI9:EI28" si="17">EH9*EF9</f>
        <v>0</v>
      </c>
      <c r="EL9" s="436"/>
      <c r="EM9" s="15">
        <v>2</v>
      </c>
      <c r="EN9" s="284">
        <v>874.5</v>
      </c>
      <c r="EO9" s="336"/>
      <c r="EP9" s="284"/>
      <c r="EQ9" s="270"/>
      <c r="ER9" s="271"/>
      <c r="ES9" s="588">
        <f t="shared" ref="ES9:ES29" si="18">ER9*EP9</f>
        <v>0</v>
      </c>
      <c r="EV9" s="94"/>
      <c r="EW9" s="15">
        <v>2</v>
      </c>
      <c r="EX9" s="269">
        <v>901.7</v>
      </c>
      <c r="EY9" s="511"/>
      <c r="EZ9" s="269"/>
      <c r="FA9" s="270"/>
      <c r="FB9" s="271"/>
      <c r="FC9" s="329">
        <f t="shared" ref="FC9:FC29" si="19">FB9*EZ9</f>
        <v>0</v>
      </c>
      <c r="FF9" s="436"/>
      <c r="FG9" s="15">
        <v>2</v>
      </c>
      <c r="FH9" s="284">
        <v>940.29</v>
      </c>
      <c r="FI9" s="336"/>
      <c r="FJ9" s="284"/>
      <c r="FK9" s="270"/>
      <c r="FL9" s="271"/>
      <c r="FM9" s="588">
        <f t="shared" ref="FM9:FM29" si="20">FL9*FJ9</f>
        <v>0</v>
      </c>
      <c r="FP9" s="94" t="s">
        <v>41</v>
      </c>
      <c r="FQ9" s="15">
        <v>2</v>
      </c>
      <c r="FR9" s="92">
        <v>909</v>
      </c>
      <c r="FS9" s="332"/>
      <c r="FT9" s="92"/>
      <c r="FU9" s="70"/>
      <c r="FV9" s="71"/>
      <c r="FW9" s="588">
        <f t="shared" ref="FW9:FW29" si="21">FV9*FT9</f>
        <v>0</v>
      </c>
      <c r="FZ9" s="94"/>
      <c r="GA9" s="15">
        <v>2</v>
      </c>
      <c r="GB9" s="269">
        <v>899.9</v>
      </c>
      <c r="GC9" s="511"/>
      <c r="GD9" s="269"/>
      <c r="GE9" s="270"/>
      <c r="GF9" s="271"/>
      <c r="GG9" s="329">
        <f t="shared" ref="GG9:GG29" si="22">GF9*GD9</f>
        <v>0</v>
      </c>
      <c r="GJ9" s="94"/>
      <c r="GK9" s="15">
        <v>2</v>
      </c>
      <c r="GL9" s="489">
        <v>899.02</v>
      </c>
      <c r="GM9" s="332"/>
      <c r="GN9" s="489"/>
      <c r="GO9" s="95"/>
      <c r="GP9" s="71"/>
      <c r="GQ9" s="588">
        <f t="shared" ref="GQ9:GQ29" si="23">GP9*GN9</f>
        <v>0</v>
      </c>
      <c r="GT9" s="94"/>
      <c r="GU9" s="15">
        <v>2</v>
      </c>
      <c r="GV9" s="280">
        <v>876.3</v>
      </c>
      <c r="GW9" s="336"/>
      <c r="GX9" s="280"/>
      <c r="GY9" s="325"/>
      <c r="GZ9" s="271"/>
      <c r="HA9" s="588">
        <f t="shared" ref="HA9:HA28" si="24">GZ9*GX9</f>
        <v>0</v>
      </c>
      <c r="HD9" s="94"/>
      <c r="HE9" s="15">
        <v>2</v>
      </c>
      <c r="HF9" s="284">
        <v>882.7</v>
      </c>
      <c r="HG9" s="336"/>
      <c r="HH9" s="284"/>
      <c r="HI9" s="325"/>
      <c r="HJ9" s="271"/>
      <c r="HK9" s="588">
        <f t="shared" ref="HK9:HK28" si="25">HJ9*HH9</f>
        <v>0</v>
      </c>
      <c r="HN9" s="94"/>
      <c r="HO9" s="15">
        <v>2</v>
      </c>
      <c r="HP9" s="284">
        <v>889</v>
      </c>
      <c r="HQ9" s="336"/>
      <c r="HR9" s="284"/>
      <c r="HS9" s="392"/>
      <c r="HT9" s="271"/>
      <c r="HU9" s="588">
        <f t="shared" ref="HU9:HU29" si="26">HT9*HR9</f>
        <v>0</v>
      </c>
      <c r="HX9" s="106"/>
      <c r="HY9" s="15">
        <v>2</v>
      </c>
      <c r="HZ9" s="69">
        <v>882.2</v>
      </c>
      <c r="IA9" s="344"/>
      <c r="IB9" s="69"/>
      <c r="IC9" s="70"/>
      <c r="ID9" s="71"/>
      <c r="IE9" s="588">
        <f t="shared" ref="IE9:IE29" si="27">ID9*IB9</f>
        <v>0</v>
      </c>
      <c r="IH9" s="106"/>
      <c r="II9" s="15">
        <v>2</v>
      </c>
      <c r="IJ9" s="69">
        <v>941.65</v>
      </c>
      <c r="IK9" s="344"/>
      <c r="IL9" s="69"/>
      <c r="IM9" s="70"/>
      <c r="IN9" s="71"/>
      <c r="IO9" s="588">
        <f t="shared" ref="IO9:IO29" si="28">IN9*IL9</f>
        <v>0</v>
      </c>
      <c r="IQ9" s="792"/>
      <c r="IR9" s="94"/>
      <c r="IS9" s="15">
        <v>2</v>
      </c>
      <c r="IT9" s="284">
        <v>947.55</v>
      </c>
      <c r="IU9" s="250"/>
      <c r="IV9" s="284"/>
      <c r="IW9" s="517"/>
      <c r="IX9" s="271"/>
      <c r="IY9" s="329">
        <f t="shared" ref="IY9:IY29" si="29">IX9*IV9</f>
        <v>0</v>
      </c>
      <c r="IZ9" s="92"/>
      <c r="JA9" s="92"/>
      <c r="JB9" s="94"/>
      <c r="JC9" s="15">
        <v>2</v>
      </c>
      <c r="JD9" s="92">
        <v>917.2</v>
      </c>
      <c r="JE9" s="344"/>
      <c r="JF9" s="92"/>
      <c r="JG9" s="270"/>
      <c r="JH9" s="71"/>
      <c r="JI9" s="588">
        <f t="shared" ref="JI9:JI29" si="30">JH9*JF9</f>
        <v>0</v>
      </c>
      <c r="JJ9" s="69"/>
      <c r="JL9" s="94"/>
      <c r="JM9" s="15">
        <v>2</v>
      </c>
      <c r="JN9" s="92">
        <v>898.1</v>
      </c>
      <c r="JO9" s="332"/>
      <c r="JP9" s="92"/>
      <c r="JQ9" s="70"/>
      <c r="JR9" s="71"/>
      <c r="JS9" s="588">
        <f t="shared" ref="JS9:JS27" si="31">JR9*JP9</f>
        <v>0</v>
      </c>
      <c r="JV9" s="106"/>
      <c r="JW9" s="15">
        <v>2</v>
      </c>
      <c r="JX9" s="69">
        <v>938</v>
      </c>
      <c r="JY9" s="344"/>
      <c r="JZ9" s="69"/>
      <c r="KA9" s="70"/>
      <c r="KB9" s="71"/>
      <c r="KC9" s="588">
        <f t="shared" ref="KC9:KC28" si="32">KB9*JZ9</f>
        <v>0</v>
      </c>
      <c r="KF9" s="106"/>
      <c r="KG9" s="15">
        <v>2</v>
      </c>
      <c r="KH9" s="69"/>
      <c r="KI9" s="344"/>
      <c r="KJ9" s="69"/>
      <c r="KK9" s="70"/>
      <c r="KL9" s="71"/>
      <c r="KM9" s="588">
        <f t="shared" ref="KM9:KM28" si="33">KL9*KJ9</f>
        <v>0</v>
      </c>
      <c r="KP9" s="106"/>
      <c r="KQ9" s="15">
        <v>2</v>
      </c>
      <c r="KR9" s="69"/>
      <c r="KS9" s="344"/>
      <c r="KT9" s="69"/>
      <c r="KU9" s="70"/>
      <c r="KV9" s="71"/>
      <c r="KW9" s="588">
        <f t="shared" ref="KW9:KW28" si="34">KV9*KT9</f>
        <v>0</v>
      </c>
      <c r="KZ9" s="94"/>
      <c r="LA9" s="15">
        <v>2</v>
      </c>
      <c r="LB9" s="92"/>
      <c r="LC9" s="332"/>
      <c r="LD9" s="92"/>
      <c r="LE9" s="95"/>
      <c r="LF9" s="71"/>
      <c r="LG9" s="588">
        <f t="shared" ref="LG9:LG28" si="35">LF9*LD9</f>
        <v>0</v>
      </c>
      <c r="LJ9" s="94"/>
      <c r="LK9" s="15">
        <v>2</v>
      </c>
      <c r="LL9" s="92"/>
      <c r="LM9" s="332"/>
      <c r="LN9" s="92"/>
      <c r="LO9" s="95"/>
      <c r="LP9" s="71"/>
      <c r="LQ9" s="588">
        <f t="shared" ref="LQ9:LQ29" si="36">LP9*LN9</f>
        <v>0</v>
      </c>
      <c r="LT9" s="94"/>
      <c r="LU9" s="15">
        <v>2</v>
      </c>
      <c r="LV9" s="92"/>
      <c r="LW9" s="332"/>
      <c r="LX9" s="92"/>
      <c r="LY9" s="95"/>
      <c r="LZ9" s="71"/>
      <c r="MA9" s="588">
        <f t="shared" ref="MA9:MA29" si="37">LZ9*LX9</f>
        <v>0</v>
      </c>
      <c r="MB9" s="588"/>
      <c r="MD9" s="94"/>
      <c r="ME9" s="15">
        <v>2</v>
      </c>
      <c r="MF9" s="398"/>
      <c r="MG9" s="332"/>
      <c r="MH9" s="39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32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32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9"/>
      <c r="NK9" s="332"/>
      <c r="NL9" s="39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32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9"/>
      <c r="OE9" s="332"/>
      <c r="OF9" s="39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32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4"/>
      <c r="OY9" s="336"/>
      <c r="OZ9" s="284"/>
      <c r="PA9" s="325"/>
      <c r="PB9" s="271"/>
      <c r="PC9" s="271">
        <f t="shared" ref="PC9:PC28" si="45">PB9*OZ9</f>
        <v>0</v>
      </c>
      <c r="PF9" s="94"/>
      <c r="PG9" s="15">
        <v>2</v>
      </c>
      <c r="PH9" s="399"/>
      <c r="PI9" s="332"/>
      <c r="PJ9" s="39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32"/>
      <c r="PT9" s="92"/>
      <c r="PU9" s="95"/>
      <c r="PV9" s="71"/>
      <c r="PY9" s="106"/>
      <c r="PZ9" s="15">
        <v>2</v>
      </c>
      <c r="QA9" s="92"/>
      <c r="QB9" s="137"/>
      <c r="QC9" s="92"/>
      <c r="QD9" s="95"/>
      <c r="QE9" s="71"/>
      <c r="QH9" s="106"/>
      <c r="QI9" s="15">
        <v>2</v>
      </c>
      <c r="QJ9" s="92"/>
      <c r="QK9" s="332"/>
      <c r="QL9" s="92"/>
      <c r="QM9" s="95"/>
      <c r="QN9" s="71"/>
      <c r="QQ9" s="106"/>
      <c r="QR9" s="15">
        <v>2</v>
      </c>
      <c r="QS9" s="92"/>
      <c r="QT9" s="332"/>
      <c r="QU9" s="92"/>
      <c r="QV9" s="95"/>
      <c r="QW9" s="71"/>
      <c r="QZ9" s="106"/>
      <c r="RA9" s="15">
        <v>2</v>
      </c>
      <c r="RB9" s="92"/>
      <c r="RC9" s="332"/>
      <c r="RD9" s="92"/>
      <c r="RE9" s="95"/>
      <c r="RF9" s="71"/>
      <c r="RI9" s="106"/>
      <c r="RJ9" s="15">
        <v>2</v>
      </c>
      <c r="RK9" s="92"/>
      <c r="RL9" s="332"/>
      <c r="RM9" s="92"/>
      <c r="RN9" s="95"/>
      <c r="RO9" s="71"/>
      <c r="RQ9" s="61"/>
      <c r="RR9" s="106"/>
      <c r="RS9" s="15">
        <v>2</v>
      </c>
      <c r="RT9" s="92"/>
      <c r="RU9" s="137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97"/>
      <c r="TF9" s="182"/>
      <c r="TG9" s="390"/>
      <c r="TH9" s="389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9">
        <v>7</v>
      </c>
      <c r="B10" s="75" t="str">
        <f t="shared" ref="B10:I10" si="47">BS5</f>
        <v>COMERCIALIZADORA MANSIVA</v>
      </c>
      <c r="C10" s="75" t="str">
        <f t="shared" si="47"/>
        <v>Seaboard</v>
      </c>
      <c r="D10" s="102" t="str">
        <f t="shared" si="47"/>
        <v>PED. 78816246</v>
      </c>
      <c r="E10" s="137">
        <f t="shared" si="47"/>
        <v>44628</v>
      </c>
      <c r="F10" s="86">
        <f t="shared" si="47"/>
        <v>18369.29</v>
      </c>
      <c r="G10" s="73">
        <f t="shared" si="47"/>
        <v>21</v>
      </c>
      <c r="H10" s="48">
        <f t="shared" si="47"/>
        <v>18991.3</v>
      </c>
      <c r="I10" s="105">
        <f t="shared" si="47"/>
        <v>-622.0099999999984</v>
      </c>
      <c r="L10" s="106"/>
      <c r="M10" s="15">
        <v>3</v>
      </c>
      <c r="N10" s="69">
        <v>912.6</v>
      </c>
      <c r="O10" s="344"/>
      <c r="P10" s="69"/>
      <c r="Q10" s="70"/>
      <c r="R10" s="71"/>
      <c r="S10" s="588">
        <f t="shared" si="6"/>
        <v>0</v>
      </c>
      <c r="T10" s="247"/>
      <c r="V10" s="94"/>
      <c r="W10" s="15">
        <v>3</v>
      </c>
      <c r="X10" s="284">
        <v>901.7</v>
      </c>
      <c r="Y10" s="336"/>
      <c r="Z10" s="284"/>
      <c r="AA10" s="392"/>
      <c r="AB10" s="271"/>
      <c r="AC10" s="329">
        <f t="shared" si="7"/>
        <v>0</v>
      </c>
      <c r="AF10" s="94"/>
      <c r="AG10" s="15">
        <v>3</v>
      </c>
      <c r="AH10" s="92">
        <v>973.86</v>
      </c>
      <c r="AI10" s="332"/>
      <c r="AJ10" s="92"/>
      <c r="AK10" s="95"/>
      <c r="AL10" s="71"/>
      <c r="AM10" s="590">
        <f t="shared" si="8"/>
        <v>0</v>
      </c>
      <c r="AP10" s="94"/>
      <c r="AQ10" s="15">
        <v>3</v>
      </c>
      <c r="AR10" s="326">
        <v>899.9</v>
      </c>
      <c r="AS10" s="336"/>
      <c r="AT10" s="326"/>
      <c r="AU10" s="325"/>
      <c r="AV10" s="271"/>
      <c r="AW10" s="329">
        <f t="shared" si="9"/>
        <v>0</v>
      </c>
      <c r="AZ10" s="106"/>
      <c r="BA10" s="15">
        <v>3</v>
      </c>
      <c r="BB10" s="92">
        <v>934.4</v>
      </c>
      <c r="BC10" s="137"/>
      <c r="BD10" s="92"/>
      <c r="BE10" s="95"/>
      <c r="BF10" s="386"/>
      <c r="BG10" s="606">
        <f t="shared" si="10"/>
        <v>0</v>
      </c>
      <c r="BJ10" s="106"/>
      <c r="BK10" s="15">
        <v>3</v>
      </c>
      <c r="BL10" s="92">
        <v>864.5</v>
      </c>
      <c r="BM10" s="137"/>
      <c r="BN10" s="92"/>
      <c r="BO10" s="95"/>
      <c r="BP10" s="386"/>
      <c r="BQ10" s="780">
        <f t="shared" si="11"/>
        <v>0</v>
      </c>
      <c r="BT10" s="106"/>
      <c r="BU10" s="15">
        <v>3</v>
      </c>
      <c r="BV10" s="92">
        <v>897.7</v>
      </c>
      <c r="BW10" s="387"/>
      <c r="BX10" s="92"/>
      <c r="BY10" s="388"/>
      <c r="BZ10" s="389"/>
      <c r="CA10" s="588">
        <f t="shared" si="12"/>
        <v>0</v>
      </c>
      <c r="CD10" s="810"/>
      <c r="CE10" s="15">
        <v>3</v>
      </c>
      <c r="CF10" s="92">
        <v>946.64</v>
      </c>
      <c r="CG10" s="387"/>
      <c r="CH10" s="92"/>
      <c r="CI10" s="390"/>
      <c r="CJ10" s="389"/>
      <c r="CK10" s="588">
        <f t="shared" si="13"/>
        <v>0</v>
      </c>
      <c r="CN10" s="94"/>
      <c r="CO10" s="15">
        <v>3</v>
      </c>
      <c r="CP10" s="92">
        <v>876.3</v>
      </c>
      <c r="CQ10" s="387"/>
      <c r="CR10" s="92"/>
      <c r="CS10" s="390"/>
      <c r="CT10" s="389"/>
      <c r="CU10" s="595">
        <f t="shared" ref="CU10:CU30" si="48">CT10*CR10</f>
        <v>0</v>
      </c>
      <c r="CX10" s="94"/>
      <c r="CY10" s="15">
        <v>3</v>
      </c>
      <c r="CZ10" s="92">
        <v>929.9</v>
      </c>
      <c r="DA10" s="332"/>
      <c r="DB10" s="92"/>
      <c r="DC10" s="95"/>
      <c r="DD10" s="71"/>
      <c r="DE10" s="588">
        <f t="shared" si="14"/>
        <v>0</v>
      </c>
      <c r="DH10" s="94"/>
      <c r="DI10" s="15">
        <v>3</v>
      </c>
      <c r="DJ10" s="92">
        <v>908.55</v>
      </c>
      <c r="DK10" s="387"/>
      <c r="DL10" s="92"/>
      <c r="DM10" s="390"/>
      <c r="DN10" s="389"/>
      <c r="DO10" s="595">
        <f t="shared" si="15"/>
        <v>0</v>
      </c>
      <c r="DR10" s="94"/>
      <c r="DS10" s="15">
        <v>3</v>
      </c>
      <c r="DT10" s="92">
        <v>895.8</v>
      </c>
      <c r="DU10" s="387"/>
      <c r="DV10" s="92"/>
      <c r="DW10" s="390"/>
      <c r="DX10" s="389"/>
      <c r="DY10" s="588">
        <f t="shared" si="16"/>
        <v>0</v>
      </c>
      <c r="EB10" s="94"/>
      <c r="EC10" s="15">
        <v>3</v>
      </c>
      <c r="ED10" s="69">
        <v>904.5</v>
      </c>
      <c r="EE10" s="344"/>
      <c r="EF10" s="69"/>
      <c r="EG10" s="70"/>
      <c r="EH10" s="71"/>
      <c r="EI10" s="588">
        <f t="shared" si="17"/>
        <v>0</v>
      </c>
      <c r="EL10" s="436"/>
      <c r="EM10" s="15">
        <v>3</v>
      </c>
      <c r="EN10" s="284">
        <v>905.4</v>
      </c>
      <c r="EO10" s="336"/>
      <c r="EP10" s="284"/>
      <c r="EQ10" s="270"/>
      <c r="ER10" s="271"/>
      <c r="ES10" s="588">
        <f t="shared" si="18"/>
        <v>0</v>
      </c>
      <c r="EV10" s="94"/>
      <c r="EW10" s="15">
        <v>3</v>
      </c>
      <c r="EX10" s="269">
        <v>880</v>
      </c>
      <c r="EY10" s="511"/>
      <c r="EZ10" s="269"/>
      <c r="FA10" s="270"/>
      <c r="FB10" s="271"/>
      <c r="FC10" s="329">
        <f t="shared" si="19"/>
        <v>0</v>
      </c>
      <c r="FF10" s="436"/>
      <c r="FG10" s="15">
        <v>3</v>
      </c>
      <c r="FH10" s="284">
        <v>958.44</v>
      </c>
      <c r="FI10" s="336"/>
      <c r="FJ10" s="284"/>
      <c r="FK10" s="270"/>
      <c r="FL10" s="271"/>
      <c r="FM10" s="588">
        <f t="shared" si="20"/>
        <v>0</v>
      </c>
      <c r="FP10" s="94"/>
      <c r="FQ10" s="15">
        <v>3</v>
      </c>
      <c r="FR10" s="92">
        <v>911.7</v>
      </c>
      <c r="FS10" s="332"/>
      <c r="FT10" s="92"/>
      <c r="FU10" s="70"/>
      <c r="FV10" s="71"/>
      <c r="FW10" s="588">
        <f t="shared" si="21"/>
        <v>0</v>
      </c>
      <c r="FZ10" s="94"/>
      <c r="GA10" s="15">
        <v>3</v>
      </c>
      <c r="GB10" s="269">
        <v>884.5</v>
      </c>
      <c r="GC10" s="511"/>
      <c r="GD10" s="269"/>
      <c r="GE10" s="270"/>
      <c r="GF10" s="271"/>
      <c r="GG10" s="329">
        <f t="shared" si="22"/>
        <v>0</v>
      </c>
      <c r="GJ10" s="94"/>
      <c r="GK10" s="15">
        <v>3</v>
      </c>
      <c r="GL10" s="489">
        <v>841.41</v>
      </c>
      <c r="GM10" s="332"/>
      <c r="GN10" s="489"/>
      <c r="GO10" s="95"/>
      <c r="GP10" s="71"/>
      <c r="GQ10" s="588">
        <f t="shared" si="23"/>
        <v>0</v>
      </c>
      <c r="GT10" s="94"/>
      <c r="GU10" s="15">
        <v>3</v>
      </c>
      <c r="GV10" s="284">
        <v>887.7</v>
      </c>
      <c r="GW10" s="336"/>
      <c r="GX10" s="284"/>
      <c r="GY10" s="325"/>
      <c r="GZ10" s="271"/>
      <c r="HA10" s="588">
        <f t="shared" si="24"/>
        <v>0</v>
      </c>
      <c r="HD10" s="94"/>
      <c r="HE10" s="15">
        <v>3</v>
      </c>
      <c r="HF10" s="284">
        <v>875.4</v>
      </c>
      <c r="HG10" s="336"/>
      <c r="HH10" s="284"/>
      <c r="HI10" s="325"/>
      <c r="HJ10" s="271"/>
      <c r="HK10" s="588">
        <f t="shared" si="25"/>
        <v>0</v>
      </c>
      <c r="HN10" s="94"/>
      <c r="HO10" s="15">
        <v>3</v>
      </c>
      <c r="HP10" s="284">
        <v>883.6</v>
      </c>
      <c r="HQ10" s="336"/>
      <c r="HR10" s="284"/>
      <c r="HS10" s="392"/>
      <c r="HT10" s="271"/>
      <c r="HU10" s="588">
        <f t="shared" si="26"/>
        <v>0</v>
      </c>
      <c r="HX10" s="106"/>
      <c r="HY10" s="15">
        <v>3</v>
      </c>
      <c r="HZ10" s="69">
        <v>927.1</v>
      </c>
      <c r="IA10" s="344"/>
      <c r="IB10" s="69"/>
      <c r="IC10" s="70"/>
      <c r="ID10" s="71"/>
      <c r="IE10" s="588">
        <f t="shared" si="27"/>
        <v>0</v>
      </c>
      <c r="IH10" s="106"/>
      <c r="II10" s="15">
        <v>3</v>
      </c>
      <c r="IJ10" s="69">
        <v>932.13</v>
      </c>
      <c r="IK10" s="344"/>
      <c r="IL10" s="69"/>
      <c r="IM10" s="70"/>
      <c r="IN10" s="71"/>
      <c r="IO10" s="588">
        <f t="shared" si="28"/>
        <v>0</v>
      </c>
      <c r="IQ10" s="793"/>
      <c r="IR10" s="94"/>
      <c r="IS10" s="15">
        <v>3</v>
      </c>
      <c r="IT10" s="284">
        <v>938.48</v>
      </c>
      <c r="IU10" s="250"/>
      <c r="IV10" s="284"/>
      <c r="IW10" s="517"/>
      <c r="IX10" s="271"/>
      <c r="IY10" s="329">
        <f t="shared" si="29"/>
        <v>0</v>
      </c>
      <c r="IZ10" s="92"/>
      <c r="JA10" s="69"/>
      <c r="JB10" s="94"/>
      <c r="JC10" s="15">
        <v>3</v>
      </c>
      <c r="JD10" s="92">
        <v>899.9</v>
      </c>
      <c r="JE10" s="344"/>
      <c r="JF10" s="92"/>
      <c r="JG10" s="270"/>
      <c r="JH10" s="71"/>
      <c r="JI10" s="588">
        <f t="shared" si="30"/>
        <v>0</v>
      </c>
      <c r="JJ10" s="69"/>
      <c r="JL10" s="94"/>
      <c r="JM10" s="15">
        <v>3</v>
      </c>
      <c r="JN10" s="92">
        <v>930.8</v>
      </c>
      <c r="JO10" s="332"/>
      <c r="JP10" s="92"/>
      <c r="JQ10" s="70"/>
      <c r="JR10" s="71"/>
      <c r="JS10" s="588">
        <f t="shared" si="31"/>
        <v>0</v>
      </c>
      <c r="JV10" s="106"/>
      <c r="JW10" s="15">
        <v>3</v>
      </c>
      <c r="JX10" s="69">
        <v>914.4</v>
      </c>
      <c r="JY10" s="344"/>
      <c r="JZ10" s="69"/>
      <c r="KA10" s="70"/>
      <c r="KB10" s="71"/>
      <c r="KC10" s="588">
        <f t="shared" si="32"/>
        <v>0</v>
      </c>
      <c r="KF10" s="106"/>
      <c r="KG10" s="15">
        <v>3</v>
      </c>
      <c r="KH10" s="69"/>
      <c r="KI10" s="344"/>
      <c r="KJ10" s="69"/>
      <c r="KK10" s="70"/>
      <c r="KL10" s="71"/>
      <c r="KM10" s="588">
        <f t="shared" si="33"/>
        <v>0</v>
      </c>
      <c r="KP10" s="106"/>
      <c r="KQ10" s="15">
        <v>3</v>
      </c>
      <c r="KR10" s="69"/>
      <c r="KS10" s="344"/>
      <c r="KT10" s="69"/>
      <c r="KU10" s="70"/>
      <c r="KV10" s="71"/>
      <c r="KW10" s="588">
        <f t="shared" si="34"/>
        <v>0</v>
      </c>
      <c r="KZ10" s="94"/>
      <c r="LA10" s="15">
        <v>3</v>
      </c>
      <c r="LB10" s="92"/>
      <c r="LC10" s="332"/>
      <c r="LD10" s="92"/>
      <c r="LE10" s="95"/>
      <c r="LF10" s="71"/>
      <c r="LG10" s="588">
        <f t="shared" si="35"/>
        <v>0</v>
      </c>
      <c r="LJ10" s="94"/>
      <c r="LK10" s="15">
        <v>3</v>
      </c>
      <c r="LL10" s="92"/>
      <c r="LM10" s="332"/>
      <c r="LN10" s="92"/>
      <c r="LO10" s="95"/>
      <c r="LP10" s="71"/>
      <c r="LQ10" s="588">
        <f t="shared" si="36"/>
        <v>0</v>
      </c>
      <c r="LT10" s="94"/>
      <c r="LU10" s="15">
        <v>3</v>
      </c>
      <c r="LV10" s="92"/>
      <c r="LW10" s="332"/>
      <c r="LX10" s="92"/>
      <c r="LY10" s="95"/>
      <c r="LZ10" s="71"/>
      <c r="MA10" s="588">
        <f t="shared" si="37"/>
        <v>0</v>
      </c>
      <c r="MB10" s="588"/>
      <c r="MD10" s="94"/>
      <c r="ME10" s="15">
        <v>3</v>
      </c>
      <c r="MF10" s="398"/>
      <c r="MG10" s="332"/>
      <c r="MH10" s="398"/>
      <c r="MI10" s="95"/>
      <c r="MJ10" s="71"/>
      <c r="MK10" s="71">
        <f t="shared" si="38"/>
        <v>0</v>
      </c>
      <c r="MN10" s="94"/>
      <c r="MO10" s="15">
        <v>3</v>
      </c>
      <c r="MP10" s="92"/>
      <c r="MQ10" s="332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32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32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32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32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32"/>
      <c r="OP10" s="92"/>
      <c r="OQ10" s="95"/>
      <c r="OR10" s="71"/>
      <c r="OS10" s="71">
        <f t="shared" si="44"/>
        <v>0</v>
      </c>
      <c r="OV10" s="94"/>
      <c r="OW10" s="15">
        <v>3</v>
      </c>
      <c r="OX10" s="284"/>
      <c r="OY10" s="336"/>
      <c r="OZ10" s="284"/>
      <c r="PA10" s="325"/>
      <c r="PB10" s="271"/>
      <c r="PC10" s="271">
        <f t="shared" si="45"/>
        <v>0</v>
      </c>
      <c r="PF10" s="94"/>
      <c r="PG10" s="15">
        <v>3</v>
      </c>
      <c r="PH10" s="92"/>
      <c r="PI10" s="332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32"/>
      <c r="PT10" s="92"/>
      <c r="PU10" s="95"/>
      <c r="PV10" s="71"/>
      <c r="PY10" s="106"/>
      <c r="PZ10" s="15">
        <v>3</v>
      </c>
      <c r="QA10" s="92"/>
      <c r="QB10" s="137"/>
      <c r="QC10" s="92"/>
      <c r="QD10" s="95"/>
      <c r="QE10" s="71"/>
      <c r="QH10" s="106"/>
      <c r="QI10" s="15">
        <v>3</v>
      </c>
      <c r="QJ10" s="92"/>
      <c r="QK10" s="332"/>
      <c r="QL10" s="92"/>
      <c r="QM10" s="95"/>
      <c r="QN10" s="71"/>
      <c r="QQ10" s="106"/>
      <c r="QR10" s="15">
        <v>3</v>
      </c>
      <c r="QS10" s="92"/>
      <c r="QT10" s="332"/>
      <c r="QU10" s="92"/>
      <c r="QV10" s="95"/>
      <c r="QW10" s="71"/>
      <c r="QZ10" s="106"/>
      <c r="RA10" s="15">
        <v>3</v>
      </c>
      <c r="RB10" s="92"/>
      <c r="RC10" s="332"/>
      <c r="RD10" s="92"/>
      <c r="RE10" s="95"/>
      <c r="RF10" s="71"/>
      <c r="RI10" s="106"/>
      <c r="RJ10" s="15">
        <v>3</v>
      </c>
      <c r="RK10" s="92"/>
      <c r="RL10" s="332"/>
      <c r="RM10" s="92"/>
      <c r="RN10" s="95"/>
      <c r="RO10" s="71"/>
      <c r="RR10" s="106"/>
      <c r="RS10" s="15">
        <v>3</v>
      </c>
      <c r="RT10" s="92"/>
      <c r="RU10" s="137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97"/>
      <c r="TF10" s="182"/>
      <c r="TG10" s="390"/>
      <c r="TH10" s="389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9">
        <v>8</v>
      </c>
      <c r="B11" s="75" t="str">
        <f t="shared" ref="B11:I11" si="49">CC5</f>
        <v>TYSON FRESH MEATS</v>
      </c>
      <c r="C11" s="75" t="str">
        <f t="shared" si="49"/>
        <v xml:space="preserve">I B P </v>
      </c>
      <c r="D11" s="102" t="str">
        <f t="shared" si="49"/>
        <v>PED. 78954162</v>
      </c>
      <c r="E11" s="137">
        <f t="shared" si="49"/>
        <v>44628</v>
      </c>
      <c r="F11" s="86">
        <f t="shared" si="49"/>
        <v>18944</v>
      </c>
      <c r="G11" s="73">
        <f t="shared" si="49"/>
        <v>20</v>
      </c>
      <c r="H11" s="48">
        <f t="shared" si="49"/>
        <v>18943.71</v>
      </c>
      <c r="I11" s="105">
        <f t="shared" si="49"/>
        <v>0.29000000000087311</v>
      </c>
      <c r="K11" s="61"/>
      <c r="L11" s="106"/>
      <c r="M11" s="15">
        <v>4</v>
      </c>
      <c r="N11" s="69">
        <v>899.9</v>
      </c>
      <c r="O11" s="344"/>
      <c r="P11" s="69"/>
      <c r="Q11" s="70"/>
      <c r="R11" s="71"/>
      <c r="S11" s="588">
        <f t="shared" si="6"/>
        <v>0</v>
      </c>
      <c r="T11" s="247"/>
      <c r="U11" s="61"/>
      <c r="V11" s="106"/>
      <c r="W11" s="15">
        <v>4</v>
      </c>
      <c r="X11" s="284">
        <v>921.7</v>
      </c>
      <c r="Y11" s="336"/>
      <c r="Z11" s="284"/>
      <c r="AA11" s="392"/>
      <c r="AB11" s="271"/>
      <c r="AC11" s="329">
        <f t="shared" si="7"/>
        <v>0</v>
      </c>
      <c r="AE11" s="61"/>
      <c r="AF11" s="106"/>
      <c r="AG11" s="15">
        <v>4</v>
      </c>
      <c r="AH11" s="92">
        <v>943.47</v>
      </c>
      <c r="AI11" s="332"/>
      <c r="AJ11" s="92"/>
      <c r="AK11" s="95"/>
      <c r="AL11" s="71"/>
      <c r="AM11" s="590">
        <f t="shared" si="8"/>
        <v>0</v>
      </c>
      <c r="AO11" s="61"/>
      <c r="AP11" s="106"/>
      <c r="AQ11" s="15">
        <v>4</v>
      </c>
      <c r="AR11" s="326">
        <v>929.9</v>
      </c>
      <c r="AS11" s="336"/>
      <c r="AT11" s="326"/>
      <c r="AU11" s="325"/>
      <c r="AV11" s="271"/>
      <c r="AW11" s="329">
        <f t="shared" si="9"/>
        <v>0</v>
      </c>
      <c r="AY11" s="61"/>
      <c r="AZ11" s="106"/>
      <c r="BA11" s="15">
        <v>4</v>
      </c>
      <c r="BB11" s="92">
        <v>876.3</v>
      </c>
      <c r="BC11" s="137"/>
      <c r="BD11" s="92"/>
      <c r="BE11" s="95"/>
      <c r="BF11" s="386"/>
      <c r="BG11" s="606">
        <f t="shared" si="10"/>
        <v>0</v>
      </c>
      <c r="BI11" s="61"/>
      <c r="BJ11" s="106"/>
      <c r="BK11" s="15">
        <v>4</v>
      </c>
      <c r="BL11" s="92">
        <v>875.4</v>
      </c>
      <c r="BM11" s="137"/>
      <c r="BN11" s="92"/>
      <c r="BO11" s="95"/>
      <c r="BP11" s="386"/>
      <c r="BQ11" s="780">
        <f t="shared" si="11"/>
        <v>0</v>
      </c>
      <c r="BS11" s="61"/>
      <c r="BT11" s="106"/>
      <c r="BU11" s="268">
        <v>4</v>
      </c>
      <c r="BV11" s="284">
        <v>892.2</v>
      </c>
      <c r="BW11" s="387"/>
      <c r="BX11" s="284"/>
      <c r="BY11" s="388"/>
      <c r="BZ11" s="389"/>
      <c r="CA11" s="588">
        <f t="shared" si="12"/>
        <v>0</v>
      </c>
      <c r="CC11" s="61"/>
      <c r="CD11" s="810"/>
      <c r="CE11" s="15">
        <v>4</v>
      </c>
      <c r="CF11" s="92">
        <v>972.04</v>
      </c>
      <c r="CG11" s="387"/>
      <c r="CH11" s="92"/>
      <c r="CI11" s="390"/>
      <c r="CJ11" s="389"/>
      <c r="CK11" s="588">
        <f t="shared" si="13"/>
        <v>0</v>
      </c>
      <c r="CM11" s="61"/>
      <c r="CN11" s="94"/>
      <c r="CO11" s="15">
        <v>4</v>
      </c>
      <c r="CP11" s="92">
        <v>935.3</v>
      </c>
      <c r="CQ11" s="387"/>
      <c r="CR11" s="92"/>
      <c r="CS11" s="390"/>
      <c r="CT11" s="389"/>
      <c r="CU11" s="595">
        <f t="shared" si="48"/>
        <v>0</v>
      </c>
      <c r="CW11" s="61"/>
      <c r="CX11" s="106"/>
      <c r="CY11" s="15">
        <v>4</v>
      </c>
      <c r="CZ11" s="92">
        <v>935.3</v>
      </c>
      <c r="DA11" s="332"/>
      <c r="DB11" s="92"/>
      <c r="DC11" s="95"/>
      <c r="DD11" s="71"/>
      <c r="DE11" s="588">
        <f t="shared" si="14"/>
        <v>0</v>
      </c>
      <c r="DG11" s="61"/>
      <c r="DH11" s="106"/>
      <c r="DI11" s="15">
        <v>4</v>
      </c>
      <c r="DJ11" s="92">
        <v>962.52</v>
      </c>
      <c r="DK11" s="387"/>
      <c r="DL11" s="92"/>
      <c r="DM11" s="390"/>
      <c r="DN11" s="389"/>
      <c r="DO11" s="595">
        <f t="shared" si="15"/>
        <v>0</v>
      </c>
      <c r="DQ11" s="61"/>
      <c r="DR11" s="106"/>
      <c r="DS11" s="15">
        <v>4</v>
      </c>
      <c r="DT11" s="92">
        <v>925.8</v>
      </c>
      <c r="DU11" s="387"/>
      <c r="DV11" s="92"/>
      <c r="DW11" s="390"/>
      <c r="DX11" s="389"/>
      <c r="DY11" s="588">
        <f t="shared" si="16"/>
        <v>0</v>
      </c>
      <c r="EA11" s="61"/>
      <c r="EB11" s="106"/>
      <c r="EC11" s="15">
        <v>4</v>
      </c>
      <c r="ED11" s="69">
        <v>929</v>
      </c>
      <c r="EE11" s="344"/>
      <c r="EF11" s="69"/>
      <c r="EG11" s="70"/>
      <c r="EH11" s="71"/>
      <c r="EI11" s="588">
        <f t="shared" si="17"/>
        <v>0</v>
      </c>
      <c r="EK11" s="868"/>
      <c r="EL11" s="436"/>
      <c r="EM11" s="15">
        <v>4</v>
      </c>
      <c r="EN11" s="284">
        <v>903.6</v>
      </c>
      <c r="EO11" s="336"/>
      <c r="EP11" s="284"/>
      <c r="EQ11" s="270"/>
      <c r="ER11" s="271"/>
      <c r="ES11" s="588">
        <f t="shared" si="18"/>
        <v>0</v>
      </c>
      <c r="EU11" s="61"/>
      <c r="EV11" s="106"/>
      <c r="EW11" s="15">
        <v>4</v>
      </c>
      <c r="EX11" s="269">
        <v>936.2</v>
      </c>
      <c r="EY11" s="511"/>
      <c r="EZ11" s="269"/>
      <c r="FA11" s="270"/>
      <c r="FB11" s="271"/>
      <c r="FC11" s="329">
        <f t="shared" si="19"/>
        <v>0</v>
      </c>
      <c r="FE11" s="61"/>
      <c r="FF11" s="436"/>
      <c r="FG11" s="15">
        <v>4</v>
      </c>
      <c r="FH11" s="284">
        <v>961.16</v>
      </c>
      <c r="FI11" s="336"/>
      <c r="FJ11" s="284"/>
      <c r="FK11" s="270"/>
      <c r="FL11" s="271"/>
      <c r="FM11" s="588">
        <f t="shared" si="20"/>
        <v>0</v>
      </c>
      <c r="FO11" s="61"/>
      <c r="FP11" s="106"/>
      <c r="FQ11" s="15">
        <v>4</v>
      </c>
      <c r="FR11" s="92">
        <v>915.3</v>
      </c>
      <c r="FS11" s="332"/>
      <c r="FT11" s="92"/>
      <c r="FU11" s="70"/>
      <c r="FV11" s="71"/>
      <c r="FW11" s="588">
        <f t="shared" si="21"/>
        <v>0</v>
      </c>
      <c r="FY11" s="61"/>
      <c r="FZ11" s="106"/>
      <c r="GA11" s="15">
        <v>4</v>
      </c>
      <c r="GB11" s="269">
        <v>883.6</v>
      </c>
      <c r="GC11" s="511"/>
      <c r="GD11" s="269"/>
      <c r="GE11" s="270"/>
      <c r="GF11" s="271"/>
      <c r="GG11" s="329">
        <f t="shared" si="22"/>
        <v>0</v>
      </c>
      <c r="GI11" s="61"/>
      <c r="GJ11" s="106"/>
      <c r="GK11" s="15">
        <v>4</v>
      </c>
      <c r="GL11" s="489">
        <v>923.06</v>
      </c>
      <c r="GM11" s="332"/>
      <c r="GN11" s="489"/>
      <c r="GO11" s="95"/>
      <c r="GP11" s="71"/>
      <c r="GQ11" s="588">
        <f t="shared" si="23"/>
        <v>0</v>
      </c>
      <c r="GS11" s="61"/>
      <c r="GT11" s="106"/>
      <c r="GU11" s="15">
        <v>4</v>
      </c>
      <c r="GV11" s="284">
        <v>909.9</v>
      </c>
      <c r="GW11" s="336"/>
      <c r="GX11" s="284"/>
      <c r="GY11" s="325"/>
      <c r="GZ11" s="271"/>
      <c r="HA11" s="588">
        <f t="shared" si="24"/>
        <v>0</v>
      </c>
      <c r="HC11" s="61"/>
      <c r="HD11" s="106"/>
      <c r="HE11" s="15">
        <v>4</v>
      </c>
      <c r="HF11" s="284">
        <v>871.8</v>
      </c>
      <c r="HG11" s="336"/>
      <c r="HH11" s="284"/>
      <c r="HI11" s="325"/>
      <c r="HJ11" s="271"/>
      <c r="HK11" s="588">
        <f t="shared" si="25"/>
        <v>0</v>
      </c>
      <c r="HM11" s="61"/>
      <c r="HN11" s="106"/>
      <c r="HO11" s="15">
        <v>4</v>
      </c>
      <c r="HP11" s="284">
        <v>887.2</v>
      </c>
      <c r="HQ11" s="336"/>
      <c r="HR11" s="284"/>
      <c r="HS11" s="392"/>
      <c r="HT11" s="271"/>
      <c r="HU11" s="588">
        <f t="shared" si="26"/>
        <v>0</v>
      </c>
      <c r="HW11" s="61"/>
      <c r="HX11" s="106"/>
      <c r="HY11" s="15">
        <v>4</v>
      </c>
      <c r="HZ11" s="69">
        <v>887.2</v>
      </c>
      <c r="IA11" s="344"/>
      <c r="IB11" s="69"/>
      <c r="IC11" s="70"/>
      <c r="ID11" s="71"/>
      <c r="IE11" s="588">
        <f t="shared" si="27"/>
        <v>0</v>
      </c>
      <c r="IG11" s="61"/>
      <c r="IH11" s="106"/>
      <c r="II11" s="15">
        <v>4</v>
      </c>
      <c r="IJ11" s="69">
        <v>948.91</v>
      </c>
      <c r="IK11" s="344"/>
      <c r="IL11" s="69"/>
      <c r="IM11" s="70"/>
      <c r="IN11" s="71"/>
      <c r="IO11" s="588">
        <f t="shared" si="28"/>
        <v>0</v>
      </c>
      <c r="IQ11" s="794"/>
      <c r="IR11" s="106"/>
      <c r="IS11" s="15">
        <v>4</v>
      </c>
      <c r="IT11" s="284">
        <v>977.49</v>
      </c>
      <c r="IU11" s="250"/>
      <c r="IV11" s="284"/>
      <c r="IW11" s="517"/>
      <c r="IX11" s="271"/>
      <c r="IY11" s="329">
        <f t="shared" si="29"/>
        <v>0</v>
      </c>
      <c r="IZ11" s="92"/>
      <c r="JA11" s="69"/>
      <c r="JB11" s="106"/>
      <c r="JC11" s="15">
        <v>4</v>
      </c>
      <c r="JD11" s="92">
        <v>883.6</v>
      </c>
      <c r="JE11" s="344"/>
      <c r="JF11" s="92"/>
      <c r="JG11" s="270"/>
      <c r="JH11" s="71"/>
      <c r="JI11" s="588">
        <f t="shared" si="30"/>
        <v>0</v>
      </c>
      <c r="JJ11" s="69"/>
      <c r="JK11" s="61"/>
      <c r="JL11" s="106"/>
      <c r="JM11" s="15">
        <v>4</v>
      </c>
      <c r="JN11" s="92">
        <v>913.5</v>
      </c>
      <c r="JO11" s="332"/>
      <c r="JP11" s="92"/>
      <c r="JQ11" s="70"/>
      <c r="JR11" s="71"/>
      <c r="JS11" s="588">
        <f t="shared" si="31"/>
        <v>0</v>
      </c>
      <c r="JU11" s="61"/>
      <c r="JV11" s="106"/>
      <c r="JW11" s="15">
        <v>4</v>
      </c>
      <c r="JX11" s="69">
        <v>903.6</v>
      </c>
      <c r="JY11" s="344"/>
      <c r="JZ11" s="69"/>
      <c r="KA11" s="70"/>
      <c r="KB11" s="71"/>
      <c r="KC11" s="588">
        <f t="shared" si="32"/>
        <v>0</v>
      </c>
      <c r="KE11" s="61"/>
      <c r="KF11" s="106"/>
      <c r="KG11" s="15">
        <v>4</v>
      </c>
      <c r="KH11" s="69"/>
      <c r="KI11" s="344"/>
      <c r="KJ11" s="69"/>
      <c r="KK11" s="70"/>
      <c r="KL11" s="71"/>
      <c r="KM11" s="588">
        <f t="shared" si="33"/>
        <v>0</v>
      </c>
      <c r="KO11" s="61"/>
      <c r="KP11" s="106"/>
      <c r="KQ11" s="15">
        <v>4</v>
      </c>
      <c r="KR11" s="69"/>
      <c r="KS11" s="344"/>
      <c r="KT11" s="69"/>
      <c r="KU11" s="70"/>
      <c r="KV11" s="71"/>
      <c r="KW11" s="588">
        <f t="shared" si="34"/>
        <v>0</v>
      </c>
      <c r="KY11" s="61"/>
      <c r="KZ11" s="106"/>
      <c r="LA11" s="15">
        <v>4</v>
      </c>
      <c r="LB11" s="92"/>
      <c r="LC11" s="332"/>
      <c r="LD11" s="92"/>
      <c r="LE11" s="95"/>
      <c r="LF11" s="71"/>
      <c r="LG11" s="588">
        <f t="shared" si="35"/>
        <v>0</v>
      </c>
      <c r="LI11" s="61"/>
      <c r="LJ11" s="106"/>
      <c r="LK11" s="15">
        <v>4</v>
      </c>
      <c r="LL11" s="92"/>
      <c r="LM11" s="332"/>
      <c r="LN11" s="92"/>
      <c r="LO11" s="95"/>
      <c r="LP11" s="71"/>
      <c r="LQ11" s="588">
        <f t="shared" si="36"/>
        <v>0</v>
      </c>
      <c r="LS11" s="61"/>
      <c r="LT11" s="106"/>
      <c r="LU11" s="15">
        <v>4</v>
      </c>
      <c r="LV11" s="92"/>
      <c r="LW11" s="332"/>
      <c r="LX11" s="92"/>
      <c r="LY11" s="95"/>
      <c r="LZ11" s="71"/>
      <c r="MA11" s="588">
        <f t="shared" si="37"/>
        <v>0</v>
      </c>
      <c r="MB11" s="588"/>
      <c r="MC11" s="61"/>
      <c r="MD11" s="106"/>
      <c r="ME11" s="15">
        <v>4</v>
      </c>
      <c r="MF11" s="398"/>
      <c r="MG11" s="332"/>
      <c r="MH11" s="39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32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32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9"/>
      <c r="NK11" s="332"/>
      <c r="NL11" s="39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32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9"/>
      <c r="OE11" s="332"/>
      <c r="OF11" s="39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32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4"/>
      <c r="OY11" s="336"/>
      <c r="OZ11" s="284"/>
      <c r="PA11" s="325"/>
      <c r="PB11" s="271"/>
      <c r="PC11" s="271">
        <f t="shared" si="45"/>
        <v>0</v>
      </c>
      <c r="PE11" s="61"/>
      <c r="PF11" s="94"/>
      <c r="PG11" s="15">
        <v>4</v>
      </c>
      <c r="PH11" s="399"/>
      <c r="PI11" s="332"/>
      <c r="PJ11" s="39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32"/>
      <c r="PT11" s="92"/>
      <c r="PU11" s="95"/>
      <c r="PV11" s="71"/>
      <c r="PX11" s="61"/>
      <c r="PY11" s="106"/>
      <c r="PZ11" s="15">
        <v>4</v>
      </c>
      <c r="QA11" s="92"/>
      <c r="QB11" s="137"/>
      <c r="QC11" s="92"/>
      <c r="QD11" s="95"/>
      <c r="QE11" s="71"/>
      <c r="QG11" s="61"/>
      <c r="QH11" s="106"/>
      <c r="QI11" s="15">
        <v>4</v>
      </c>
      <c r="QJ11" s="92"/>
      <c r="QK11" s="332"/>
      <c r="QL11" s="92"/>
      <c r="QM11" s="95"/>
      <c r="QN11" s="71"/>
      <c r="QP11" s="61"/>
      <c r="QQ11" s="106"/>
      <c r="QR11" s="15">
        <v>4</v>
      </c>
      <c r="QS11" s="92"/>
      <c r="QT11" s="332"/>
      <c r="QU11" s="92"/>
      <c r="QV11" s="95"/>
      <c r="QW11" s="71"/>
      <c r="QY11" s="61"/>
      <c r="QZ11" s="106"/>
      <c r="RA11" s="15">
        <v>4</v>
      </c>
      <c r="RB11" s="92"/>
      <c r="RC11" s="332"/>
      <c r="RD11" s="92"/>
      <c r="RE11" s="95"/>
      <c r="RF11" s="71"/>
      <c r="RH11" s="61"/>
      <c r="RI11" s="106"/>
      <c r="RJ11" s="15">
        <v>4</v>
      </c>
      <c r="RK11" s="92"/>
      <c r="RL11" s="332"/>
      <c r="RM11" s="92"/>
      <c r="RN11" s="95"/>
      <c r="RO11" s="71"/>
      <c r="RR11" s="106"/>
      <c r="RS11" s="15">
        <v>4</v>
      </c>
      <c r="RT11" s="92"/>
      <c r="RU11" s="137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97"/>
      <c r="TF11" s="182"/>
      <c r="TG11" s="390"/>
      <c r="TH11" s="389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9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78873737</v>
      </c>
      <c r="E12" s="137">
        <f t="shared" si="50"/>
        <v>44628</v>
      </c>
      <c r="F12" s="86">
        <f t="shared" si="50"/>
        <v>19004.490000000002</v>
      </c>
      <c r="G12" s="73">
        <f t="shared" si="50"/>
        <v>21</v>
      </c>
      <c r="H12" s="48">
        <f t="shared" si="50"/>
        <v>19105.099999999999</v>
      </c>
      <c r="I12" s="105">
        <f t="shared" si="50"/>
        <v>-100.60999999999694</v>
      </c>
      <c r="L12" s="106"/>
      <c r="M12" s="15">
        <v>5</v>
      </c>
      <c r="N12" s="69">
        <v>939.8</v>
      </c>
      <c r="O12" s="344"/>
      <c r="P12" s="69"/>
      <c r="Q12" s="70"/>
      <c r="R12" s="71"/>
      <c r="S12" s="588">
        <f t="shared" si="6"/>
        <v>0</v>
      </c>
      <c r="T12" s="247"/>
      <c r="V12" s="106"/>
      <c r="W12" s="15">
        <v>5</v>
      </c>
      <c r="X12" s="284">
        <v>940.7</v>
      </c>
      <c r="Y12" s="336"/>
      <c r="Z12" s="284"/>
      <c r="AA12" s="392"/>
      <c r="AB12" s="271"/>
      <c r="AC12" s="329">
        <f t="shared" si="7"/>
        <v>0</v>
      </c>
      <c r="AF12" s="106"/>
      <c r="AG12" s="15">
        <v>5</v>
      </c>
      <c r="AH12" s="92">
        <v>948.91</v>
      </c>
      <c r="AI12" s="332"/>
      <c r="AJ12" s="92"/>
      <c r="AK12" s="95"/>
      <c r="AL12" s="71"/>
      <c r="AM12" s="590">
        <f t="shared" si="8"/>
        <v>0</v>
      </c>
      <c r="AP12" s="106"/>
      <c r="AQ12" s="15">
        <v>5</v>
      </c>
      <c r="AR12" s="326">
        <v>914.4</v>
      </c>
      <c r="AS12" s="336"/>
      <c r="AT12" s="326"/>
      <c r="AU12" s="325"/>
      <c r="AV12" s="271"/>
      <c r="AW12" s="329">
        <f t="shared" si="9"/>
        <v>0</v>
      </c>
      <c r="AZ12" s="106"/>
      <c r="BA12" s="15">
        <v>5</v>
      </c>
      <c r="BB12" s="92">
        <v>865.4</v>
      </c>
      <c r="BC12" s="137"/>
      <c r="BD12" s="92"/>
      <c r="BE12" s="95"/>
      <c r="BF12" s="386"/>
      <c r="BG12" s="606">
        <f t="shared" si="10"/>
        <v>0</v>
      </c>
      <c r="BJ12" s="106"/>
      <c r="BK12" s="15">
        <v>5</v>
      </c>
      <c r="BL12" s="92">
        <v>889</v>
      </c>
      <c r="BM12" s="137"/>
      <c r="BN12" s="92"/>
      <c r="BO12" s="95"/>
      <c r="BP12" s="386"/>
      <c r="BQ12" s="780">
        <f t="shared" si="11"/>
        <v>0</v>
      </c>
      <c r="BT12" s="106"/>
      <c r="BU12" s="268">
        <v>5</v>
      </c>
      <c r="BV12" s="284">
        <v>914.9</v>
      </c>
      <c r="BW12" s="387"/>
      <c r="BX12" s="284"/>
      <c r="BY12" s="388"/>
      <c r="BZ12" s="389"/>
      <c r="CA12" s="588">
        <f t="shared" si="12"/>
        <v>0</v>
      </c>
      <c r="CD12" s="810"/>
      <c r="CE12" s="15">
        <v>5</v>
      </c>
      <c r="CF12" s="92">
        <v>960.7</v>
      </c>
      <c r="CG12" s="387"/>
      <c r="CH12" s="92"/>
      <c r="CI12" s="390"/>
      <c r="CJ12" s="389"/>
      <c r="CK12" s="588">
        <f t="shared" si="13"/>
        <v>0</v>
      </c>
      <c r="CN12" s="94"/>
      <c r="CO12" s="15">
        <v>5</v>
      </c>
      <c r="CP12" s="92">
        <v>889.9</v>
      </c>
      <c r="CQ12" s="387"/>
      <c r="CR12" s="92"/>
      <c r="CS12" s="390"/>
      <c r="CT12" s="389"/>
      <c r="CU12" s="595">
        <f t="shared" si="48"/>
        <v>0</v>
      </c>
      <c r="CX12" s="106"/>
      <c r="CY12" s="15">
        <v>5</v>
      </c>
      <c r="CZ12" s="92">
        <v>919.9</v>
      </c>
      <c r="DA12" s="332"/>
      <c r="DB12" s="92"/>
      <c r="DC12" s="95"/>
      <c r="DD12" s="71"/>
      <c r="DE12" s="588">
        <f t="shared" si="14"/>
        <v>0</v>
      </c>
      <c r="DH12" s="106"/>
      <c r="DI12" s="15">
        <v>5</v>
      </c>
      <c r="DJ12" s="92">
        <v>929.41</v>
      </c>
      <c r="DK12" s="387"/>
      <c r="DL12" s="92"/>
      <c r="DM12" s="390"/>
      <c r="DN12" s="389"/>
      <c r="DO12" s="595">
        <f t="shared" si="15"/>
        <v>0</v>
      </c>
      <c r="DR12" s="106"/>
      <c r="DS12" s="15">
        <v>5</v>
      </c>
      <c r="DT12" s="92">
        <v>916.7</v>
      </c>
      <c r="DU12" s="387"/>
      <c r="DV12" s="92"/>
      <c r="DW12" s="390"/>
      <c r="DX12" s="389"/>
      <c r="DY12" s="588">
        <f t="shared" si="16"/>
        <v>0</v>
      </c>
      <c r="EB12" s="106"/>
      <c r="EC12" s="15">
        <v>5</v>
      </c>
      <c r="ED12" s="69">
        <v>871.8</v>
      </c>
      <c r="EE12" s="344"/>
      <c r="EF12" s="69"/>
      <c r="EG12" s="70"/>
      <c r="EH12" s="71"/>
      <c r="EI12" s="588">
        <f t="shared" si="17"/>
        <v>0</v>
      </c>
      <c r="EL12" s="436"/>
      <c r="EM12" s="15">
        <v>5</v>
      </c>
      <c r="EN12" s="284">
        <v>882.7</v>
      </c>
      <c r="EO12" s="336"/>
      <c r="EP12" s="284"/>
      <c r="EQ12" s="270"/>
      <c r="ER12" s="271"/>
      <c r="ES12" s="588">
        <f t="shared" si="18"/>
        <v>0</v>
      </c>
      <c r="EV12" s="106"/>
      <c r="EW12" s="15">
        <v>5</v>
      </c>
      <c r="EX12" s="269">
        <v>902.6</v>
      </c>
      <c r="EY12" s="511"/>
      <c r="EZ12" s="269"/>
      <c r="FA12" s="270"/>
      <c r="FB12" s="271"/>
      <c r="FC12" s="329">
        <f t="shared" si="19"/>
        <v>0</v>
      </c>
      <c r="FF12" s="436"/>
      <c r="FG12" s="15">
        <v>5</v>
      </c>
      <c r="FH12" s="284">
        <v>923.96</v>
      </c>
      <c r="FI12" s="336"/>
      <c r="FJ12" s="284"/>
      <c r="FK12" s="270"/>
      <c r="FL12" s="271"/>
      <c r="FM12" s="588">
        <f t="shared" si="20"/>
        <v>0</v>
      </c>
      <c r="FN12" s="75" t="s">
        <v>41</v>
      </c>
      <c r="FP12" s="106"/>
      <c r="FQ12" s="15">
        <v>5</v>
      </c>
      <c r="FR12" s="92">
        <v>931.7</v>
      </c>
      <c r="FS12" s="332"/>
      <c r="FT12" s="92"/>
      <c r="FU12" s="70"/>
      <c r="FV12" s="71"/>
      <c r="FW12" s="588">
        <f t="shared" si="21"/>
        <v>0</v>
      </c>
      <c r="FZ12" s="106"/>
      <c r="GA12" s="15">
        <v>5</v>
      </c>
      <c r="GB12" s="269">
        <v>897.2</v>
      </c>
      <c r="GC12" s="511"/>
      <c r="GD12" s="269"/>
      <c r="GE12" s="270"/>
      <c r="GF12" s="271"/>
      <c r="GG12" s="329">
        <f t="shared" si="22"/>
        <v>0</v>
      </c>
      <c r="GJ12" s="106"/>
      <c r="GK12" s="15">
        <v>5</v>
      </c>
      <c r="GL12" s="489">
        <v>941.2</v>
      </c>
      <c r="GM12" s="332"/>
      <c r="GN12" s="489"/>
      <c r="GO12" s="95"/>
      <c r="GP12" s="71"/>
      <c r="GQ12" s="588">
        <f t="shared" si="23"/>
        <v>0</v>
      </c>
      <c r="GT12" s="106"/>
      <c r="GU12" s="15">
        <v>5</v>
      </c>
      <c r="GV12" s="284">
        <v>913.1</v>
      </c>
      <c r="GW12" s="336"/>
      <c r="GX12" s="284"/>
      <c r="GY12" s="325"/>
      <c r="GZ12" s="271"/>
      <c r="HA12" s="588">
        <f t="shared" si="24"/>
        <v>0</v>
      </c>
      <c r="HD12" s="106"/>
      <c r="HE12" s="15">
        <v>5</v>
      </c>
      <c r="HF12" s="284">
        <v>876.3</v>
      </c>
      <c r="HG12" s="336"/>
      <c r="HH12" s="284"/>
      <c r="HI12" s="325"/>
      <c r="HJ12" s="271"/>
      <c r="HK12" s="588">
        <f t="shared" si="25"/>
        <v>0</v>
      </c>
      <c r="HN12" s="106"/>
      <c r="HO12" s="15">
        <v>5</v>
      </c>
      <c r="HP12" s="284">
        <v>933.5</v>
      </c>
      <c r="HQ12" s="336"/>
      <c r="HR12" s="284"/>
      <c r="HS12" s="392"/>
      <c r="HT12" s="271"/>
      <c r="HU12" s="588">
        <f t="shared" si="26"/>
        <v>0</v>
      </c>
      <c r="HX12" s="106"/>
      <c r="HY12" s="15">
        <v>5</v>
      </c>
      <c r="HZ12" s="69">
        <v>916.3</v>
      </c>
      <c r="IA12" s="344"/>
      <c r="IB12" s="69"/>
      <c r="IC12" s="70"/>
      <c r="ID12" s="71"/>
      <c r="IE12" s="588">
        <f t="shared" si="27"/>
        <v>0</v>
      </c>
      <c r="IH12" s="106"/>
      <c r="II12" s="15">
        <v>5</v>
      </c>
      <c r="IJ12" s="69">
        <v>930.31</v>
      </c>
      <c r="IK12" s="344"/>
      <c r="IL12" s="69"/>
      <c r="IM12" s="70"/>
      <c r="IN12" s="71"/>
      <c r="IO12" s="588">
        <f t="shared" si="28"/>
        <v>0</v>
      </c>
      <c r="IQ12" s="793"/>
      <c r="IR12" s="106"/>
      <c r="IS12" s="15">
        <v>5</v>
      </c>
      <c r="IT12" s="284">
        <v>959.34</v>
      </c>
      <c r="IU12" s="250"/>
      <c r="IV12" s="284"/>
      <c r="IW12" s="517"/>
      <c r="IX12" s="271"/>
      <c r="IY12" s="329">
        <f t="shared" si="29"/>
        <v>0</v>
      </c>
      <c r="IZ12" s="92"/>
      <c r="JA12" s="69"/>
      <c r="JB12" s="106"/>
      <c r="JC12" s="15">
        <v>5</v>
      </c>
      <c r="JD12" s="92">
        <v>925.3</v>
      </c>
      <c r="JE12" s="344"/>
      <c r="JF12" s="92"/>
      <c r="JG12" s="270"/>
      <c r="JH12" s="71"/>
      <c r="JI12" s="588">
        <f t="shared" si="30"/>
        <v>0</v>
      </c>
      <c r="JJ12" s="69"/>
      <c r="JL12" s="106"/>
      <c r="JM12" s="15">
        <v>5</v>
      </c>
      <c r="JN12" s="92">
        <v>939.8</v>
      </c>
      <c r="JO12" s="332"/>
      <c r="JP12" s="92"/>
      <c r="JQ12" s="70"/>
      <c r="JR12" s="71"/>
      <c r="JS12" s="588">
        <f t="shared" si="31"/>
        <v>0</v>
      </c>
      <c r="JV12" s="106"/>
      <c r="JW12" s="15">
        <v>5</v>
      </c>
      <c r="JX12" s="69">
        <v>909</v>
      </c>
      <c r="JY12" s="344"/>
      <c r="JZ12" s="69"/>
      <c r="KA12" s="70"/>
      <c r="KB12" s="71"/>
      <c r="KC12" s="588">
        <f t="shared" si="32"/>
        <v>0</v>
      </c>
      <c r="KF12" s="106"/>
      <c r="KG12" s="15">
        <v>5</v>
      </c>
      <c r="KH12" s="69"/>
      <c r="KI12" s="344"/>
      <c r="KJ12" s="69"/>
      <c r="KK12" s="70"/>
      <c r="KL12" s="71"/>
      <c r="KM12" s="588">
        <f t="shared" si="33"/>
        <v>0</v>
      </c>
      <c r="KP12" s="106"/>
      <c r="KQ12" s="15">
        <v>5</v>
      </c>
      <c r="KR12" s="69"/>
      <c r="KS12" s="344"/>
      <c r="KT12" s="69"/>
      <c r="KU12" s="70"/>
      <c r="KV12" s="71"/>
      <c r="KW12" s="588">
        <f t="shared" si="34"/>
        <v>0</v>
      </c>
      <c r="KZ12" s="106"/>
      <c r="LA12" s="15">
        <v>5</v>
      </c>
      <c r="LB12" s="92"/>
      <c r="LC12" s="332"/>
      <c r="LD12" s="92"/>
      <c r="LE12" s="95"/>
      <c r="LF12" s="71"/>
      <c r="LG12" s="588">
        <f t="shared" si="35"/>
        <v>0</v>
      </c>
      <c r="LJ12" s="106"/>
      <c r="LK12" s="15">
        <v>5</v>
      </c>
      <c r="LL12" s="92"/>
      <c r="LM12" s="332"/>
      <c r="LN12" s="92"/>
      <c r="LO12" s="95"/>
      <c r="LP12" s="71"/>
      <c r="LQ12" s="588">
        <f t="shared" si="36"/>
        <v>0</v>
      </c>
      <c r="LT12" s="106"/>
      <c r="LU12" s="15">
        <v>5</v>
      </c>
      <c r="LV12" s="92"/>
      <c r="LW12" s="332"/>
      <c r="LX12" s="92"/>
      <c r="LY12" s="95"/>
      <c r="LZ12" s="71"/>
      <c r="MA12" s="588">
        <f t="shared" si="37"/>
        <v>0</v>
      </c>
      <c r="MB12" s="588"/>
      <c r="MD12" s="106"/>
      <c r="ME12" s="15">
        <v>5</v>
      </c>
      <c r="MF12" s="398"/>
      <c r="MG12" s="332"/>
      <c r="MH12" s="398"/>
      <c r="MI12" s="95"/>
      <c r="MJ12" s="71"/>
      <c r="MK12" s="71">
        <f t="shared" si="38"/>
        <v>0</v>
      </c>
      <c r="MN12" s="106"/>
      <c r="MO12" s="15">
        <v>5</v>
      </c>
      <c r="MP12" s="92"/>
      <c r="MQ12" s="332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32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32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32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32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32"/>
      <c r="OP12" s="92"/>
      <c r="OQ12" s="95"/>
      <c r="OR12" s="71"/>
      <c r="OS12" s="71">
        <f t="shared" si="44"/>
        <v>0</v>
      </c>
      <c r="OV12" s="106"/>
      <c r="OW12" s="15">
        <v>5</v>
      </c>
      <c r="OX12" s="284"/>
      <c r="OY12" s="336"/>
      <c r="OZ12" s="284"/>
      <c r="PA12" s="325"/>
      <c r="PB12" s="271"/>
      <c r="PC12" s="271">
        <f t="shared" si="45"/>
        <v>0</v>
      </c>
      <c r="PF12" s="94"/>
      <c r="PG12" s="15">
        <v>5</v>
      </c>
      <c r="PH12" s="92"/>
      <c r="PI12" s="332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32"/>
      <c r="PT12" s="92"/>
      <c r="PU12" s="95"/>
      <c r="PV12" s="71"/>
      <c r="PY12" s="106"/>
      <c r="PZ12" s="15">
        <v>5</v>
      </c>
      <c r="QA12" s="92"/>
      <c r="QB12" s="137"/>
      <c r="QC12" s="92"/>
      <c r="QD12" s="95"/>
      <c r="QE12" s="71"/>
      <c r="QH12" s="106"/>
      <c r="QI12" s="15">
        <v>5</v>
      </c>
      <c r="QJ12" s="92"/>
      <c r="QK12" s="332"/>
      <c r="QL12" s="92"/>
      <c r="QM12" s="95"/>
      <c r="QN12" s="71"/>
      <c r="QQ12" s="106"/>
      <c r="QR12" s="15">
        <v>5</v>
      </c>
      <c r="QS12" s="92"/>
      <c r="QT12" s="332"/>
      <c r="QU12" s="92"/>
      <c r="QV12" s="95"/>
      <c r="QW12" s="71"/>
      <c r="QZ12" s="106"/>
      <c r="RA12" s="15">
        <v>5</v>
      </c>
      <c r="RB12" s="92"/>
      <c r="RC12" s="332"/>
      <c r="RD12" s="92"/>
      <c r="RE12" s="95"/>
      <c r="RF12" s="71"/>
      <c r="RI12" s="106"/>
      <c r="RJ12" s="15">
        <v>5</v>
      </c>
      <c r="RK12" s="92"/>
      <c r="RL12" s="332"/>
      <c r="RM12" s="92"/>
      <c r="RN12" s="95"/>
      <c r="RO12" s="71"/>
      <c r="RQ12" s="61"/>
      <c r="RR12" s="106"/>
      <c r="RS12" s="15">
        <v>5</v>
      </c>
      <c r="RT12" s="92"/>
      <c r="RU12" s="137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97"/>
      <c r="TF12" s="182"/>
      <c r="TG12" s="390"/>
      <c r="TH12" s="389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9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78883576</v>
      </c>
      <c r="E13" s="137">
        <f t="shared" si="51"/>
        <v>44628</v>
      </c>
      <c r="F13" s="86">
        <f t="shared" si="51"/>
        <v>18793.43</v>
      </c>
      <c r="G13" s="73">
        <f t="shared" si="51"/>
        <v>21</v>
      </c>
      <c r="H13" s="48">
        <f t="shared" si="51"/>
        <v>18879.3</v>
      </c>
      <c r="I13" s="105">
        <f t="shared" si="51"/>
        <v>-85.869999999998981</v>
      </c>
      <c r="L13" s="106"/>
      <c r="M13" s="15">
        <v>6</v>
      </c>
      <c r="N13" s="69">
        <v>909.9</v>
      </c>
      <c r="O13" s="344"/>
      <c r="P13" s="69"/>
      <c r="Q13" s="70"/>
      <c r="R13" s="71"/>
      <c r="S13" s="588">
        <f t="shared" si="6"/>
        <v>0</v>
      </c>
      <c r="T13" s="247"/>
      <c r="V13" s="106"/>
      <c r="W13" s="15">
        <v>6</v>
      </c>
      <c r="X13" s="284">
        <v>931.7</v>
      </c>
      <c r="Y13" s="336"/>
      <c r="Z13" s="284"/>
      <c r="AA13" s="392"/>
      <c r="AB13" s="271"/>
      <c r="AC13" s="329">
        <f t="shared" si="7"/>
        <v>0</v>
      </c>
      <c r="AF13" s="106"/>
      <c r="AG13" s="15">
        <v>6</v>
      </c>
      <c r="AH13" s="92">
        <v>965.69</v>
      </c>
      <c r="AI13" s="332"/>
      <c r="AJ13" s="92"/>
      <c r="AK13" s="95"/>
      <c r="AL13" s="71"/>
      <c r="AM13" s="590">
        <f t="shared" si="8"/>
        <v>0</v>
      </c>
      <c r="AP13" s="106"/>
      <c r="AQ13" s="15">
        <v>6</v>
      </c>
      <c r="AR13" s="326">
        <v>940.7</v>
      </c>
      <c r="AS13" s="336"/>
      <c r="AT13" s="326"/>
      <c r="AU13" s="325"/>
      <c r="AV13" s="271"/>
      <c r="AW13" s="329">
        <f t="shared" si="9"/>
        <v>0</v>
      </c>
      <c r="AZ13" s="106"/>
      <c r="BA13" s="15">
        <v>6</v>
      </c>
      <c r="BB13" s="92">
        <v>873.6</v>
      </c>
      <c r="BC13" s="137"/>
      <c r="BD13" s="92"/>
      <c r="BE13" s="95"/>
      <c r="BF13" s="386"/>
      <c r="BG13" s="606">
        <f t="shared" si="10"/>
        <v>0</v>
      </c>
      <c r="BJ13" s="106"/>
      <c r="BK13" s="15">
        <v>6</v>
      </c>
      <c r="BL13" s="92">
        <v>909</v>
      </c>
      <c r="BM13" s="137"/>
      <c r="BN13" s="92"/>
      <c r="BO13" s="95"/>
      <c r="BP13" s="386"/>
      <c r="BQ13" s="780">
        <f t="shared" si="11"/>
        <v>0</v>
      </c>
      <c r="BT13" s="106"/>
      <c r="BU13" s="268">
        <v>6</v>
      </c>
      <c r="BV13" s="284">
        <v>938.5</v>
      </c>
      <c r="BW13" s="387"/>
      <c r="BX13" s="284"/>
      <c r="BY13" s="388"/>
      <c r="BZ13" s="389"/>
      <c r="CA13" s="588">
        <f t="shared" si="12"/>
        <v>0</v>
      </c>
      <c r="CD13" s="810"/>
      <c r="CE13" s="15">
        <v>6</v>
      </c>
      <c r="CF13" s="92">
        <v>938.02</v>
      </c>
      <c r="CG13" s="387"/>
      <c r="CH13" s="92"/>
      <c r="CI13" s="390"/>
      <c r="CJ13" s="389"/>
      <c r="CK13" s="588">
        <f t="shared" si="13"/>
        <v>0</v>
      </c>
      <c r="CN13" s="94"/>
      <c r="CO13" s="15">
        <v>6</v>
      </c>
      <c r="CP13" s="92">
        <v>922.6</v>
      </c>
      <c r="CQ13" s="387"/>
      <c r="CR13" s="92"/>
      <c r="CS13" s="390"/>
      <c r="CT13" s="389"/>
      <c r="CU13" s="595">
        <f t="shared" si="48"/>
        <v>0</v>
      </c>
      <c r="CX13" s="106"/>
      <c r="CY13" s="15">
        <v>6</v>
      </c>
      <c r="CZ13" s="92">
        <v>897.2</v>
      </c>
      <c r="DA13" s="332"/>
      <c r="DB13" s="92"/>
      <c r="DC13" s="95"/>
      <c r="DD13" s="71"/>
      <c r="DE13" s="588">
        <f t="shared" si="14"/>
        <v>0</v>
      </c>
      <c r="DH13" s="106"/>
      <c r="DI13" s="15">
        <v>6</v>
      </c>
      <c r="DJ13" s="92">
        <v>931.22</v>
      </c>
      <c r="DK13" s="387"/>
      <c r="DL13" s="92"/>
      <c r="DM13" s="390"/>
      <c r="DN13" s="389"/>
      <c r="DO13" s="595">
        <f t="shared" si="15"/>
        <v>0</v>
      </c>
      <c r="DR13" s="106"/>
      <c r="DS13" s="15">
        <v>6</v>
      </c>
      <c r="DT13" s="92">
        <v>921.2</v>
      </c>
      <c r="DU13" s="387"/>
      <c r="DV13" s="92"/>
      <c r="DW13" s="390"/>
      <c r="DX13" s="389"/>
      <c r="DY13" s="588">
        <f t="shared" si="16"/>
        <v>0</v>
      </c>
      <c r="EB13" s="106"/>
      <c r="EC13" s="15">
        <v>6</v>
      </c>
      <c r="ED13" s="69">
        <v>875.4</v>
      </c>
      <c r="EE13" s="344"/>
      <c r="EF13" s="69"/>
      <c r="EG13" s="70"/>
      <c r="EH13" s="71"/>
      <c r="EI13" s="588">
        <f t="shared" si="17"/>
        <v>0</v>
      </c>
      <c r="EL13" s="436"/>
      <c r="EM13" s="15">
        <v>6</v>
      </c>
      <c r="EN13" s="284">
        <v>890.9</v>
      </c>
      <c r="EO13" s="336"/>
      <c r="EP13" s="284"/>
      <c r="EQ13" s="270"/>
      <c r="ER13" s="271"/>
      <c r="ES13" s="588">
        <f t="shared" si="18"/>
        <v>0</v>
      </c>
      <c r="EV13" s="106"/>
      <c r="EW13" s="15">
        <v>6</v>
      </c>
      <c r="EX13" s="269">
        <v>867.3</v>
      </c>
      <c r="EY13" s="511"/>
      <c r="EZ13" s="269"/>
      <c r="FA13" s="270"/>
      <c r="FB13" s="271"/>
      <c r="FC13" s="329">
        <f t="shared" si="19"/>
        <v>0</v>
      </c>
      <c r="FF13" s="436"/>
      <c r="FG13" s="15">
        <v>6</v>
      </c>
      <c r="FH13" s="284">
        <v>943.47</v>
      </c>
      <c r="FI13" s="336"/>
      <c r="FJ13" s="284"/>
      <c r="FK13" s="270"/>
      <c r="FL13" s="271"/>
      <c r="FM13" s="588">
        <f t="shared" si="20"/>
        <v>0</v>
      </c>
      <c r="FP13" s="106"/>
      <c r="FQ13" s="15">
        <v>6</v>
      </c>
      <c r="FR13" s="92">
        <v>907.2</v>
      </c>
      <c r="FS13" s="332"/>
      <c r="FT13" s="92"/>
      <c r="FU13" s="70"/>
      <c r="FV13" s="71"/>
      <c r="FW13" s="588">
        <f t="shared" si="21"/>
        <v>0</v>
      </c>
      <c r="FZ13" s="106"/>
      <c r="GA13" s="15">
        <v>6</v>
      </c>
      <c r="GB13" s="69">
        <v>879.1</v>
      </c>
      <c r="GC13" s="511"/>
      <c r="GD13" s="69"/>
      <c r="GE13" s="270"/>
      <c r="GF13" s="271"/>
      <c r="GG13" s="329">
        <f t="shared" si="22"/>
        <v>0</v>
      </c>
      <c r="GJ13" s="106"/>
      <c r="GK13" s="15">
        <v>6</v>
      </c>
      <c r="GL13" s="489">
        <v>928.95</v>
      </c>
      <c r="GM13" s="332"/>
      <c r="GN13" s="489"/>
      <c r="GO13" s="95"/>
      <c r="GP13" s="71"/>
      <c r="GQ13" s="588">
        <f t="shared" si="23"/>
        <v>0</v>
      </c>
      <c r="GT13" s="106"/>
      <c r="GU13" s="15">
        <v>6</v>
      </c>
      <c r="GV13" s="284">
        <v>884.5</v>
      </c>
      <c r="GW13" s="336"/>
      <c r="GX13" s="284"/>
      <c r="GY13" s="325"/>
      <c r="GZ13" s="271"/>
      <c r="HA13" s="588">
        <f t="shared" si="24"/>
        <v>0</v>
      </c>
      <c r="HD13" s="106"/>
      <c r="HE13" s="15">
        <v>6</v>
      </c>
      <c r="HF13" s="284">
        <v>890.9</v>
      </c>
      <c r="HG13" s="336"/>
      <c r="HH13" s="284"/>
      <c r="HI13" s="325"/>
      <c r="HJ13" s="271"/>
      <c r="HK13" s="588">
        <f t="shared" si="25"/>
        <v>0</v>
      </c>
      <c r="HN13" s="106"/>
      <c r="HO13" s="15">
        <v>6</v>
      </c>
      <c r="HP13" s="284">
        <v>897.2</v>
      </c>
      <c r="HQ13" s="336"/>
      <c r="HR13" s="284"/>
      <c r="HS13" s="392"/>
      <c r="HT13" s="271"/>
      <c r="HU13" s="588">
        <f t="shared" si="26"/>
        <v>0</v>
      </c>
      <c r="HX13" s="106"/>
      <c r="HY13" s="15">
        <v>6</v>
      </c>
      <c r="HZ13" s="69">
        <v>903.6</v>
      </c>
      <c r="IA13" s="344"/>
      <c r="IB13" s="69"/>
      <c r="IC13" s="70"/>
      <c r="ID13" s="71"/>
      <c r="IE13" s="588">
        <f t="shared" si="27"/>
        <v>0</v>
      </c>
      <c r="IH13" s="106"/>
      <c r="II13" s="15">
        <v>6</v>
      </c>
      <c r="IJ13" s="69">
        <v>908.09</v>
      </c>
      <c r="IK13" s="344"/>
      <c r="IL13" s="69"/>
      <c r="IM13" s="70"/>
      <c r="IN13" s="71"/>
      <c r="IO13" s="588">
        <f t="shared" si="28"/>
        <v>0</v>
      </c>
      <c r="IQ13" s="793"/>
      <c r="IR13" s="106"/>
      <c r="IS13" s="15">
        <v>6</v>
      </c>
      <c r="IT13" s="284">
        <v>951.18</v>
      </c>
      <c r="IU13" s="250"/>
      <c r="IV13" s="284"/>
      <c r="IW13" s="517"/>
      <c r="IX13" s="271"/>
      <c r="IY13" s="329">
        <f t="shared" si="29"/>
        <v>0</v>
      </c>
      <c r="IZ13" s="92"/>
      <c r="JA13" s="69"/>
      <c r="JB13" s="106"/>
      <c r="JC13" s="15">
        <v>6</v>
      </c>
      <c r="JD13" s="92">
        <v>910.8</v>
      </c>
      <c r="JE13" s="344"/>
      <c r="JF13" s="92"/>
      <c r="JG13" s="270"/>
      <c r="JH13" s="71"/>
      <c r="JI13" s="588">
        <f t="shared" si="30"/>
        <v>0</v>
      </c>
      <c r="JJ13" s="69"/>
      <c r="JL13" s="106"/>
      <c r="JM13" s="15">
        <v>6</v>
      </c>
      <c r="JN13" s="92">
        <v>916.3</v>
      </c>
      <c r="JO13" s="332"/>
      <c r="JP13" s="92"/>
      <c r="JQ13" s="70"/>
      <c r="JR13" s="71"/>
      <c r="JS13" s="588">
        <f t="shared" si="31"/>
        <v>0</v>
      </c>
      <c r="JV13" s="106"/>
      <c r="JW13" s="15">
        <v>6</v>
      </c>
      <c r="JX13" s="69">
        <v>878.2</v>
      </c>
      <c r="JY13" s="344"/>
      <c r="JZ13" s="69"/>
      <c r="KA13" s="70"/>
      <c r="KB13" s="71"/>
      <c r="KC13" s="588">
        <f t="shared" si="32"/>
        <v>0</v>
      </c>
      <c r="KF13" s="106"/>
      <c r="KG13" s="15">
        <v>6</v>
      </c>
      <c r="KH13" s="69"/>
      <c r="KI13" s="344"/>
      <c r="KJ13" s="69"/>
      <c r="KK13" s="70"/>
      <c r="KL13" s="71"/>
      <c r="KM13" s="588">
        <f t="shared" si="33"/>
        <v>0</v>
      </c>
      <c r="KP13" s="106"/>
      <c r="KQ13" s="15">
        <v>6</v>
      </c>
      <c r="KR13" s="69"/>
      <c r="KS13" s="344"/>
      <c r="KT13" s="69"/>
      <c r="KU13" s="70"/>
      <c r="KV13" s="71"/>
      <c r="KW13" s="588">
        <f t="shared" si="34"/>
        <v>0</v>
      </c>
      <c r="KZ13" s="106"/>
      <c r="LA13" s="15">
        <v>6</v>
      </c>
      <c r="LB13" s="92"/>
      <c r="LC13" s="332"/>
      <c r="LD13" s="92"/>
      <c r="LE13" s="95"/>
      <c r="LF13" s="71"/>
      <c r="LG13" s="588">
        <f t="shared" si="35"/>
        <v>0</v>
      </c>
      <c r="LJ13" s="106"/>
      <c r="LK13" s="15">
        <v>6</v>
      </c>
      <c r="LL13" s="92"/>
      <c r="LM13" s="332"/>
      <c r="LN13" s="92"/>
      <c r="LO13" s="95"/>
      <c r="LP13" s="71"/>
      <c r="LQ13" s="588">
        <f t="shared" si="36"/>
        <v>0</v>
      </c>
      <c r="LT13" s="106"/>
      <c r="LU13" s="15">
        <v>6</v>
      </c>
      <c r="LV13" s="92"/>
      <c r="LW13" s="332"/>
      <c r="LX13" s="92"/>
      <c r="LY13" s="95"/>
      <c r="LZ13" s="71"/>
      <c r="MA13" s="588">
        <f t="shared" si="37"/>
        <v>0</v>
      </c>
      <c r="MB13" s="588"/>
      <c r="MD13" s="106"/>
      <c r="ME13" s="15">
        <v>6</v>
      </c>
      <c r="MF13" s="398"/>
      <c r="MG13" s="332"/>
      <c r="MH13" s="398"/>
      <c r="MI13" s="95"/>
      <c r="MJ13" s="71"/>
      <c r="MK13" s="71">
        <f t="shared" si="38"/>
        <v>0</v>
      </c>
      <c r="MN13" s="106"/>
      <c r="MO13" s="15">
        <v>6</v>
      </c>
      <c r="MP13" s="92"/>
      <c r="MQ13" s="332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32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32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32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32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32"/>
      <c r="OP13" s="92"/>
      <c r="OQ13" s="95"/>
      <c r="OR13" s="71"/>
      <c r="OS13" s="71">
        <f t="shared" si="44"/>
        <v>0</v>
      </c>
      <c r="OV13" s="106"/>
      <c r="OW13" s="15">
        <v>6</v>
      </c>
      <c r="OX13" s="284"/>
      <c r="OY13" s="336"/>
      <c r="OZ13" s="284"/>
      <c r="PA13" s="325"/>
      <c r="PB13" s="271"/>
      <c r="PC13" s="271">
        <f t="shared" si="45"/>
        <v>0</v>
      </c>
      <c r="PF13" s="94"/>
      <c r="PG13" s="15">
        <v>6</v>
      </c>
      <c r="PH13" s="92"/>
      <c r="PI13" s="332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32"/>
      <c r="PT13" s="92"/>
      <c r="PU13" s="95"/>
      <c r="PV13" s="71"/>
      <c r="PY13" s="106"/>
      <c r="PZ13" s="15">
        <v>6</v>
      </c>
      <c r="QA13" s="92"/>
      <c r="QB13" s="137"/>
      <c r="QC13" s="92"/>
      <c r="QD13" s="95"/>
      <c r="QE13" s="71"/>
      <c r="QH13" s="106"/>
      <c r="QI13" s="15">
        <v>6</v>
      </c>
      <c r="QJ13" s="92"/>
      <c r="QK13" s="332"/>
      <c r="QL13" s="92"/>
      <c r="QM13" s="95"/>
      <c r="QN13" s="71"/>
      <c r="QQ13" s="106"/>
      <c r="QR13" s="15">
        <v>6</v>
      </c>
      <c r="QS13" s="92"/>
      <c r="QT13" s="332"/>
      <c r="QU13" s="92"/>
      <c r="QV13" s="95"/>
      <c r="QW13" s="71"/>
      <c r="QZ13" s="106"/>
      <c r="RA13" s="15">
        <v>6</v>
      </c>
      <c r="RB13" s="92"/>
      <c r="RC13" s="332"/>
      <c r="RD13" s="92"/>
      <c r="RE13" s="95"/>
      <c r="RF13" s="71"/>
      <c r="RI13" s="94"/>
      <c r="RJ13" s="15">
        <v>6</v>
      </c>
      <c r="RK13" s="92"/>
      <c r="RL13" s="332"/>
      <c r="RM13" s="92"/>
      <c r="RN13" s="95"/>
      <c r="RO13" s="71"/>
      <c r="RR13" s="106"/>
      <c r="RS13" s="15">
        <v>6</v>
      </c>
      <c r="RT13" s="92"/>
      <c r="RU13" s="137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97"/>
      <c r="TF13" s="182"/>
      <c r="TG13" s="390"/>
      <c r="TH13" s="389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9">
        <v>11</v>
      </c>
      <c r="B14" s="75" t="str">
        <f t="shared" ref="B14:I14" si="52">DG5</f>
        <v>TYSON FRESH MEATS</v>
      </c>
      <c r="C14" s="75" t="str">
        <f t="shared" si="52"/>
        <v xml:space="preserve">I B P </v>
      </c>
      <c r="D14" s="102" t="str">
        <f t="shared" si="52"/>
        <v>PED. 78998147</v>
      </c>
      <c r="E14" s="137">
        <f t="shared" si="52"/>
        <v>44630</v>
      </c>
      <c r="F14" s="86">
        <f t="shared" si="52"/>
        <v>18634.78</v>
      </c>
      <c r="G14" s="73">
        <f t="shared" si="52"/>
        <v>20</v>
      </c>
      <c r="H14" s="48">
        <f t="shared" si="52"/>
        <v>18830.36</v>
      </c>
      <c r="I14" s="105">
        <f t="shared" si="52"/>
        <v>-195.58000000000175</v>
      </c>
      <c r="L14" s="106"/>
      <c r="M14" s="15">
        <v>7</v>
      </c>
      <c r="N14" s="69">
        <v>914.4</v>
      </c>
      <c r="O14" s="344"/>
      <c r="P14" s="69"/>
      <c r="Q14" s="70"/>
      <c r="R14" s="71"/>
      <c r="S14" s="588">
        <f t="shared" si="6"/>
        <v>0</v>
      </c>
      <c r="T14" s="247"/>
      <c r="V14" s="106"/>
      <c r="W14" s="15">
        <v>7</v>
      </c>
      <c r="X14" s="284">
        <v>932.6</v>
      </c>
      <c r="Y14" s="336"/>
      <c r="Z14" s="284"/>
      <c r="AA14" s="392"/>
      <c r="AB14" s="271"/>
      <c r="AC14" s="329">
        <f t="shared" si="7"/>
        <v>0</v>
      </c>
      <c r="AF14" s="106"/>
      <c r="AG14" s="15">
        <v>7</v>
      </c>
      <c r="AH14" s="92">
        <v>912.62</v>
      </c>
      <c r="AI14" s="332"/>
      <c r="AJ14" s="92"/>
      <c r="AK14" s="95"/>
      <c r="AL14" s="71"/>
      <c r="AM14" s="590">
        <f t="shared" si="8"/>
        <v>0</v>
      </c>
      <c r="AP14" s="106"/>
      <c r="AQ14" s="15">
        <v>7</v>
      </c>
      <c r="AR14" s="326">
        <v>875.4</v>
      </c>
      <c r="AS14" s="336"/>
      <c r="AT14" s="326"/>
      <c r="AU14" s="325"/>
      <c r="AV14" s="271"/>
      <c r="AW14" s="329">
        <f t="shared" si="9"/>
        <v>0</v>
      </c>
      <c r="AZ14" s="106"/>
      <c r="BA14" s="15">
        <v>7</v>
      </c>
      <c r="BB14" s="92">
        <v>872.7</v>
      </c>
      <c r="BC14" s="137"/>
      <c r="BD14" s="92"/>
      <c r="BE14" s="95"/>
      <c r="BF14" s="386"/>
      <c r="BG14" s="606">
        <f t="shared" si="10"/>
        <v>0</v>
      </c>
      <c r="BJ14" s="106"/>
      <c r="BK14" s="15">
        <v>7</v>
      </c>
      <c r="BL14" s="92">
        <v>880.9</v>
      </c>
      <c r="BM14" s="137"/>
      <c r="BN14" s="92"/>
      <c r="BO14" s="95"/>
      <c r="BP14" s="386"/>
      <c r="BQ14" s="780">
        <f t="shared" si="11"/>
        <v>0</v>
      </c>
      <c r="BT14" s="106"/>
      <c r="BU14" s="268">
        <v>7</v>
      </c>
      <c r="BV14" s="284">
        <v>914.9</v>
      </c>
      <c r="BW14" s="387"/>
      <c r="BX14" s="284"/>
      <c r="BY14" s="388"/>
      <c r="BZ14" s="389"/>
      <c r="CA14" s="588">
        <f t="shared" si="12"/>
        <v>0</v>
      </c>
      <c r="CD14" s="810"/>
      <c r="CE14" s="15">
        <v>7</v>
      </c>
      <c r="CF14" s="92">
        <v>925.78</v>
      </c>
      <c r="CG14" s="387"/>
      <c r="CH14" s="92"/>
      <c r="CI14" s="390"/>
      <c r="CJ14" s="389"/>
      <c r="CK14" s="588">
        <f t="shared" si="13"/>
        <v>0</v>
      </c>
      <c r="CN14" s="94"/>
      <c r="CO14" s="15">
        <v>7</v>
      </c>
      <c r="CP14" s="92">
        <v>923.5</v>
      </c>
      <c r="CQ14" s="387"/>
      <c r="CR14" s="92"/>
      <c r="CS14" s="390"/>
      <c r="CT14" s="389"/>
      <c r="CU14" s="595">
        <f t="shared" si="48"/>
        <v>0</v>
      </c>
      <c r="CX14" s="106"/>
      <c r="CY14" s="15">
        <v>7</v>
      </c>
      <c r="CZ14" s="92">
        <v>909.9</v>
      </c>
      <c r="DA14" s="332"/>
      <c r="DB14" s="92"/>
      <c r="DC14" s="95"/>
      <c r="DD14" s="71"/>
      <c r="DE14" s="588">
        <f t="shared" si="14"/>
        <v>0</v>
      </c>
      <c r="DH14" s="106"/>
      <c r="DI14" s="15">
        <v>7</v>
      </c>
      <c r="DJ14" s="92">
        <v>926.23</v>
      </c>
      <c r="DK14" s="387"/>
      <c r="DL14" s="92"/>
      <c r="DM14" s="390"/>
      <c r="DN14" s="389"/>
      <c r="DO14" s="595">
        <f t="shared" si="15"/>
        <v>0</v>
      </c>
      <c r="DR14" s="106"/>
      <c r="DS14" s="15">
        <v>7</v>
      </c>
      <c r="DT14" s="92">
        <v>945.7</v>
      </c>
      <c r="DU14" s="387"/>
      <c r="DV14" s="92"/>
      <c r="DW14" s="390"/>
      <c r="DX14" s="389"/>
      <c r="DY14" s="588">
        <f t="shared" si="16"/>
        <v>0</v>
      </c>
      <c r="EB14" s="106"/>
      <c r="EC14" s="15">
        <v>7</v>
      </c>
      <c r="ED14" s="69">
        <v>895.4</v>
      </c>
      <c r="EE14" s="344"/>
      <c r="EF14" s="69"/>
      <c r="EG14" s="70"/>
      <c r="EH14" s="71"/>
      <c r="EI14" s="588">
        <f t="shared" si="17"/>
        <v>0</v>
      </c>
      <c r="EL14" s="436"/>
      <c r="EM14" s="15">
        <v>7</v>
      </c>
      <c r="EN14" s="284">
        <v>905.4</v>
      </c>
      <c r="EO14" s="336"/>
      <c r="EP14" s="284"/>
      <c r="EQ14" s="270"/>
      <c r="ER14" s="271"/>
      <c r="ES14" s="588">
        <f t="shared" si="18"/>
        <v>0</v>
      </c>
      <c r="EV14" s="106"/>
      <c r="EW14" s="15">
        <v>7</v>
      </c>
      <c r="EX14" s="269">
        <v>863.6</v>
      </c>
      <c r="EY14" s="511"/>
      <c r="EZ14" s="269"/>
      <c r="FA14" s="270"/>
      <c r="FB14" s="271"/>
      <c r="FC14" s="329">
        <f t="shared" si="19"/>
        <v>0</v>
      </c>
      <c r="FF14" s="436"/>
      <c r="FG14" s="15">
        <v>7</v>
      </c>
      <c r="FH14" s="284">
        <v>957.53</v>
      </c>
      <c r="FI14" s="336"/>
      <c r="FJ14" s="284"/>
      <c r="FK14" s="270"/>
      <c r="FL14" s="271"/>
      <c r="FM14" s="588">
        <f t="shared" si="20"/>
        <v>0</v>
      </c>
      <c r="FP14" s="106"/>
      <c r="FQ14" s="15">
        <v>7</v>
      </c>
      <c r="FR14" s="92">
        <v>909.4</v>
      </c>
      <c r="FS14" s="332"/>
      <c r="FT14" s="92"/>
      <c r="FU14" s="70"/>
      <c r="FV14" s="71"/>
      <c r="FW14" s="588">
        <f t="shared" si="21"/>
        <v>0</v>
      </c>
      <c r="FZ14" s="106"/>
      <c r="GA14" s="15">
        <v>7</v>
      </c>
      <c r="GB14" s="69">
        <v>866.4</v>
      </c>
      <c r="GC14" s="511"/>
      <c r="GD14" s="69"/>
      <c r="GE14" s="270"/>
      <c r="GF14" s="271"/>
      <c r="GG14" s="329">
        <f t="shared" si="22"/>
        <v>0</v>
      </c>
      <c r="GJ14" s="106"/>
      <c r="GK14" s="15">
        <v>7</v>
      </c>
      <c r="GL14" s="489">
        <v>971.59</v>
      </c>
      <c r="GM14" s="332"/>
      <c r="GN14" s="489"/>
      <c r="GO14" s="95"/>
      <c r="GP14" s="71"/>
      <c r="GQ14" s="588">
        <f t="shared" si="23"/>
        <v>0</v>
      </c>
      <c r="GT14" s="106"/>
      <c r="GU14" s="15">
        <v>7</v>
      </c>
      <c r="GV14" s="284">
        <v>900.8</v>
      </c>
      <c r="GW14" s="336"/>
      <c r="GX14" s="284"/>
      <c r="GY14" s="325"/>
      <c r="GZ14" s="271"/>
      <c r="HA14" s="588">
        <f t="shared" si="24"/>
        <v>0</v>
      </c>
      <c r="HD14" s="106"/>
      <c r="HE14" s="15">
        <v>7</v>
      </c>
      <c r="HF14" s="284">
        <v>912.6</v>
      </c>
      <c r="HG14" s="336"/>
      <c r="HH14" s="284"/>
      <c r="HI14" s="325"/>
      <c r="HJ14" s="271"/>
      <c r="HK14" s="588">
        <f t="shared" si="25"/>
        <v>0</v>
      </c>
      <c r="HN14" s="106"/>
      <c r="HO14" s="15">
        <v>7</v>
      </c>
      <c r="HP14" s="284">
        <v>870</v>
      </c>
      <c r="HQ14" s="336"/>
      <c r="HR14" s="284"/>
      <c r="HS14" s="392"/>
      <c r="HT14" s="271"/>
      <c r="HU14" s="588">
        <f t="shared" si="26"/>
        <v>0</v>
      </c>
      <c r="HX14" s="106"/>
      <c r="HY14" s="15">
        <v>7</v>
      </c>
      <c r="HZ14" s="69">
        <v>909</v>
      </c>
      <c r="IA14" s="344"/>
      <c r="IB14" s="69"/>
      <c r="IC14" s="70"/>
      <c r="ID14" s="71"/>
      <c r="IE14" s="588">
        <f t="shared" si="27"/>
        <v>0</v>
      </c>
      <c r="IH14" s="106"/>
      <c r="II14" s="15">
        <v>7</v>
      </c>
      <c r="IJ14" s="69">
        <v>932.58</v>
      </c>
      <c r="IK14" s="344"/>
      <c r="IL14" s="69"/>
      <c r="IM14" s="70"/>
      <c r="IN14" s="71"/>
      <c r="IO14" s="588">
        <f t="shared" si="28"/>
        <v>0</v>
      </c>
      <c r="IQ14" s="789"/>
      <c r="IR14" s="106"/>
      <c r="IS14" s="15">
        <v>7</v>
      </c>
      <c r="IT14" s="284">
        <v>977.49</v>
      </c>
      <c r="IU14" s="250"/>
      <c r="IV14" s="284"/>
      <c r="IW14" s="517"/>
      <c r="IX14" s="271"/>
      <c r="IY14" s="329">
        <f t="shared" si="29"/>
        <v>0</v>
      </c>
      <c r="IZ14" s="92"/>
      <c r="JA14" s="69"/>
      <c r="JB14" s="106"/>
      <c r="JC14" s="15">
        <v>7</v>
      </c>
      <c r="JD14" s="92">
        <v>872.7</v>
      </c>
      <c r="JE14" s="344"/>
      <c r="JF14" s="92"/>
      <c r="JG14" s="270"/>
      <c r="JH14" s="71"/>
      <c r="JI14" s="588">
        <f t="shared" si="30"/>
        <v>0</v>
      </c>
      <c r="JJ14" s="69"/>
      <c r="JL14" s="106"/>
      <c r="JM14" s="15">
        <v>7</v>
      </c>
      <c r="JN14" s="92">
        <v>919</v>
      </c>
      <c r="JO14" s="332"/>
      <c r="JP14" s="92"/>
      <c r="JQ14" s="70"/>
      <c r="JR14" s="71"/>
      <c r="JS14" s="588">
        <f t="shared" si="31"/>
        <v>0</v>
      </c>
      <c r="JV14" s="106"/>
      <c r="JW14" s="15">
        <v>7</v>
      </c>
      <c r="JX14" s="69">
        <v>923.5</v>
      </c>
      <c r="JY14" s="344"/>
      <c r="JZ14" s="69"/>
      <c r="KA14" s="70"/>
      <c r="KB14" s="71"/>
      <c r="KC14" s="588">
        <f t="shared" si="32"/>
        <v>0</v>
      </c>
      <c r="KF14" s="106"/>
      <c r="KG14" s="15">
        <v>7</v>
      </c>
      <c r="KH14" s="69"/>
      <c r="KI14" s="344"/>
      <c r="KJ14" s="69"/>
      <c r="KK14" s="70"/>
      <c r="KL14" s="71"/>
      <c r="KM14" s="588">
        <f t="shared" si="33"/>
        <v>0</v>
      </c>
      <c r="KP14" s="106"/>
      <c r="KQ14" s="15">
        <v>7</v>
      </c>
      <c r="KR14" s="69"/>
      <c r="KS14" s="344"/>
      <c r="KT14" s="69"/>
      <c r="KU14" s="70"/>
      <c r="KV14" s="71"/>
      <c r="KW14" s="588">
        <f t="shared" si="34"/>
        <v>0</v>
      </c>
      <c r="KZ14" s="106"/>
      <c r="LA14" s="15">
        <v>7</v>
      </c>
      <c r="LB14" s="92"/>
      <c r="LC14" s="332"/>
      <c r="LD14" s="92"/>
      <c r="LE14" s="95"/>
      <c r="LF14" s="71"/>
      <c r="LG14" s="588">
        <f t="shared" si="35"/>
        <v>0</v>
      </c>
      <c r="LJ14" s="106"/>
      <c r="LK14" s="15">
        <v>7</v>
      </c>
      <c r="LL14" s="92"/>
      <c r="LM14" s="332"/>
      <c r="LN14" s="92"/>
      <c r="LO14" s="95"/>
      <c r="LP14" s="71"/>
      <c r="LQ14" s="588">
        <f t="shared" si="36"/>
        <v>0</v>
      </c>
      <c r="LT14" s="106"/>
      <c r="LU14" s="15">
        <v>7</v>
      </c>
      <c r="LV14" s="92"/>
      <c r="LW14" s="332"/>
      <c r="LX14" s="92"/>
      <c r="LY14" s="95"/>
      <c r="LZ14" s="71"/>
      <c r="MA14" s="588">
        <f t="shared" si="37"/>
        <v>0</v>
      </c>
      <c r="MB14" s="588"/>
      <c r="MD14" s="106"/>
      <c r="ME14" s="15">
        <v>7</v>
      </c>
      <c r="MF14" s="398"/>
      <c r="MG14" s="332"/>
      <c r="MH14" s="398"/>
      <c r="MI14" s="95"/>
      <c r="MJ14" s="71"/>
      <c r="MK14" s="71">
        <f t="shared" si="38"/>
        <v>0</v>
      </c>
      <c r="MN14" s="106"/>
      <c r="MO14" s="15">
        <v>7</v>
      </c>
      <c r="MP14" s="92"/>
      <c r="MQ14" s="332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32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32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32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32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32"/>
      <c r="OP14" s="92"/>
      <c r="OQ14" s="95"/>
      <c r="OR14" s="71"/>
      <c r="OS14" s="71">
        <f t="shared" si="44"/>
        <v>0</v>
      </c>
      <c r="OV14" s="106"/>
      <c r="OW14" s="15">
        <v>7</v>
      </c>
      <c r="OX14" s="284"/>
      <c r="OY14" s="336"/>
      <c r="OZ14" s="284"/>
      <c r="PA14" s="325"/>
      <c r="PB14" s="271"/>
      <c r="PC14" s="271">
        <f t="shared" si="45"/>
        <v>0</v>
      </c>
      <c r="PF14" s="94"/>
      <c r="PG14" s="15">
        <v>7</v>
      </c>
      <c r="PH14" s="92"/>
      <c r="PI14" s="332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32"/>
      <c r="PT14" s="92"/>
      <c r="PU14" s="95"/>
      <c r="PV14" s="71"/>
      <c r="PY14" s="106"/>
      <c r="PZ14" s="15">
        <v>7</v>
      </c>
      <c r="QA14" s="92"/>
      <c r="QB14" s="137"/>
      <c r="QC14" s="92"/>
      <c r="QD14" s="95"/>
      <c r="QE14" s="71"/>
      <c r="QH14" s="106"/>
      <c r="QI14" s="15">
        <v>7</v>
      </c>
      <c r="QJ14" s="92"/>
      <c r="QK14" s="332"/>
      <c r="QL14" s="92"/>
      <c r="QM14" s="95"/>
      <c r="QN14" s="71"/>
      <c r="QQ14" s="106"/>
      <c r="QR14" s="15">
        <v>7</v>
      </c>
      <c r="QS14" s="92"/>
      <c r="QT14" s="332"/>
      <c r="QU14" s="92"/>
      <c r="QV14" s="95"/>
      <c r="QW14" s="71"/>
      <c r="QZ14" s="106"/>
      <c r="RA14" s="15">
        <v>7</v>
      </c>
      <c r="RB14" s="92"/>
      <c r="RC14" s="332"/>
      <c r="RD14" s="92"/>
      <c r="RE14" s="95"/>
      <c r="RF14" s="71"/>
      <c r="RI14" s="106"/>
      <c r="RJ14" s="15">
        <v>7</v>
      </c>
      <c r="RK14" s="92"/>
      <c r="RL14" s="332"/>
      <c r="RM14" s="92"/>
      <c r="RN14" s="95"/>
      <c r="RO14" s="71"/>
      <c r="RR14" s="106"/>
      <c r="RS14" s="15">
        <v>7</v>
      </c>
      <c r="RT14" s="92"/>
      <c r="RU14" s="137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97"/>
      <c r="TF14" s="182"/>
      <c r="TG14" s="390"/>
      <c r="TH14" s="389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9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78984101</v>
      </c>
      <c r="E15" s="137">
        <f t="shared" si="53"/>
        <v>44630</v>
      </c>
      <c r="F15" s="86">
        <f t="shared" si="53"/>
        <v>19130.68</v>
      </c>
      <c r="G15" s="73">
        <f t="shared" si="53"/>
        <v>21</v>
      </c>
      <c r="H15" s="48">
        <f t="shared" si="53"/>
        <v>19133.599999999999</v>
      </c>
      <c r="I15" s="105">
        <f t="shared" si="53"/>
        <v>-2.9199999999982538</v>
      </c>
      <c r="L15" s="106"/>
      <c r="M15" s="15">
        <v>8</v>
      </c>
      <c r="N15" s="69">
        <v>891.8</v>
      </c>
      <c r="O15" s="344"/>
      <c r="P15" s="69"/>
      <c r="Q15" s="70"/>
      <c r="R15" s="71"/>
      <c r="S15" s="588">
        <f t="shared" si="6"/>
        <v>0</v>
      </c>
      <c r="T15" s="247"/>
      <c r="V15" s="106"/>
      <c r="W15" s="15">
        <v>8</v>
      </c>
      <c r="X15" s="284">
        <v>913.5</v>
      </c>
      <c r="Y15" s="336"/>
      <c r="Z15" s="284"/>
      <c r="AA15" s="392"/>
      <c r="AB15" s="271"/>
      <c r="AC15" s="329">
        <f t="shared" si="7"/>
        <v>0</v>
      </c>
      <c r="AF15" s="106"/>
      <c r="AG15" s="15">
        <v>8</v>
      </c>
      <c r="AH15" s="92">
        <v>908.54</v>
      </c>
      <c r="AI15" s="332"/>
      <c r="AJ15" s="92"/>
      <c r="AK15" s="95"/>
      <c r="AL15" s="71"/>
      <c r="AM15" s="590">
        <f t="shared" si="8"/>
        <v>0</v>
      </c>
      <c r="AP15" s="106"/>
      <c r="AQ15" s="15">
        <v>8</v>
      </c>
      <c r="AR15" s="326">
        <v>914.4</v>
      </c>
      <c r="AS15" s="336"/>
      <c r="AT15" s="326"/>
      <c r="AU15" s="325"/>
      <c r="AV15" s="271"/>
      <c r="AW15" s="329">
        <f t="shared" si="9"/>
        <v>0</v>
      </c>
      <c r="AZ15" s="106"/>
      <c r="BA15" s="15">
        <v>8</v>
      </c>
      <c r="BB15" s="92">
        <v>906.3</v>
      </c>
      <c r="BC15" s="137"/>
      <c r="BD15" s="92"/>
      <c r="BE15" s="95"/>
      <c r="BF15" s="386"/>
      <c r="BG15" s="606">
        <f t="shared" si="10"/>
        <v>0</v>
      </c>
      <c r="BJ15" s="106"/>
      <c r="BK15" s="15">
        <v>8</v>
      </c>
      <c r="BL15" s="92">
        <v>920.8</v>
      </c>
      <c r="BM15" s="137"/>
      <c r="BN15" s="92"/>
      <c r="BO15" s="95"/>
      <c r="BP15" s="386"/>
      <c r="BQ15" s="780">
        <f t="shared" si="11"/>
        <v>0</v>
      </c>
      <c r="BT15" s="106"/>
      <c r="BU15" s="268">
        <v>8</v>
      </c>
      <c r="BV15" s="284">
        <v>919.4</v>
      </c>
      <c r="BW15" s="387"/>
      <c r="BX15" s="284"/>
      <c r="BY15" s="388"/>
      <c r="BZ15" s="389"/>
      <c r="CA15" s="588">
        <f t="shared" si="12"/>
        <v>0</v>
      </c>
      <c r="CD15" s="810"/>
      <c r="CE15" s="15">
        <v>8</v>
      </c>
      <c r="CF15" s="92">
        <v>968.41</v>
      </c>
      <c r="CG15" s="387"/>
      <c r="CH15" s="92"/>
      <c r="CI15" s="390"/>
      <c r="CJ15" s="389"/>
      <c r="CK15" s="588">
        <f t="shared" si="13"/>
        <v>0</v>
      </c>
      <c r="CN15" s="94"/>
      <c r="CO15" s="15">
        <v>8</v>
      </c>
      <c r="CP15" s="92">
        <v>891.8</v>
      </c>
      <c r="CQ15" s="387"/>
      <c r="CR15" s="92"/>
      <c r="CS15" s="390"/>
      <c r="CT15" s="389"/>
      <c r="CU15" s="595">
        <f t="shared" si="48"/>
        <v>0</v>
      </c>
      <c r="CX15" s="106"/>
      <c r="CY15" s="15">
        <v>8</v>
      </c>
      <c r="CZ15" s="92">
        <v>936.2</v>
      </c>
      <c r="DA15" s="332"/>
      <c r="DB15" s="92"/>
      <c r="DC15" s="95"/>
      <c r="DD15" s="71"/>
      <c r="DE15" s="588">
        <f t="shared" si="14"/>
        <v>0</v>
      </c>
      <c r="DH15" s="106"/>
      <c r="DI15" s="15">
        <v>8</v>
      </c>
      <c r="DJ15" s="92">
        <v>974.77</v>
      </c>
      <c r="DK15" s="387"/>
      <c r="DL15" s="92"/>
      <c r="DM15" s="390"/>
      <c r="DN15" s="389"/>
      <c r="DO15" s="595">
        <f t="shared" si="15"/>
        <v>0</v>
      </c>
      <c r="DR15" s="106"/>
      <c r="DS15" s="15">
        <v>8</v>
      </c>
      <c r="DT15" s="92">
        <v>926.7</v>
      </c>
      <c r="DU15" s="387"/>
      <c r="DV15" s="92"/>
      <c r="DW15" s="390"/>
      <c r="DX15" s="389"/>
      <c r="DY15" s="588">
        <f t="shared" si="16"/>
        <v>0</v>
      </c>
      <c r="EB15" s="106"/>
      <c r="EC15" s="15">
        <v>8</v>
      </c>
      <c r="ED15" s="69">
        <v>867.3</v>
      </c>
      <c r="EE15" s="344"/>
      <c r="EF15" s="69"/>
      <c r="EG15" s="70"/>
      <c r="EH15" s="71"/>
      <c r="EI15" s="588">
        <f t="shared" si="17"/>
        <v>0</v>
      </c>
      <c r="EL15" s="436"/>
      <c r="EM15" s="15">
        <v>8</v>
      </c>
      <c r="EN15" s="284">
        <v>935.3</v>
      </c>
      <c r="EO15" s="336"/>
      <c r="EP15" s="284"/>
      <c r="EQ15" s="270"/>
      <c r="ER15" s="271"/>
      <c r="ES15" s="588">
        <f t="shared" si="18"/>
        <v>0</v>
      </c>
      <c r="EV15" s="106"/>
      <c r="EW15" s="15">
        <v>8</v>
      </c>
      <c r="EX15" s="269">
        <v>939.8</v>
      </c>
      <c r="EY15" s="511"/>
      <c r="EZ15" s="269"/>
      <c r="FA15" s="270"/>
      <c r="FB15" s="271"/>
      <c r="FC15" s="329">
        <f t="shared" si="19"/>
        <v>0</v>
      </c>
      <c r="FF15" s="436"/>
      <c r="FG15" s="15">
        <v>8</v>
      </c>
      <c r="FH15" s="284">
        <v>906.73</v>
      </c>
      <c r="FI15" s="336"/>
      <c r="FJ15" s="284"/>
      <c r="FK15" s="270"/>
      <c r="FL15" s="271"/>
      <c r="FM15" s="588">
        <f t="shared" si="20"/>
        <v>0</v>
      </c>
      <c r="FP15" s="106"/>
      <c r="FQ15" s="15">
        <v>8</v>
      </c>
      <c r="FR15" s="92">
        <v>917.6</v>
      </c>
      <c r="FS15" s="332"/>
      <c r="FT15" s="92"/>
      <c r="FU15" s="70"/>
      <c r="FV15" s="71"/>
      <c r="FW15" s="588">
        <f t="shared" si="21"/>
        <v>0</v>
      </c>
      <c r="FZ15" s="106"/>
      <c r="GA15" s="15">
        <v>8</v>
      </c>
      <c r="GB15" s="69">
        <v>876.3</v>
      </c>
      <c r="GC15" s="511"/>
      <c r="GD15" s="69"/>
      <c r="GE15" s="270"/>
      <c r="GF15" s="271"/>
      <c r="GG15" s="329">
        <f t="shared" si="22"/>
        <v>0</v>
      </c>
      <c r="GJ15" s="106"/>
      <c r="GK15" s="15">
        <v>8</v>
      </c>
      <c r="GL15" s="489">
        <v>915.34</v>
      </c>
      <c r="GM15" s="332"/>
      <c r="GN15" s="489"/>
      <c r="GO15" s="95"/>
      <c r="GP15" s="71"/>
      <c r="GQ15" s="588">
        <f t="shared" si="23"/>
        <v>0</v>
      </c>
      <c r="GT15" s="106"/>
      <c r="GU15" s="15">
        <v>8</v>
      </c>
      <c r="GV15" s="284">
        <v>889</v>
      </c>
      <c r="GW15" s="336"/>
      <c r="GX15" s="284"/>
      <c r="GY15" s="325"/>
      <c r="GZ15" s="271"/>
      <c r="HA15" s="588">
        <f t="shared" si="24"/>
        <v>0</v>
      </c>
      <c r="HD15" s="106"/>
      <c r="HE15" s="15">
        <v>8</v>
      </c>
      <c r="HF15" s="284">
        <v>889.9</v>
      </c>
      <c r="HG15" s="336"/>
      <c r="HH15" s="284"/>
      <c r="HI15" s="325"/>
      <c r="HJ15" s="271"/>
      <c r="HK15" s="588">
        <f t="shared" si="25"/>
        <v>0</v>
      </c>
      <c r="HN15" s="106"/>
      <c r="HO15" s="15">
        <v>8</v>
      </c>
      <c r="HP15" s="284">
        <v>902.6</v>
      </c>
      <c r="HQ15" s="336"/>
      <c r="HR15" s="284"/>
      <c r="HS15" s="392"/>
      <c r="HT15" s="271"/>
      <c r="HU15" s="588">
        <f t="shared" si="26"/>
        <v>0</v>
      </c>
      <c r="HX15" s="94"/>
      <c r="HY15" s="15">
        <v>8</v>
      </c>
      <c r="HZ15" s="69">
        <v>915.3</v>
      </c>
      <c r="IA15" s="344"/>
      <c r="IB15" s="69"/>
      <c r="IC15" s="70"/>
      <c r="ID15" s="71"/>
      <c r="IE15" s="588">
        <f t="shared" si="27"/>
        <v>0</v>
      </c>
      <c r="IH15" s="94"/>
      <c r="II15" s="15">
        <v>8</v>
      </c>
      <c r="IJ15" s="69">
        <v>886.31</v>
      </c>
      <c r="IK15" s="344"/>
      <c r="IL15" s="69"/>
      <c r="IM15" s="70"/>
      <c r="IN15" s="71"/>
      <c r="IO15" s="588">
        <f t="shared" si="28"/>
        <v>0</v>
      </c>
      <c r="IR15" s="106"/>
      <c r="IS15" s="15">
        <v>8</v>
      </c>
      <c r="IT15" s="284">
        <v>907.63</v>
      </c>
      <c r="IU15" s="250"/>
      <c r="IV15" s="284"/>
      <c r="IW15" s="517"/>
      <c r="IX15" s="271"/>
      <c r="IY15" s="329">
        <f t="shared" si="29"/>
        <v>0</v>
      </c>
      <c r="IZ15" s="92"/>
      <c r="JA15" s="69"/>
      <c r="JB15" s="106"/>
      <c r="JC15" s="15">
        <v>8</v>
      </c>
      <c r="JD15" s="92">
        <v>867.3</v>
      </c>
      <c r="JE15" s="344"/>
      <c r="JF15" s="92"/>
      <c r="JG15" s="270"/>
      <c r="JH15" s="71"/>
      <c r="JI15" s="588">
        <f t="shared" si="30"/>
        <v>0</v>
      </c>
      <c r="JJ15" s="69"/>
      <c r="JL15" s="106"/>
      <c r="JM15" s="15">
        <v>8</v>
      </c>
      <c r="JN15" s="92">
        <v>933.5</v>
      </c>
      <c r="JO15" s="332"/>
      <c r="JP15" s="92"/>
      <c r="JQ15" s="70"/>
      <c r="JR15" s="71"/>
      <c r="JS15" s="588">
        <f t="shared" si="31"/>
        <v>0</v>
      </c>
      <c r="JV15" s="106"/>
      <c r="JW15" s="15">
        <v>8</v>
      </c>
      <c r="JX15" s="69">
        <v>893.6</v>
      </c>
      <c r="JY15" s="344"/>
      <c r="JZ15" s="69"/>
      <c r="KA15" s="70"/>
      <c r="KB15" s="71"/>
      <c r="KC15" s="588">
        <f t="shared" si="32"/>
        <v>0</v>
      </c>
      <c r="KF15" s="106"/>
      <c r="KG15" s="15">
        <v>8</v>
      </c>
      <c r="KH15" s="69"/>
      <c r="KI15" s="344"/>
      <c r="KJ15" s="69"/>
      <c r="KK15" s="70"/>
      <c r="KL15" s="71"/>
      <c r="KM15" s="588">
        <f t="shared" si="33"/>
        <v>0</v>
      </c>
      <c r="KP15" s="106"/>
      <c r="KQ15" s="15">
        <v>8</v>
      </c>
      <c r="KR15" s="69"/>
      <c r="KS15" s="344"/>
      <c r="KT15" s="69"/>
      <c r="KU15" s="70"/>
      <c r="KV15" s="71"/>
      <c r="KW15" s="588">
        <f t="shared" si="34"/>
        <v>0</v>
      </c>
      <c r="KZ15" s="106"/>
      <c r="LA15" s="15">
        <v>8</v>
      </c>
      <c r="LB15" s="92"/>
      <c r="LC15" s="332"/>
      <c r="LD15" s="92"/>
      <c r="LE15" s="95"/>
      <c r="LF15" s="71"/>
      <c r="LG15" s="588">
        <f t="shared" si="35"/>
        <v>0</v>
      </c>
      <c r="LJ15" s="106"/>
      <c r="LK15" s="15">
        <v>8</v>
      </c>
      <c r="LL15" s="92"/>
      <c r="LM15" s="332"/>
      <c r="LN15" s="92"/>
      <c r="LO15" s="95"/>
      <c r="LP15" s="71"/>
      <c r="LQ15" s="588">
        <f t="shared" si="36"/>
        <v>0</v>
      </c>
      <c r="LT15" s="106"/>
      <c r="LU15" s="15">
        <v>8</v>
      </c>
      <c r="LV15" s="92"/>
      <c r="LW15" s="332"/>
      <c r="LX15" s="92"/>
      <c r="LY15" s="95"/>
      <c r="LZ15" s="71"/>
      <c r="MA15" s="588">
        <f t="shared" si="37"/>
        <v>0</v>
      </c>
      <c r="MB15" s="588"/>
      <c r="MD15" s="106"/>
      <c r="ME15" s="15">
        <v>8</v>
      </c>
      <c r="MF15" s="398"/>
      <c r="MG15" s="332"/>
      <c r="MH15" s="398"/>
      <c r="MI15" s="95"/>
      <c r="MJ15" s="71"/>
      <c r="MK15" s="71">
        <f t="shared" si="38"/>
        <v>0</v>
      </c>
      <c r="MN15" s="106"/>
      <c r="MO15" s="15">
        <v>8</v>
      </c>
      <c r="MP15" s="92"/>
      <c r="MQ15" s="332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32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32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32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32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32"/>
      <c r="OP15" s="92"/>
      <c r="OQ15" s="95"/>
      <c r="OR15" s="71"/>
      <c r="OS15" s="71">
        <f t="shared" si="44"/>
        <v>0</v>
      </c>
      <c r="OV15" s="106"/>
      <c r="OW15" s="15">
        <v>8</v>
      </c>
      <c r="OX15" s="284"/>
      <c r="OY15" s="336"/>
      <c r="OZ15" s="284"/>
      <c r="PA15" s="325"/>
      <c r="PB15" s="271"/>
      <c r="PC15" s="271">
        <f t="shared" si="45"/>
        <v>0</v>
      </c>
      <c r="PF15" s="94"/>
      <c r="PG15" s="15">
        <v>8</v>
      </c>
      <c r="PH15" s="92"/>
      <c r="PI15" s="332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32"/>
      <c r="PT15" s="92"/>
      <c r="PU15" s="95"/>
      <c r="PV15" s="71"/>
      <c r="PY15" s="106"/>
      <c r="PZ15" s="15">
        <v>8</v>
      </c>
      <c r="QA15" s="92"/>
      <c r="QB15" s="137"/>
      <c r="QC15" s="92"/>
      <c r="QD15" s="95"/>
      <c r="QE15" s="71"/>
      <c r="QH15" s="106"/>
      <c r="QI15" s="15">
        <v>8</v>
      </c>
      <c r="QJ15" s="92"/>
      <c r="QK15" s="332"/>
      <c r="QL15" s="92"/>
      <c r="QM15" s="95"/>
      <c r="QN15" s="71"/>
      <c r="QQ15" s="106"/>
      <c r="QR15" s="15">
        <v>8</v>
      </c>
      <c r="QS15" s="92"/>
      <c r="QT15" s="332"/>
      <c r="QU15" s="92"/>
      <c r="QV15" s="95"/>
      <c r="QW15" s="71"/>
      <c r="QZ15" s="106"/>
      <c r="RA15" s="15">
        <v>8</v>
      </c>
      <c r="RB15" s="92"/>
      <c r="RC15" s="332"/>
      <c r="RD15" s="92"/>
      <c r="RE15" s="95"/>
      <c r="RF15" s="71"/>
      <c r="RI15" s="106"/>
      <c r="RJ15" s="15">
        <v>8</v>
      </c>
      <c r="RK15" s="92"/>
      <c r="RL15" s="332"/>
      <c r="RM15" s="92"/>
      <c r="RN15" s="95"/>
      <c r="RO15" s="71"/>
      <c r="RR15" s="106"/>
      <c r="RS15" s="15">
        <v>8</v>
      </c>
      <c r="RT15" s="92"/>
      <c r="RU15" s="137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97"/>
      <c r="TF15" s="182"/>
      <c r="TG15" s="390"/>
      <c r="TH15" s="389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9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79066059</v>
      </c>
      <c r="E16" s="137">
        <f t="shared" si="54"/>
        <v>44631</v>
      </c>
      <c r="F16" s="86">
        <f t="shared" si="54"/>
        <v>18495.64</v>
      </c>
      <c r="G16" s="73">
        <f t="shared" si="54"/>
        <v>21</v>
      </c>
      <c r="H16" s="48">
        <f t="shared" si="54"/>
        <v>18591.5</v>
      </c>
      <c r="I16" s="105">
        <f t="shared" si="54"/>
        <v>-95.860000000000582</v>
      </c>
      <c r="L16" s="106"/>
      <c r="M16" s="15">
        <v>9</v>
      </c>
      <c r="N16" s="69">
        <v>934.4</v>
      </c>
      <c r="O16" s="344"/>
      <c r="P16" s="69"/>
      <c r="Q16" s="70"/>
      <c r="R16" s="71"/>
      <c r="S16" s="588">
        <f t="shared" si="6"/>
        <v>0</v>
      </c>
      <c r="T16" s="247"/>
      <c r="V16" s="106"/>
      <c r="W16" s="15">
        <v>9</v>
      </c>
      <c r="X16" s="284">
        <v>906.3</v>
      </c>
      <c r="Y16" s="336"/>
      <c r="Z16" s="284"/>
      <c r="AA16" s="392"/>
      <c r="AB16" s="271"/>
      <c r="AC16" s="329">
        <f t="shared" si="7"/>
        <v>0</v>
      </c>
      <c r="AF16" s="106"/>
      <c r="AG16" s="15">
        <v>9</v>
      </c>
      <c r="AH16" s="92">
        <v>912.62</v>
      </c>
      <c r="AI16" s="332"/>
      <c r="AJ16" s="92"/>
      <c r="AK16" s="95"/>
      <c r="AL16" s="71"/>
      <c r="AM16" s="590">
        <f t="shared" si="8"/>
        <v>0</v>
      </c>
      <c r="AP16" s="106"/>
      <c r="AQ16" s="15">
        <v>9</v>
      </c>
      <c r="AR16" s="326">
        <v>908.1</v>
      </c>
      <c r="AS16" s="336"/>
      <c r="AT16" s="326"/>
      <c r="AU16" s="325"/>
      <c r="AV16" s="271"/>
      <c r="AW16" s="329">
        <f t="shared" si="9"/>
        <v>0</v>
      </c>
      <c r="AZ16" s="106"/>
      <c r="BA16" s="15">
        <v>9</v>
      </c>
      <c r="BB16" s="92">
        <v>878.2</v>
      </c>
      <c r="BC16" s="137"/>
      <c r="BD16" s="92"/>
      <c r="BE16" s="95"/>
      <c r="BF16" s="386"/>
      <c r="BG16" s="606">
        <f t="shared" si="10"/>
        <v>0</v>
      </c>
      <c r="BJ16" s="106"/>
      <c r="BK16" s="15">
        <v>9</v>
      </c>
      <c r="BL16" s="92">
        <v>883.6</v>
      </c>
      <c r="BM16" s="137"/>
      <c r="BN16" s="92"/>
      <c r="BO16" s="95"/>
      <c r="BP16" s="386"/>
      <c r="BQ16" s="780">
        <f t="shared" si="11"/>
        <v>0</v>
      </c>
      <c r="BT16" s="106"/>
      <c r="BU16" s="268">
        <v>9</v>
      </c>
      <c r="BV16" s="284">
        <v>883.8</v>
      </c>
      <c r="BW16" s="387"/>
      <c r="BX16" s="284"/>
      <c r="BY16" s="388"/>
      <c r="BZ16" s="389"/>
      <c r="CA16" s="588">
        <f t="shared" si="12"/>
        <v>0</v>
      </c>
      <c r="CD16" s="810"/>
      <c r="CE16" s="15">
        <v>9</v>
      </c>
      <c r="CF16" s="92">
        <v>925.32</v>
      </c>
      <c r="CG16" s="387"/>
      <c r="CH16" s="92"/>
      <c r="CI16" s="390"/>
      <c r="CJ16" s="389"/>
      <c r="CK16" s="588">
        <f t="shared" si="13"/>
        <v>0</v>
      </c>
      <c r="CN16" s="94"/>
      <c r="CO16" s="15">
        <v>9</v>
      </c>
      <c r="CP16" s="92">
        <v>939.8</v>
      </c>
      <c r="CQ16" s="387"/>
      <c r="CR16" s="92"/>
      <c r="CS16" s="390"/>
      <c r="CT16" s="389"/>
      <c r="CU16" s="595">
        <f t="shared" si="48"/>
        <v>0</v>
      </c>
      <c r="CX16" s="106"/>
      <c r="CY16" s="15">
        <v>9</v>
      </c>
      <c r="CZ16" s="92">
        <v>864.5</v>
      </c>
      <c r="DA16" s="332"/>
      <c r="DB16" s="92"/>
      <c r="DC16" s="95"/>
      <c r="DD16" s="71"/>
      <c r="DE16" s="588">
        <f t="shared" si="14"/>
        <v>0</v>
      </c>
      <c r="DH16" s="106"/>
      <c r="DI16" s="15">
        <v>9</v>
      </c>
      <c r="DJ16" s="92">
        <v>939.84</v>
      </c>
      <c r="DK16" s="387"/>
      <c r="DL16" s="92"/>
      <c r="DM16" s="390"/>
      <c r="DN16" s="389"/>
      <c r="DO16" s="595">
        <f t="shared" si="15"/>
        <v>0</v>
      </c>
      <c r="DR16" s="106"/>
      <c r="DS16" s="15">
        <v>9</v>
      </c>
      <c r="DT16" s="92">
        <v>919.4</v>
      </c>
      <c r="DU16" s="387"/>
      <c r="DV16" s="92"/>
      <c r="DW16" s="390"/>
      <c r="DX16" s="389"/>
      <c r="DY16" s="588">
        <f t="shared" si="16"/>
        <v>0</v>
      </c>
      <c r="EB16" s="106"/>
      <c r="EC16" s="15">
        <v>9</v>
      </c>
      <c r="ED16" s="69">
        <v>865.4</v>
      </c>
      <c r="EE16" s="344"/>
      <c r="EF16" s="69"/>
      <c r="EG16" s="70"/>
      <c r="EH16" s="71"/>
      <c r="EI16" s="588">
        <f t="shared" si="17"/>
        <v>0</v>
      </c>
      <c r="EL16" s="436"/>
      <c r="EM16" s="15">
        <v>9</v>
      </c>
      <c r="EN16" s="284">
        <v>870.9</v>
      </c>
      <c r="EO16" s="336"/>
      <c r="EP16" s="284"/>
      <c r="EQ16" s="270"/>
      <c r="ER16" s="271"/>
      <c r="ES16" s="588">
        <f t="shared" si="18"/>
        <v>0</v>
      </c>
      <c r="EV16" s="106"/>
      <c r="EW16" s="15">
        <v>9</v>
      </c>
      <c r="EX16" s="269">
        <v>883.6</v>
      </c>
      <c r="EY16" s="511"/>
      <c r="EZ16" s="269"/>
      <c r="FA16" s="270"/>
      <c r="FB16" s="271"/>
      <c r="FC16" s="329">
        <f t="shared" si="19"/>
        <v>0</v>
      </c>
      <c r="FF16" s="436"/>
      <c r="FG16" s="15">
        <v>9</v>
      </c>
      <c r="FH16" s="284">
        <v>932.58</v>
      </c>
      <c r="FI16" s="336"/>
      <c r="FJ16" s="284"/>
      <c r="FK16" s="270"/>
      <c r="FL16" s="271"/>
      <c r="FM16" s="588">
        <f t="shared" si="20"/>
        <v>0</v>
      </c>
      <c r="FP16" s="106"/>
      <c r="FQ16" s="15">
        <v>9</v>
      </c>
      <c r="FR16" s="92">
        <v>898.1</v>
      </c>
      <c r="FS16" s="332"/>
      <c r="FT16" s="92"/>
      <c r="FU16" s="70"/>
      <c r="FV16" s="71"/>
      <c r="FW16" s="588">
        <f t="shared" si="21"/>
        <v>0</v>
      </c>
      <c r="FZ16" s="106"/>
      <c r="GA16" s="15">
        <v>9</v>
      </c>
      <c r="GB16" s="69">
        <v>861.8</v>
      </c>
      <c r="GC16" s="511"/>
      <c r="GD16" s="69"/>
      <c r="GE16" s="270"/>
      <c r="GF16" s="271"/>
      <c r="GG16" s="329">
        <f t="shared" si="22"/>
        <v>0</v>
      </c>
      <c r="GJ16" s="106"/>
      <c r="GK16" s="15">
        <v>9</v>
      </c>
      <c r="GL16" s="489">
        <v>895.39</v>
      </c>
      <c r="GM16" s="332"/>
      <c r="GN16" s="489"/>
      <c r="GO16" s="95"/>
      <c r="GP16" s="71"/>
      <c r="GQ16" s="588">
        <f t="shared" si="23"/>
        <v>0</v>
      </c>
      <c r="GT16" s="106"/>
      <c r="GU16" s="15">
        <v>9</v>
      </c>
      <c r="GV16" s="284">
        <v>890.9</v>
      </c>
      <c r="GW16" s="336"/>
      <c r="GX16" s="284"/>
      <c r="GY16" s="325"/>
      <c r="GZ16" s="271"/>
      <c r="HA16" s="588">
        <f t="shared" si="24"/>
        <v>0</v>
      </c>
      <c r="HD16" s="106"/>
      <c r="HE16" s="15">
        <v>9</v>
      </c>
      <c r="HF16" s="284">
        <v>883.6</v>
      </c>
      <c r="HG16" s="336"/>
      <c r="HH16" s="284"/>
      <c r="HI16" s="325"/>
      <c r="HJ16" s="271"/>
      <c r="HK16" s="588">
        <f t="shared" si="25"/>
        <v>0</v>
      </c>
      <c r="HN16" s="106"/>
      <c r="HO16" s="15">
        <v>9</v>
      </c>
      <c r="HP16" s="284">
        <v>889.9</v>
      </c>
      <c r="HQ16" s="336"/>
      <c r="HR16" s="284"/>
      <c r="HS16" s="392"/>
      <c r="HT16" s="271"/>
      <c r="HU16" s="588">
        <f t="shared" si="26"/>
        <v>0</v>
      </c>
      <c r="HX16" s="94"/>
      <c r="HY16" s="15">
        <v>9</v>
      </c>
      <c r="HZ16" s="69">
        <v>883.6</v>
      </c>
      <c r="IA16" s="344"/>
      <c r="IB16" s="69"/>
      <c r="IC16" s="70"/>
      <c r="ID16" s="71"/>
      <c r="IE16" s="588">
        <f t="shared" si="27"/>
        <v>0</v>
      </c>
      <c r="IH16" s="94"/>
      <c r="II16" s="15">
        <v>9</v>
      </c>
      <c r="IJ16" s="69">
        <v>961.61</v>
      </c>
      <c r="IK16" s="344"/>
      <c r="IL16" s="69"/>
      <c r="IM16" s="70"/>
      <c r="IN16" s="71"/>
      <c r="IO16" s="588">
        <f t="shared" si="28"/>
        <v>0</v>
      </c>
      <c r="IR16" s="106"/>
      <c r="IS16" s="15">
        <v>9</v>
      </c>
      <c r="IT16" s="284">
        <v>963.88</v>
      </c>
      <c r="IU16" s="250"/>
      <c r="IV16" s="284"/>
      <c r="IW16" s="517"/>
      <c r="IX16" s="271"/>
      <c r="IY16" s="329">
        <f t="shared" si="29"/>
        <v>0</v>
      </c>
      <c r="IZ16" s="92"/>
      <c r="JA16" s="69"/>
      <c r="JB16" s="106"/>
      <c r="JC16" s="15">
        <v>9</v>
      </c>
      <c r="JD16" s="92">
        <v>878.2</v>
      </c>
      <c r="JE16" s="344"/>
      <c r="JF16" s="92"/>
      <c r="JG16" s="270"/>
      <c r="JH16" s="71"/>
      <c r="JI16" s="588">
        <f t="shared" si="30"/>
        <v>0</v>
      </c>
      <c r="JJ16" s="69"/>
      <c r="JL16" s="106"/>
      <c r="JM16" s="15">
        <v>9</v>
      </c>
      <c r="JN16" s="92">
        <v>914.4</v>
      </c>
      <c r="JO16" s="332"/>
      <c r="JP16" s="92"/>
      <c r="JQ16" s="70"/>
      <c r="JR16" s="71"/>
      <c r="JS16" s="588">
        <f t="shared" si="31"/>
        <v>0</v>
      </c>
      <c r="JV16" s="106"/>
      <c r="JW16" s="15">
        <v>9</v>
      </c>
      <c r="JX16" s="69">
        <v>896.3</v>
      </c>
      <c r="JY16" s="344"/>
      <c r="JZ16" s="69"/>
      <c r="KA16" s="70"/>
      <c r="KB16" s="71"/>
      <c r="KC16" s="588">
        <f t="shared" si="32"/>
        <v>0</v>
      </c>
      <c r="KF16" s="106"/>
      <c r="KG16" s="15">
        <v>9</v>
      </c>
      <c r="KH16" s="69"/>
      <c r="KI16" s="344"/>
      <c r="KJ16" s="69"/>
      <c r="KK16" s="70"/>
      <c r="KL16" s="71"/>
      <c r="KM16" s="588">
        <f t="shared" si="33"/>
        <v>0</v>
      </c>
      <c r="KP16" s="106"/>
      <c r="KQ16" s="15">
        <v>9</v>
      </c>
      <c r="KR16" s="69"/>
      <c r="KS16" s="344"/>
      <c r="KT16" s="69"/>
      <c r="KU16" s="70"/>
      <c r="KV16" s="71"/>
      <c r="KW16" s="588">
        <f t="shared" si="34"/>
        <v>0</v>
      </c>
      <c r="KZ16" s="106"/>
      <c r="LA16" s="15">
        <v>9</v>
      </c>
      <c r="LB16" s="92"/>
      <c r="LC16" s="332"/>
      <c r="LD16" s="92"/>
      <c r="LE16" s="95"/>
      <c r="LF16" s="71"/>
      <c r="LG16" s="588">
        <f t="shared" si="35"/>
        <v>0</v>
      </c>
      <c r="LJ16" s="106"/>
      <c r="LK16" s="15">
        <v>9</v>
      </c>
      <c r="LL16" s="92"/>
      <c r="LM16" s="332"/>
      <c r="LN16" s="284"/>
      <c r="LO16" s="95"/>
      <c r="LP16" s="71"/>
      <c r="LQ16" s="588">
        <f t="shared" si="36"/>
        <v>0</v>
      </c>
      <c r="LT16" s="106"/>
      <c r="LU16" s="15">
        <v>9</v>
      </c>
      <c r="LV16" s="92"/>
      <c r="LW16" s="332"/>
      <c r="LX16" s="92"/>
      <c r="LY16" s="95"/>
      <c r="LZ16" s="71"/>
      <c r="MA16" s="588">
        <f t="shared" si="37"/>
        <v>0</v>
      </c>
      <c r="MB16" s="588"/>
      <c r="MD16" s="106"/>
      <c r="ME16" s="15">
        <v>9</v>
      </c>
      <c r="MF16" s="398"/>
      <c r="MG16" s="332"/>
      <c r="MH16" s="398"/>
      <c r="MI16" s="95"/>
      <c r="MJ16" s="71"/>
      <c r="MK16" s="71">
        <f t="shared" si="38"/>
        <v>0</v>
      </c>
      <c r="MN16" s="106"/>
      <c r="MO16" s="15">
        <v>9</v>
      </c>
      <c r="MP16" s="92"/>
      <c r="MQ16" s="332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32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32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32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32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32"/>
      <c r="OP16" s="92"/>
      <c r="OQ16" s="95"/>
      <c r="OR16" s="71"/>
      <c r="OS16" s="71">
        <f t="shared" si="44"/>
        <v>0</v>
      </c>
      <c r="OV16" s="106"/>
      <c r="OW16" s="15">
        <v>9</v>
      </c>
      <c r="OX16" s="284"/>
      <c r="OY16" s="336"/>
      <c r="OZ16" s="284"/>
      <c r="PA16" s="325"/>
      <c r="PB16" s="271"/>
      <c r="PC16" s="271">
        <f t="shared" si="45"/>
        <v>0</v>
      </c>
      <c r="PF16" s="94"/>
      <c r="PG16" s="15">
        <v>9</v>
      </c>
      <c r="PH16" s="92"/>
      <c r="PI16" s="332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32"/>
      <c r="PT16" s="92"/>
      <c r="PU16" s="95"/>
      <c r="PV16" s="71"/>
      <c r="PY16" s="106"/>
      <c r="PZ16" s="15">
        <v>9</v>
      </c>
      <c r="QA16" s="92"/>
      <c r="QB16" s="137"/>
      <c r="QC16" s="92"/>
      <c r="QD16" s="95"/>
      <c r="QE16" s="71"/>
      <c r="QH16" s="106"/>
      <c r="QI16" s="15">
        <v>9</v>
      </c>
      <c r="QJ16" s="92"/>
      <c r="QK16" s="332"/>
      <c r="QL16" s="92"/>
      <c r="QM16" s="95"/>
      <c r="QN16" s="71"/>
      <c r="QQ16" s="106"/>
      <c r="QR16" s="15">
        <v>9</v>
      </c>
      <c r="QS16" s="92"/>
      <c r="QT16" s="332"/>
      <c r="QU16" s="92"/>
      <c r="QV16" s="95"/>
      <c r="QW16" s="71"/>
      <c r="QZ16" s="106"/>
      <c r="RA16" s="15">
        <v>9</v>
      </c>
      <c r="RB16" s="92"/>
      <c r="RC16" s="332"/>
      <c r="RD16" s="92"/>
      <c r="RE16" s="95"/>
      <c r="RF16" s="71"/>
      <c r="RI16" s="106"/>
      <c r="RJ16" s="15">
        <v>9</v>
      </c>
      <c r="RK16" s="92"/>
      <c r="RL16" s="332"/>
      <c r="RM16" s="92"/>
      <c r="RN16" s="95"/>
      <c r="RO16" s="71"/>
      <c r="RR16" s="106"/>
      <c r="RS16" s="15">
        <v>9</v>
      </c>
      <c r="RT16" s="92"/>
      <c r="RU16" s="137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97"/>
      <c r="TF16" s="182"/>
      <c r="TG16" s="390"/>
      <c r="TH16" s="389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9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79066405</v>
      </c>
      <c r="E17" s="137">
        <f t="shared" si="55"/>
        <v>44631</v>
      </c>
      <c r="F17" s="86">
        <f t="shared" si="55"/>
        <v>18653.75</v>
      </c>
      <c r="G17" s="73">
        <f t="shared" si="55"/>
        <v>21</v>
      </c>
      <c r="H17" s="48">
        <f t="shared" si="55"/>
        <v>18724.400000000001</v>
      </c>
      <c r="I17" s="105">
        <f t="shared" si="55"/>
        <v>-70.650000000001455</v>
      </c>
      <c r="L17" s="106"/>
      <c r="M17" s="15">
        <v>10</v>
      </c>
      <c r="N17" s="69">
        <v>919</v>
      </c>
      <c r="O17" s="344"/>
      <c r="P17" s="69"/>
      <c r="Q17" s="70"/>
      <c r="R17" s="71"/>
      <c r="S17" s="588">
        <f t="shared" si="6"/>
        <v>0</v>
      </c>
      <c r="T17" s="247"/>
      <c r="V17" s="106"/>
      <c r="W17" s="15">
        <v>10</v>
      </c>
      <c r="X17" s="284">
        <v>914.4</v>
      </c>
      <c r="Y17" s="336"/>
      <c r="Z17" s="284"/>
      <c r="AA17" s="392"/>
      <c r="AB17" s="271"/>
      <c r="AC17" s="329">
        <f t="shared" si="7"/>
        <v>0</v>
      </c>
      <c r="AF17" s="106"/>
      <c r="AG17" s="15">
        <v>10</v>
      </c>
      <c r="AH17" s="92">
        <v>907.18</v>
      </c>
      <c r="AI17" s="332"/>
      <c r="AJ17" s="92"/>
      <c r="AK17" s="95"/>
      <c r="AL17" s="71"/>
      <c r="AM17" s="590">
        <f t="shared" si="8"/>
        <v>0</v>
      </c>
      <c r="AP17" s="106"/>
      <c r="AQ17" s="15">
        <v>10</v>
      </c>
      <c r="AR17" s="326">
        <v>916.3</v>
      </c>
      <c r="AS17" s="336"/>
      <c r="AT17" s="326"/>
      <c r="AU17" s="325"/>
      <c r="AV17" s="271"/>
      <c r="AW17" s="329">
        <f t="shared" si="9"/>
        <v>0</v>
      </c>
      <c r="AZ17" s="106"/>
      <c r="BA17" s="15">
        <v>10</v>
      </c>
      <c r="BB17" s="92">
        <v>926.2</v>
      </c>
      <c r="BC17" s="137"/>
      <c r="BD17" s="92"/>
      <c r="BE17" s="95"/>
      <c r="BF17" s="386"/>
      <c r="BG17" s="606">
        <f t="shared" si="10"/>
        <v>0</v>
      </c>
      <c r="BJ17" s="106"/>
      <c r="BK17" s="15">
        <v>10</v>
      </c>
      <c r="BL17" s="92">
        <v>861.8</v>
      </c>
      <c r="BM17" s="137"/>
      <c r="BN17" s="92"/>
      <c r="BO17" s="95"/>
      <c r="BP17" s="386"/>
      <c r="BQ17" s="780">
        <f t="shared" si="11"/>
        <v>0</v>
      </c>
      <c r="BT17" s="106"/>
      <c r="BU17" s="268">
        <v>10</v>
      </c>
      <c r="BV17" s="269">
        <v>842.3</v>
      </c>
      <c r="BW17" s="387"/>
      <c r="BX17" s="269"/>
      <c r="BY17" s="388"/>
      <c r="BZ17" s="389"/>
      <c r="CA17" s="588">
        <f t="shared" si="12"/>
        <v>0</v>
      </c>
      <c r="CD17" s="810"/>
      <c r="CE17" s="15">
        <v>10</v>
      </c>
      <c r="CF17" s="92">
        <v>937.57</v>
      </c>
      <c r="CG17" s="387"/>
      <c r="CH17" s="92"/>
      <c r="CI17" s="390"/>
      <c r="CJ17" s="389"/>
      <c r="CK17" s="588">
        <f t="shared" si="13"/>
        <v>0</v>
      </c>
      <c r="CN17" s="94"/>
      <c r="CO17" s="15">
        <v>10</v>
      </c>
      <c r="CP17" s="92">
        <v>897.2</v>
      </c>
      <c r="CQ17" s="387"/>
      <c r="CR17" s="92"/>
      <c r="CS17" s="390"/>
      <c r="CT17" s="389"/>
      <c r="CU17" s="595">
        <f t="shared" si="48"/>
        <v>0</v>
      </c>
      <c r="CX17" s="106"/>
      <c r="CY17" s="15">
        <v>10</v>
      </c>
      <c r="CZ17" s="92">
        <v>894.5</v>
      </c>
      <c r="DA17" s="332"/>
      <c r="DB17" s="92"/>
      <c r="DC17" s="95"/>
      <c r="DD17" s="71"/>
      <c r="DE17" s="588">
        <f t="shared" si="14"/>
        <v>0</v>
      </c>
      <c r="DH17" s="106"/>
      <c r="DI17" s="15">
        <v>10</v>
      </c>
      <c r="DJ17" s="69">
        <v>961.61</v>
      </c>
      <c r="DK17" s="387"/>
      <c r="DL17" s="92"/>
      <c r="DM17" s="390"/>
      <c r="DN17" s="389"/>
      <c r="DO17" s="595">
        <f t="shared" si="15"/>
        <v>0</v>
      </c>
      <c r="DR17" s="106"/>
      <c r="DS17" s="15">
        <v>10</v>
      </c>
      <c r="DT17" s="69">
        <v>878.6</v>
      </c>
      <c r="DU17" s="387"/>
      <c r="DV17" s="69"/>
      <c r="DW17" s="390"/>
      <c r="DX17" s="389"/>
      <c r="DY17" s="588">
        <f t="shared" si="16"/>
        <v>0</v>
      </c>
      <c r="EB17" s="106"/>
      <c r="EC17" s="15">
        <v>10</v>
      </c>
      <c r="ED17" s="69">
        <v>910.8</v>
      </c>
      <c r="EE17" s="344"/>
      <c r="EF17" s="69"/>
      <c r="EG17" s="70"/>
      <c r="EH17" s="71"/>
      <c r="EI17" s="588">
        <f t="shared" si="17"/>
        <v>0</v>
      </c>
      <c r="EL17" s="106"/>
      <c r="EM17" s="15">
        <v>10</v>
      </c>
      <c r="EN17" s="284">
        <v>905.4</v>
      </c>
      <c r="EO17" s="336"/>
      <c r="EP17" s="284"/>
      <c r="EQ17" s="270"/>
      <c r="ER17" s="271"/>
      <c r="ES17" s="588">
        <f t="shared" si="18"/>
        <v>0</v>
      </c>
      <c r="EV17" s="106"/>
      <c r="EW17" s="15">
        <v>10</v>
      </c>
      <c r="EX17" s="269">
        <v>909</v>
      </c>
      <c r="EY17" s="511"/>
      <c r="EZ17" s="269"/>
      <c r="FA17" s="270"/>
      <c r="FB17" s="271"/>
      <c r="FC17" s="329">
        <f t="shared" si="19"/>
        <v>0</v>
      </c>
      <c r="FF17" s="106"/>
      <c r="FG17" s="15">
        <v>10</v>
      </c>
      <c r="FH17" s="284">
        <v>931.67</v>
      </c>
      <c r="FI17" s="336"/>
      <c r="FJ17" s="284"/>
      <c r="FK17" s="270"/>
      <c r="FL17" s="271"/>
      <c r="FM17" s="588">
        <f t="shared" si="20"/>
        <v>0</v>
      </c>
      <c r="FP17" s="106"/>
      <c r="FQ17" s="15">
        <v>10</v>
      </c>
      <c r="FR17" s="92">
        <v>897.2</v>
      </c>
      <c r="FS17" s="332"/>
      <c r="FT17" s="92"/>
      <c r="FU17" s="70"/>
      <c r="FV17" s="71"/>
      <c r="FW17" s="588">
        <f t="shared" si="21"/>
        <v>0</v>
      </c>
      <c r="FZ17" s="106"/>
      <c r="GA17" s="15">
        <v>10</v>
      </c>
      <c r="GB17" s="69">
        <v>886.3</v>
      </c>
      <c r="GC17" s="511"/>
      <c r="GD17" s="69"/>
      <c r="GE17" s="270"/>
      <c r="GF17" s="271"/>
      <c r="GG17" s="329">
        <f t="shared" si="22"/>
        <v>0</v>
      </c>
      <c r="GJ17" s="106"/>
      <c r="GK17" s="15">
        <v>10</v>
      </c>
      <c r="GL17" s="489">
        <v>925.32</v>
      </c>
      <c r="GM17" s="332"/>
      <c r="GN17" s="489"/>
      <c r="GO17" s="95"/>
      <c r="GP17" s="71"/>
      <c r="GQ17" s="588">
        <f t="shared" si="23"/>
        <v>0</v>
      </c>
      <c r="GT17" s="106"/>
      <c r="GU17" s="15">
        <v>10</v>
      </c>
      <c r="GV17" s="284">
        <v>868.2</v>
      </c>
      <c r="GW17" s="336"/>
      <c r="GX17" s="284"/>
      <c r="GY17" s="325"/>
      <c r="GZ17" s="271"/>
      <c r="HA17" s="588">
        <f t="shared" si="24"/>
        <v>0</v>
      </c>
      <c r="HD17" s="106"/>
      <c r="HE17" s="15">
        <v>10</v>
      </c>
      <c r="HF17" s="284">
        <v>861.8</v>
      </c>
      <c r="HG17" s="336"/>
      <c r="HH17" s="284"/>
      <c r="HI17" s="325"/>
      <c r="HJ17" s="271"/>
      <c r="HK17" s="588">
        <f t="shared" si="25"/>
        <v>0</v>
      </c>
      <c r="HN17" s="106"/>
      <c r="HO17" s="15">
        <v>10</v>
      </c>
      <c r="HP17" s="284">
        <v>919.9</v>
      </c>
      <c r="HQ17" s="336"/>
      <c r="HR17" s="284"/>
      <c r="HS17" s="392"/>
      <c r="HT17" s="271"/>
      <c r="HU17" s="588">
        <f t="shared" si="26"/>
        <v>0</v>
      </c>
      <c r="HX17" s="94"/>
      <c r="HY17" s="15">
        <v>10</v>
      </c>
      <c r="HZ17" s="69">
        <v>911.7</v>
      </c>
      <c r="IA17" s="344"/>
      <c r="IB17" s="69"/>
      <c r="IC17" s="70"/>
      <c r="ID17" s="71"/>
      <c r="IE17" s="588">
        <f t="shared" si="27"/>
        <v>0</v>
      </c>
      <c r="IH17" s="94"/>
      <c r="II17" s="15">
        <v>10</v>
      </c>
      <c r="IJ17" s="69">
        <v>955.26</v>
      </c>
      <c r="IK17" s="344"/>
      <c r="IL17" s="69"/>
      <c r="IM17" s="70"/>
      <c r="IN17" s="71"/>
      <c r="IO17" s="588">
        <f t="shared" si="28"/>
        <v>0</v>
      </c>
      <c r="IR17" s="106"/>
      <c r="IS17" s="15">
        <v>10</v>
      </c>
      <c r="IT17" s="284">
        <v>938.48</v>
      </c>
      <c r="IU17" s="250"/>
      <c r="IV17" s="284"/>
      <c r="IW17" s="517"/>
      <c r="IX17" s="271"/>
      <c r="IY17" s="329">
        <f t="shared" si="29"/>
        <v>0</v>
      </c>
      <c r="IZ17" s="92"/>
      <c r="JA17" s="69"/>
      <c r="JB17" s="106"/>
      <c r="JC17" s="15">
        <v>10</v>
      </c>
      <c r="JD17" s="92">
        <v>939.8</v>
      </c>
      <c r="JE17" s="344"/>
      <c r="JF17" s="92"/>
      <c r="JG17" s="270"/>
      <c r="JH17" s="71"/>
      <c r="JI17" s="588">
        <f t="shared" si="30"/>
        <v>0</v>
      </c>
      <c r="JJ17" s="69"/>
      <c r="JL17" s="106"/>
      <c r="JM17" s="15">
        <v>10</v>
      </c>
      <c r="JN17" s="92">
        <v>927.1</v>
      </c>
      <c r="JO17" s="332"/>
      <c r="JP17" s="92"/>
      <c r="JQ17" s="70"/>
      <c r="JR17" s="71"/>
      <c r="JS17" s="588">
        <f t="shared" si="31"/>
        <v>0</v>
      </c>
      <c r="JV17" s="106"/>
      <c r="JW17" s="15">
        <v>10</v>
      </c>
      <c r="JX17" s="69">
        <v>893.6</v>
      </c>
      <c r="JY17" s="344"/>
      <c r="JZ17" s="69"/>
      <c r="KA17" s="70"/>
      <c r="KB17" s="71"/>
      <c r="KC17" s="588">
        <f t="shared" si="32"/>
        <v>0</v>
      </c>
      <c r="KF17" s="106"/>
      <c r="KG17" s="15">
        <v>10</v>
      </c>
      <c r="KH17" s="69"/>
      <c r="KI17" s="344"/>
      <c r="KJ17" s="69"/>
      <c r="KK17" s="70"/>
      <c r="KL17" s="71"/>
      <c r="KM17" s="588">
        <f t="shared" si="33"/>
        <v>0</v>
      </c>
      <c r="KP17" s="106"/>
      <c r="KQ17" s="15">
        <v>10</v>
      </c>
      <c r="KR17" s="69"/>
      <c r="KS17" s="344"/>
      <c r="KT17" s="69"/>
      <c r="KU17" s="70"/>
      <c r="KV17" s="71"/>
      <c r="KW17" s="588">
        <f t="shared" si="34"/>
        <v>0</v>
      </c>
      <c r="KZ17" s="106"/>
      <c r="LA17" s="15">
        <v>10</v>
      </c>
      <c r="LB17" s="92"/>
      <c r="LC17" s="332"/>
      <c r="LD17" s="92"/>
      <c r="LE17" s="95"/>
      <c r="LF17" s="71"/>
      <c r="LG17" s="588">
        <f t="shared" si="35"/>
        <v>0</v>
      </c>
      <c r="LJ17" s="106"/>
      <c r="LK17" s="15">
        <v>10</v>
      </c>
      <c r="LL17" s="92"/>
      <c r="LM17" s="332"/>
      <c r="LN17" s="92"/>
      <c r="LO17" s="95"/>
      <c r="LP17" s="71"/>
      <c r="LQ17" s="588">
        <f t="shared" si="36"/>
        <v>0</v>
      </c>
      <c r="LT17" s="106"/>
      <c r="LU17" s="15">
        <v>10</v>
      </c>
      <c r="LV17" s="69"/>
      <c r="LW17" s="332"/>
      <c r="LX17" s="69"/>
      <c r="LY17" s="95"/>
      <c r="LZ17" s="71"/>
      <c r="MA17" s="588">
        <f t="shared" si="37"/>
        <v>0</v>
      </c>
      <c r="MB17" s="588"/>
      <c r="MD17" s="106"/>
      <c r="ME17" s="15">
        <v>10</v>
      </c>
      <c r="MF17" s="398"/>
      <c r="MG17" s="332"/>
      <c r="MH17" s="398"/>
      <c r="MI17" s="95"/>
      <c r="MJ17" s="71"/>
      <c r="MK17" s="71">
        <f t="shared" si="38"/>
        <v>0</v>
      </c>
      <c r="MN17" s="106"/>
      <c r="MO17" s="15">
        <v>10</v>
      </c>
      <c r="MP17" s="69"/>
      <c r="MQ17" s="332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32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32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32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32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32"/>
      <c r="OP17" s="69"/>
      <c r="OQ17" s="95"/>
      <c r="OR17" s="71"/>
      <c r="OS17" s="71">
        <f t="shared" si="44"/>
        <v>0</v>
      </c>
      <c r="OV17" s="106"/>
      <c r="OW17" s="15">
        <v>10</v>
      </c>
      <c r="OX17" s="269"/>
      <c r="OY17" s="336"/>
      <c r="OZ17" s="269"/>
      <c r="PA17" s="325"/>
      <c r="PB17" s="271"/>
      <c r="PC17" s="271">
        <f t="shared" si="45"/>
        <v>0</v>
      </c>
      <c r="PF17" s="94"/>
      <c r="PG17" s="15">
        <v>10</v>
      </c>
      <c r="PH17" s="92"/>
      <c r="PI17" s="332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32"/>
      <c r="PT17" s="69"/>
      <c r="PU17" s="95"/>
      <c r="PV17" s="71"/>
      <c r="PY17" s="106"/>
      <c r="PZ17" s="15">
        <v>10</v>
      </c>
      <c r="QA17" s="69"/>
      <c r="QB17" s="137"/>
      <c r="QC17" s="69"/>
      <c r="QD17" s="95"/>
      <c r="QE17" s="71"/>
      <c r="QH17" s="106"/>
      <c r="QI17" s="15">
        <v>10</v>
      </c>
      <c r="QJ17" s="69"/>
      <c r="QK17" s="332"/>
      <c r="QL17" s="92"/>
      <c r="QM17" s="95"/>
      <c r="QN17" s="71"/>
      <c r="QQ17" s="106"/>
      <c r="QR17" s="15">
        <v>10</v>
      </c>
      <c r="QS17" s="69"/>
      <c r="QT17" s="332"/>
      <c r="QU17" s="69"/>
      <c r="QV17" s="95"/>
      <c r="QW17" s="71"/>
      <c r="QZ17" s="106"/>
      <c r="RA17" s="15">
        <v>10</v>
      </c>
      <c r="RB17" s="69"/>
      <c r="RC17" s="332"/>
      <c r="RD17" s="69"/>
      <c r="RE17" s="95"/>
      <c r="RF17" s="71"/>
      <c r="RI17" s="106"/>
      <c r="RJ17" s="15">
        <v>10</v>
      </c>
      <c r="RK17" s="69"/>
      <c r="RL17" s="332"/>
      <c r="RM17" s="69"/>
      <c r="RN17" s="95"/>
      <c r="RO17" s="71"/>
      <c r="RR17" s="106"/>
      <c r="RS17" s="15">
        <v>10</v>
      </c>
      <c r="RT17" s="69"/>
      <c r="RU17" s="137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97"/>
      <c r="TF17" s="182"/>
      <c r="TG17" s="390"/>
      <c r="TH17" s="389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9">
        <v>15</v>
      </c>
      <c r="B18" s="75" t="str">
        <f t="shared" ref="B18:I18" si="56">EU5</f>
        <v>SEABOARD FOODS</v>
      </c>
      <c r="C18" s="75" t="str">
        <f t="shared" si="56"/>
        <v>Seaboad</v>
      </c>
      <c r="D18" s="102" t="str">
        <f t="shared" si="56"/>
        <v>PED. 79221546</v>
      </c>
      <c r="E18" s="137">
        <f t="shared" si="56"/>
        <v>44635</v>
      </c>
      <c r="F18" s="86">
        <f t="shared" si="56"/>
        <v>18802.07</v>
      </c>
      <c r="G18" s="73">
        <f t="shared" si="56"/>
        <v>21</v>
      </c>
      <c r="H18" s="48">
        <f t="shared" si="56"/>
        <v>18740.5</v>
      </c>
      <c r="I18" s="105">
        <f t="shared" si="56"/>
        <v>61.569999999999709</v>
      </c>
      <c r="L18" s="106"/>
      <c r="M18" s="15">
        <v>11</v>
      </c>
      <c r="N18" s="69">
        <v>878.2</v>
      </c>
      <c r="O18" s="344"/>
      <c r="P18" s="69"/>
      <c r="Q18" s="70"/>
      <c r="R18" s="71"/>
      <c r="S18" s="588">
        <f t="shared" si="6"/>
        <v>0</v>
      </c>
      <c r="T18" s="247"/>
      <c r="V18" s="106"/>
      <c r="W18" s="15">
        <v>11</v>
      </c>
      <c r="X18" s="284">
        <v>922.6</v>
      </c>
      <c r="Y18" s="336"/>
      <c r="Z18" s="284"/>
      <c r="AA18" s="392"/>
      <c r="AB18" s="271"/>
      <c r="AC18" s="329">
        <f t="shared" si="7"/>
        <v>0</v>
      </c>
      <c r="AF18" s="106"/>
      <c r="AG18" s="15">
        <v>11</v>
      </c>
      <c r="AH18" s="69">
        <v>907.18</v>
      </c>
      <c r="AI18" s="332"/>
      <c r="AJ18" s="92"/>
      <c r="AK18" s="95"/>
      <c r="AL18" s="71"/>
      <c r="AM18" s="590">
        <f t="shared" si="8"/>
        <v>0</v>
      </c>
      <c r="AP18" s="106"/>
      <c r="AQ18" s="15">
        <v>11</v>
      </c>
      <c r="AR18" s="326">
        <v>917.2</v>
      </c>
      <c r="AS18" s="336"/>
      <c r="AT18" s="326"/>
      <c r="AU18" s="325"/>
      <c r="AV18" s="271"/>
      <c r="AW18" s="329">
        <f t="shared" si="9"/>
        <v>0</v>
      </c>
      <c r="AZ18" s="106"/>
      <c r="BA18" s="15">
        <v>11</v>
      </c>
      <c r="BB18" s="92">
        <v>889</v>
      </c>
      <c r="BC18" s="137"/>
      <c r="BD18" s="92"/>
      <c r="BE18" s="95"/>
      <c r="BF18" s="386"/>
      <c r="BG18" s="606">
        <f t="shared" si="10"/>
        <v>0</v>
      </c>
      <c r="BJ18" s="106"/>
      <c r="BK18" s="15">
        <v>11</v>
      </c>
      <c r="BL18" s="92">
        <v>900.8</v>
      </c>
      <c r="BM18" s="137"/>
      <c r="BN18" s="92"/>
      <c r="BO18" s="95"/>
      <c r="BP18" s="386"/>
      <c r="BQ18" s="780">
        <f t="shared" si="11"/>
        <v>0</v>
      </c>
      <c r="BT18" s="106"/>
      <c r="BU18" s="268">
        <v>11</v>
      </c>
      <c r="BV18" s="284">
        <v>890.4</v>
      </c>
      <c r="BW18" s="387"/>
      <c r="BX18" s="284"/>
      <c r="BY18" s="388"/>
      <c r="BZ18" s="389"/>
      <c r="CA18" s="588">
        <f t="shared" si="12"/>
        <v>0</v>
      </c>
      <c r="CD18" s="810"/>
      <c r="CE18" s="15">
        <v>11</v>
      </c>
      <c r="CF18" s="69">
        <v>948</v>
      </c>
      <c r="CG18" s="387"/>
      <c r="CH18" s="69"/>
      <c r="CI18" s="390"/>
      <c r="CJ18" s="389"/>
      <c r="CK18" s="588">
        <f t="shared" si="13"/>
        <v>0</v>
      </c>
      <c r="CN18" s="94"/>
      <c r="CO18" s="15">
        <v>11</v>
      </c>
      <c r="CP18" s="69">
        <v>918.1</v>
      </c>
      <c r="CQ18" s="387"/>
      <c r="CR18" s="69"/>
      <c r="CS18" s="390"/>
      <c r="CT18" s="389"/>
      <c r="CU18" s="595">
        <f t="shared" si="48"/>
        <v>0</v>
      </c>
      <c r="CX18" s="106"/>
      <c r="CY18" s="15">
        <v>11</v>
      </c>
      <c r="CZ18" s="92">
        <v>903.6</v>
      </c>
      <c r="DA18" s="332"/>
      <c r="DB18" s="92"/>
      <c r="DC18" s="95"/>
      <c r="DD18" s="71"/>
      <c r="DE18" s="588">
        <f t="shared" si="14"/>
        <v>0</v>
      </c>
      <c r="DH18" s="106"/>
      <c r="DI18" s="15">
        <v>11</v>
      </c>
      <c r="DJ18" s="92">
        <v>963.43</v>
      </c>
      <c r="DK18" s="387"/>
      <c r="DL18" s="92"/>
      <c r="DM18" s="390"/>
      <c r="DN18" s="389"/>
      <c r="DO18" s="595">
        <f t="shared" si="15"/>
        <v>0</v>
      </c>
      <c r="DR18" s="106"/>
      <c r="DS18" s="15">
        <v>11</v>
      </c>
      <c r="DT18" s="92">
        <v>924.9</v>
      </c>
      <c r="DU18" s="387"/>
      <c r="DV18" s="92"/>
      <c r="DW18" s="390"/>
      <c r="DX18" s="389"/>
      <c r="DY18" s="588">
        <f t="shared" si="16"/>
        <v>0</v>
      </c>
      <c r="EB18" s="106"/>
      <c r="EC18" s="15">
        <v>11</v>
      </c>
      <c r="ED18" s="69">
        <v>894.3</v>
      </c>
      <c r="EE18" s="344"/>
      <c r="EF18" s="69"/>
      <c r="EG18" s="70"/>
      <c r="EH18" s="71"/>
      <c r="EI18" s="588">
        <f t="shared" si="17"/>
        <v>0</v>
      </c>
      <c r="EL18" s="106"/>
      <c r="EM18" s="15">
        <v>11</v>
      </c>
      <c r="EN18" s="284">
        <v>911.7</v>
      </c>
      <c r="EO18" s="336"/>
      <c r="EP18" s="284"/>
      <c r="EQ18" s="270"/>
      <c r="ER18" s="271"/>
      <c r="ES18" s="588">
        <f t="shared" si="18"/>
        <v>0</v>
      </c>
      <c r="EV18" s="106"/>
      <c r="EW18" s="15">
        <v>11</v>
      </c>
      <c r="EX18" s="269">
        <v>878.2</v>
      </c>
      <c r="EY18" s="511"/>
      <c r="EZ18" s="269"/>
      <c r="FA18" s="270"/>
      <c r="FB18" s="271"/>
      <c r="FC18" s="329">
        <f t="shared" si="19"/>
        <v>0</v>
      </c>
      <c r="FF18" s="106"/>
      <c r="FG18" s="15">
        <v>11</v>
      </c>
      <c r="FH18" s="284">
        <v>922.15</v>
      </c>
      <c r="FI18" s="336"/>
      <c r="FJ18" s="284"/>
      <c r="FK18" s="270"/>
      <c r="FL18" s="271"/>
      <c r="FM18" s="588">
        <f t="shared" si="20"/>
        <v>0</v>
      </c>
      <c r="FP18" s="106"/>
      <c r="FQ18" s="15">
        <v>11</v>
      </c>
      <c r="FR18" s="92">
        <v>937.1</v>
      </c>
      <c r="FS18" s="332"/>
      <c r="FT18" s="92"/>
      <c r="FU18" s="70"/>
      <c r="FV18" s="71"/>
      <c r="FW18" s="588">
        <f t="shared" si="21"/>
        <v>0</v>
      </c>
      <c r="FX18" s="71"/>
      <c r="FZ18" s="106"/>
      <c r="GA18" s="15">
        <v>11</v>
      </c>
      <c r="GB18" s="69">
        <v>907.2</v>
      </c>
      <c r="GC18" s="511"/>
      <c r="GD18" s="69"/>
      <c r="GE18" s="270"/>
      <c r="GF18" s="271"/>
      <c r="GG18" s="329">
        <f t="shared" si="22"/>
        <v>0</v>
      </c>
      <c r="GH18" s="71"/>
      <c r="GJ18" s="106"/>
      <c r="GK18" s="15">
        <v>11</v>
      </c>
      <c r="GL18" s="489">
        <v>947.55</v>
      </c>
      <c r="GM18" s="332"/>
      <c r="GN18" s="489"/>
      <c r="GO18" s="95"/>
      <c r="GP18" s="71"/>
      <c r="GQ18" s="588">
        <f t="shared" si="23"/>
        <v>0</v>
      </c>
      <c r="GT18" s="106"/>
      <c r="GU18" s="15">
        <v>11</v>
      </c>
      <c r="GV18" s="284">
        <v>904.5</v>
      </c>
      <c r="GW18" s="336"/>
      <c r="GX18" s="284"/>
      <c r="GY18" s="325"/>
      <c r="GZ18" s="271"/>
      <c r="HA18" s="588">
        <f t="shared" si="24"/>
        <v>0</v>
      </c>
      <c r="HD18" s="106"/>
      <c r="HE18" s="15">
        <v>11</v>
      </c>
      <c r="HF18" s="284">
        <v>882.7</v>
      </c>
      <c r="HG18" s="336"/>
      <c r="HH18" s="284"/>
      <c r="HI18" s="325"/>
      <c r="HJ18" s="271"/>
      <c r="HK18" s="588">
        <f t="shared" si="25"/>
        <v>0</v>
      </c>
      <c r="HN18" s="106"/>
      <c r="HO18" s="15">
        <v>11</v>
      </c>
      <c r="HP18" s="284">
        <v>929</v>
      </c>
      <c r="HQ18" s="336"/>
      <c r="HR18" s="284"/>
      <c r="HS18" s="392"/>
      <c r="HT18" s="271"/>
      <c r="HU18" s="588">
        <f t="shared" si="26"/>
        <v>0</v>
      </c>
      <c r="HX18" s="94"/>
      <c r="HY18" s="15">
        <v>11</v>
      </c>
      <c r="HZ18" s="69">
        <v>904.5</v>
      </c>
      <c r="IA18" s="344"/>
      <c r="IB18" s="69"/>
      <c r="IC18" s="70"/>
      <c r="ID18" s="71"/>
      <c r="IE18" s="588">
        <f t="shared" si="27"/>
        <v>0</v>
      </c>
      <c r="IH18" s="94"/>
      <c r="II18" s="15">
        <v>11</v>
      </c>
      <c r="IJ18" s="69">
        <v>934.4</v>
      </c>
      <c r="IK18" s="344"/>
      <c r="IL18" s="69"/>
      <c r="IM18" s="70"/>
      <c r="IN18" s="71"/>
      <c r="IO18" s="588">
        <f t="shared" si="28"/>
        <v>0</v>
      </c>
      <c r="IR18" s="106"/>
      <c r="IS18" s="15">
        <v>11</v>
      </c>
      <c r="IT18" s="284">
        <v>982.02</v>
      </c>
      <c r="IU18" s="250"/>
      <c r="IV18" s="284"/>
      <c r="IW18" s="517"/>
      <c r="IX18" s="271"/>
      <c r="IY18" s="329">
        <f t="shared" si="29"/>
        <v>0</v>
      </c>
      <c r="IZ18" s="92"/>
      <c r="JA18" s="69"/>
      <c r="JB18" s="106"/>
      <c r="JC18" s="15">
        <v>11</v>
      </c>
      <c r="JD18" s="92">
        <v>933.5</v>
      </c>
      <c r="JE18" s="344"/>
      <c r="JF18" s="92"/>
      <c r="JG18" s="270"/>
      <c r="JH18" s="71"/>
      <c r="JI18" s="588">
        <f t="shared" si="30"/>
        <v>0</v>
      </c>
      <c r="JJ18" s="105"/>
      <c r="JL18" s="106"/>
      <c r="JM18" s="15">
        <v>11</v>
      </c>
      <c r="JN18" s="92">
        <v>908.1</v>
      </c>
      <c r="JO18" s="332"/>
      <c r="JP18" s="92"/>
      <c r="JQ18" s="70"/>
      <c r="JR18" s="71"/>
      <c r="JS18" s="588">
        <f t="shared" si="31"/>
        <v>0</v>
      </c>
      <c r="JV18" s="106"/>
      <c r="JW18" s="15">
        <v>11</v>
      </c>
      <c r="JX18" s="69">
        <v>926.2</v>
      </c>
      <c r="JY18" s="344"/>
      <c r="JZ18" s="69"/>
      <c r="KA18" s="70"/>
      <c r="KB18" s="71"/>
      <c r="KC18" s="588">
        <f t="shared" si="32"/>
        <v>0</v>
      </c>
      <c r="KF18" s="106"/>
      <c r="KG18" s="15">
        <v>11</v>
      </c>
      <c r="KH18" s="69"/>
      <c r="KI18" s="344"/>
      <c r="KJ18" s="69"/>
      <c r="KK18" s="70"/>
      <c r="KL18" s="71"/>
      <c r="KM18" s="588">
        <f t="shared" si="33"/>
        <v>0</v>
      </c>
      <c r="KP18" s="106"/>
      <c r="KQ18" s="15">
        <v>11</v>
      </c>
      <c r="KR18" s="69"/>
      <c r="KS18" s="344"/>
      <c r="KT18" s="69"/>
      <c r="KU18" s="70"/>
      <c r="KV18" s="71"/>
      <c r="KW18" s="588">
        <f t="shared" si="34"/>
        <v>0</v>
      </c>
      <c r="KZ18" s="106"/>
      <c r="LA18" s="15">
        <v>11</v>
      </c>
      <c r="LB18" s="92"/>
      <c r="LC18" s="332"/>
      <c r="LD18" s="92"/>
      <c r="LE18" s="95"/>
      <c r="LF18" s="71"/>
      <c r="LG18" s="588">
        <f t="shared" si="35"/>
        <v>0</v>
      </c>
      <c r="LJ18" s="106"/>
      <c r="LK18" s="15">
        <v>11</v>
      </c>
      <c r="LL18" s="284"/>
      <c r="LM18" s="332"/>
      <c r="LN18" s="284"/>
      <c r="LO18" s="95"/>
      <c r="LP18" s="71"/>
      <c r="LQ18" s="588">
        <f t="shared" si="36"/>
        <v>0</v>
      </c>
      <c r="LT18" s="106"/>
      <c r="LU18" s="15">
        <v>11</v>
      </c>
      <c r="LV18" s="92"/>
      <c r="LW18" s="332"/>
      <c r="LX18" s="92"/>
      <c r="LY18" s="95"/>
      <c r="LZ18" s="71"/>
      <c r="MA18" s="588">
        <f t="shared" si="37"/>
        <v>0</v>
      </c>
      <c r="MB18" s="588"/>
      <c r="MD18" s="106"/>
      <c r="ME18" s="15">
        <v>11</v>
      </c>
      <c r="MF18" s="398"/>
      <c r="MG18" s="332"/>
      <c r="MH18" s="398"/>
      <c r="MI18" s="95"/>
      <c r="MJ18" s="71"/>
      <c r="MK18" s="71">
        <f t="shared" si="38"/>
        <v>0</v>
      </c>
      <c r="MN18" s="106"/>
      <c r="MO18" s="15">
        <v>11</v>
      </c>
      <c r="MP18" s="92"/>
      <c r="MQ18" s="332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32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32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32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32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32"/>
      <c r="OP18" s="92"/>
      <c r="OQ18" s="95"/>
      <c r="OR18" s="71"/>
      <c r="OS18" s="71">
        <f t="shared" si="44"/>
        <v>0</v>
      </c>
      <c r="OV18" s="106"/>
      <c r="OW18" s="15">
        <v>11</v>
      </c>
      <c r="OX18" s="284"/>
      <c r="OY18" s="336"/>
      <c r="OZ18" s="284"/>
      <c r="PA18" s="325"/>
      <c r="PB18" s="271"/>
      <c r="PC18" s="271">
        <f t="shared" si="45"/>
        <v>0</v>
      </c>
      <c r="PF18" s="94"/>
      <c r="PG18" s="15">
        <v>11</v>
      </c>
      <c r="PH18" s="92"/>
      <c r="PI18" s="332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32"/>
      <c r="PT18" s="92"/>
      <c r="PU18" s="95"/>
      <c r="PV18" s="71"/>
      <c r="PY18" s="106"/>
      <c r="PZ18" s="15">
        <v>11</v>
      </c>
      <c r="QA18" s="92"/>
      <c r="QB18" s="137"/>
      <c r="QC18" s="92"/>
      <c r="QD18" s="95"/>
      <c r="QE18" s="71"/>
      <c r="QH18" s="106"/>
      <c r="QI18" s="15">
        <v>11</v>
      </c>
      <c r="QJ18" s="92"/>
      <c r="QK18" s="332"/>
      <c r="QL18" s="92"/>
      <c r="QM18" s="95"/>
      <c r="QN18" s="71"/>
      <c r="QQ18" s="106"/>
      <c r="QR18" s="15">
        <v>11</v>
      </c>
      <c r="QS18" s="92"/>
      <c r="QT18" s="332"/>
      <c r="QU18" s="92"/>
      <c r="QV18" s="95"/>
      <c r="QW18" s="71"/>
      <c r="QZ18" s="106"/>
      <c r="RA18" s="15">
        <v>11</v>
      </c>
      <c r="RB18" s="92"/>
      <c r="RC18" s="332"/>
      <c r="RD18" s="92"/>
      <c r="RE18" s="95"/>
      <c r="RF18" s="71"/>
      <c r="RI18" s="106"/>
      <c r="RJ18" s="15">
        <v>11</v>
      </c>
      <c r="RK18" s="92"/>
      <c r="RL18" s="332"/>
      <c r="RM18" s="92"/>
      <c r="RN18" s="95"/>
      <c r="RO18" s="386"/>
      <c r="RR18" s="106"/>
      <c r="RS18" s="15">
        <v>11</v>
      </c>
      <c r="RT18" s="92"/>
      <c r="RU18" s="137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97"/>
      <c r="TF18" s="182"/>
      <c r="TG18" s="390"/>
      <c r="TH18" s="389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9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79290876</v>
      </c>
      <c r="E19" s="137">
        <f t="shared" si="57"/>
        <v>44636</v>
      </c>
      <c r="F19" s="86">
        <f t="shared" si="57"/>
        <v>18825.060000000001</v>
      </c>
      <c r="G19" s="73">
        <f t="shared" si="57"/>
        <v>20</v>
      </c>
      <c r="H19" s="48">
        <f t="shared" si="57"/>
        <v>18815.37</v>
      </c>
      <c r="I19" s="105">
        <f t="shared" si="57"/>
        <v>9.6900000000023283</v>
      </c>
      <c r="L19" s="94"/>
      <c r="M19" s="15">
        <v>12</v>
      </c>
      <c r="N19" s="69">
        <v>879.1</v>
      </c>
      <c r="O19" s="344"/>
      <c r="P19" s="69"/>
      <c r="Q19" s="70"/>
      <c r="R19" s="71"/>
      <c r="S19" s="588">
        <f t="shared" si="6"/>
        <v>0</v>
      </c>
      <c r="T19" s="247"/>
      <c r="V19" s="106"/>
      <c r="W19" s="15">
        <v>12</v>
      </c>
      <c r="X19" s="284">
        <v>877.2</v>
      </c>
      <c r="Y19" s="336"/>
      <c r="Z19" s="284"/>
      <c r="AA19" s="392"/>
      <c r="AB19" s="271"/>
      <c r="AC19" s="329">
        <f t="shared" si="7"/>
        <v>0</v>
      </c>
      <c r="AF19" s="106"/>
      <c r="AG19" s="15">
        <v>12</v>
      </c>
      <c r="AH19" s="92">
        <v>962.97</v>
      </c>
      <c r="AI19" s="332"/>
      <c r="AJ19" s="92"/>
      <c r="AK19" s="95"/>
      <c r="AL19" s="71"/>
      <c r="AM19" s="590">
        <f t="shared" si="8"/>
        <v>0</v>
      </c>
      <c r="AP19" s="106"/>
      <c r="AQ19" s="15">
        <v>12</v>
      </c>
      <c r="AR19" s="326">
        <v>902.6</v>
      </c>
      <c r="AS19" s="336"/>
      <c r="AT19" s="326"/>
      <c r="AU19" s="325"/>
      <c r="AV19" s="271"/>
      <c r="AW19" s="329">
        <f t="shared" si="9"/>
        <v>0</v>
      </c>
      <c r="AZ19" s="106"/>
      <c r="BA19" s="15">
        <v>12</v>
      </c>
      <c r="BB19" s="69">
        <v>883.6</v>
      </c>
      <c r="BC19" s="137"/>
      <c r="BD19" s="69"/>
      <c r="BE19" s="95"/>
      <c r="BF19" s="386"/>
      <c r="BG19" s="606">
        <f t="shared" si="10"/>
        <v>0</v>
      </c>
      <c r="BJ19" s="106"/>
      <c r="BK19" s="15">
        <v>12</v>
      </c>
      <c r="BL19" s="69">
        <v>891.8</v>
      </c>
      <c r="BM19" s="137"/>
      <c r="BN19" s="69"/>
      <c r="BO19" s="95"/>
      <c r="BP19" s="386"/>
      <c r="BQ19" s="780">
        <f t="shared" si="11"/>
        <v>0</v>
      </c>
      <c r="BT19" s="106"/>
      <c r="BU19" s="268">
        <v>12</v>
      </c>
      <c r="BV19" s="284">
        <v>923.1</v>
      </c>
      <c r="BW19" s="387"/>
      <c r="BX19" s="284"/>
      <c r="BY19" s="388"/>
      <c r="BZ19" s="389"/>
      <c r="CA19" s="588">
        <f t="shared" si="12"/>
        <v>0</v>
      </c>
      <c r="CD19" s="810"/>
      <c r="CE19" s="15">
        <v>12</v>
      </c>
      <c r="CF19" s="92">
        <v>957.53</v>
      </c>
      <c r="CG19" s="387"/>
      <c r="CH19" s="92"/>
      <c r="CI19" s="390"/>
      <c r="CJ19" s="389"/>
      <c r="CK19" s="588">
        <f t="shared" si="13"/>
        <v>0</v>
      </c>
      <c r="CN19" s="631"/>
      <c r="CO19" s="15">
        <v>12</v>
      </c>
      <c r="CP19" s="92">
        <v>898.1</v>
      </c>
      <c r="CQ19" s="387"/>
      <c r="CR19" s="92"/>
      <c r="CS19" s="390"/>
      <c r="CT19" s="389"/>
      <c r="CU19" s="595">
        <f t="shared" si="48"/>
        <v>0</v>
      </c>
      <c r="CX19" s="106"/>
      <c r="CY19" s="15">
        <v>12</v>
      </c>
      <c r="CZ19" s="92">
        <v>876.3</v>
      </c>
      <c r="DA19" s="332"/>
      <c r="DB19" s="92"/>
      <c r="DC19" s="95"/>
      <c r="DD19" s="71"/>
      <c r="DE19" s="588">
        <f t="shared" si="14"/>
        <v>0</v>
      </c>
      <c r="DH19" s="106"/>
      <c r="DI19" s="15">
        <v>12</v>
      </c>
      <c r="DJ19" s="92">
        <v>944.83</v>
      </c>
      <c r="DK19" s="387"/>
      <c r="DL19" s="92"/>
      <c r="DM19" s="390"/>
      <c r="DN19" s="389"/>
      <c r="DO19" s="595">
        <f t="shared" si="15"/>
        <v>0</v>
      </c>
      <c r="DR19" s="106"/>
      <c r="DS19" s="15">
        <v>12</v>
      </c>
      <c r="DT19" s="92">
        <v>912.2</v>
      </c>
      <c r="DU19" s="387"/>
      <c r="DV19" s="92"/>
      <c r="DW19" s="390"/>
      <c r="DX19" s="389"/>
      <c r="DY19" s="588">
        <f t="shared" si="16"/>
        <v>0</v>
      </c>
      <c r="EB19" s="106"/>
      <c r="EC19" s="15">
        <v>12</v>
      </c>
      <c r="ED19" s="69">
        <v>896.3</v>
      </c>
      <c r="EE19" s="344"/>
      <c r="EF19" s="69"/>
      <c r="EG19" s="70"/>
      <c r="EH19" s="71"/>
      <c r="EI19" s="588">
        <f t="shared" si="17"/>
        <v>0</v>
      </c>
      <c r="EL19" s="106"/>
      <c r="EM19" s="15">
        <v>12</v>
      </c>
      <c r="EN19" s="284">
        <v>909</v>
      </c>
      <c r="EO19" s="336"/>
      <c r="EP19" s="284"/>
      <c r="EQ19" s="270"/>
      <c r="ER19" s="271"/>
      <c r="ES19" s="588">
        <f t="shared" si="18"/>
        <v>0</v>
      </c>
      <c r="EV19" s="106"/>
      <c r="EW19" s="15">
        <v>12</v>
      </c>
      <c r="EX19" s="269">
        <v>868.2</v>
      </c>
      <c r="EY19" s="511"/>
      <c r="EZ19" s="269"/>
      <c r="FA19" s="270"/>
      <c r="FB19" s="271"/>
      <c r="FC19" s="329">
        <f>FB19*EZ19</f>
        <v>0</v>
      </c>
      <c r="FF19" s="106"/>
      <c r="FG19" s="15">
        <v>12</v>
      </c>
      <c r="FH19" s="284">
        <v>945.74</v>
      </c>
      <c r="FI19" s="336"/>
      <c r="FJ19" s="284"/>
      <c r="FK19" s="270"/>
      <c r="FL19" s="271"/>
      <c r="FM19" s="588">
        <f t="shared" si="20"/>
        <v>0</v>
      </c>
      <c r="FP19" s="106"/>
      <c r="FQ19" s="15">
        <v>12</v>
      </c>
      <c r="FR19" s="92">
        <v>921.7</v>
      </c>
      <c r="FS19" s="332"/>
      <c r="FT19" s="92"/>
      <c r="FU19" s="70"/>
      <c r="FV19" s="71"/>
      <c r="FW19" s="588">
        <f t="shared" si="21"/>
        <v>0</v>
      </c>
      <c r="FX19" s="71"/>
      <c r="FZ19" s="106"/>
      <c r="GA19" s="15">
        <v>12</v>
      </c>
      <c r="GB19" s="69">
        <v>869.1</v>
      </c>
      <c r="GC19" s="511"/>
      <c r="GD19" s="69"/>
      <c r="GE19" s="270"/>
      <c r="GF19" s="271"/>
      <c r="GG19" s="329">
        <f t="shared" si="22"/>
        <v>0</v>
      </c>
      <c r="GJ19" s="106"/>
      <c r="GK19" s="15">
        <v>12</v>
      </c>
      <c r="GL19" s="489">
        <v>918.07</v>
      </c>
      <c r="GM19" s="332"/>
      <c r="GN19" s="489"/>
      <c r="GO19" s="95"/>
      <c r="GP19" s="71"/>
      <c r="GQ19" s="588">
        <f t="shared" si="23"/>
        <v>0</v>
      </c>
      <c r="GT19" s="106"/>
      <c r="GU19" s="15">
        <v>12</v>
      </c>
      <c r="GV19" s="284">
        <v>864.5</v>
      </c>
      <c r="GW19" s="336"/>
      <c r="GX19" s="284"/>
      <c r="GY19" s="325"/>
      <c r="GZ19" s="271"/>
      <c r="HA19" s="588">
        <f t="shared" si="24"/>
        <v>0</v>
      </c>
      <c r="HD19" s="106"/>
      <c r="HE19" s="15">
        <v>12</v>
      </c>
      <c r="HF19" s="284">
        <v>861.8</v>
      </c>
      <c r="HG19" s="336"/>
      <c r="HH19" s="284"/>
      <c r="HI19" s="325"/>
      <c r="HJ19" s="271"/>
      <c r="HK19" s="588">
        <f t="shared" si="25"/>
        <v>0</v>
      </c>
      <c r="HN19" s="106"/>
      <c r="HO19" s="15">
        <v>12</v>
      </c>
      <c r="HP19" s="284">
        <v>917.2</v>
      </c>
      <c r="HQ19" s="336"/>
      <c r="HR19" s="284"/>
      <c r="HS19" s="392"/>
      <c r="HT19" s="271"/>
      <c r="HU19" s="588">
        <f t="shared" si="26"/>
        <v>0</v>
      </c>
      <c r="HX19" s="94"/>
      <c r="HY19" s="15">
        <v>12</v>
      </c>
      <c r="HZ19" s="69">
        <v>940.7</v>
      </c>
      <c r="IA19" s="344"/>
      <c r="IB19" s="69"/>
      <c r="IC19" s="70"/>
      <c r="ID19" s="71"/>
      <c r="IE19" s="588">
        <f t="shared" si="27"/>
        <v>0</v>
      </c>
      <c r="IH19" s="94"/>
      <c r="II19" s="15">
        <v>12</v>
      </c>
      <c r="IJ19" s="69">
        <v>957.98</v>
      </c>
      <c r="IK19" s="344"/>
      <c r="IL19" s="69"/>
      <c r="IM19" s="70"/>
      <c r="IN19" s="71"/>
      <c r="IO19" s="588">
        <f t="shared" si="28"/>
        <v>0</v>
      </c>
      <c r="IR19" s="106"/>
      <c r="IS19" s="15">
        <v>12</v>
      </c>
      <c r="IT19" s="284">
        <v>975.22</v>
      </c>
      <c r="IU19" s="250"/>
      <c r="IV19" s="284"/>
      <c r="IW19" s="517"/>
      <c r="IX19" s="271"/>
      <c r="IY19" s="329">
        <f t="shared" si="29"/>
        <v>0</v>
      </c>
      <c r="IZ19" s="92"/>
      <c r="JA19" s="105"/>
      <c r="JB19" s="106"/>
      <c r="JC19" s="15">
        <v>12</v>
      </c>
      <c r="JD19" s="92">
        <v>932.6</v>
      </c>
      <c r="JE19" s="344"/>
      <c r="JF19" s="92"/>
      <c r="JG19" s="270"/>
      <c r="JH19" s="71"/>
      <c r="JI19" s="588">
        <f t="shared" si="30"/>
        <v>0</v>
      </c>
      <c r="JL19" s="106"/>
      <c r="JM19" s="15">
        <v>12</v>
      </c>
      <c r="JN19" s="92">
        <v>910.8</v>
      </c>
      <c r="JO19" s="332"/>
      <c r="JP19" s="92"/>
      <c r="JQ19" s="70"/>
      <c r="JR19" s="71"/>
      <c r="JS19" s="588">
        <f t="shared" si="31"/>
        <v>0</v>
      </c>
      <c r="JV19" s="94"/>
      <c r="JW19" s="15">
        <v>12</v>
      </c>
      <c r="JX19" s="69">
        <v>921.7</v>
      </c>
      <c r="JY19" s="344"/>
      <c r="JZ19" s="69"/>
      <c r="KA19" s="70"/>
      <c r="KB19" s="71"/>
      <c r="KC19" s="588">
        <f t="shared" si="32"/>
        <v>0</v>
      </c>
      <c r="KF19" s="94"/>
      <c r="KG19" s="15">
        <v>12</v>
      </c>
      <c r="KH19" s="69"/>
      <c r="KI19" s="344"/>
      <c r="KJ19" s="69"/>
      <c r="KK19" s="70"/>
      <c r="KL19" s="71"/>
      <c r="KM19" s="588">
        <f t="shared" si="33"/>
        <v>0</v>
      </c>
      <c r="KP19" s="94"/>
      <c r="KQ19" s="15">
        <v>12</v>
      </c>
      <c r="KR19" s="69"/>
      <c r="KS19" s="344"/>
      <c r="KT19" s="69"/>
      <c r="KU19" s="70"/>
      <c r="KV19" s="71"/>
      <c r="KW19" s="588">
        <f t="shared" si="34"/>
        <v>0</v>
      </c>
      <c r="KZ19" s="106"/>
      <c r="LA19" s="15">
        <v>12</v>
      </c>
      <c r="LB19" s="69"/>
      <c r="LC19" s="332"/>
      <c r="LD19" s="69"/>
      <c r="LE19" s="95"/>
      <c r="LF19" s="71"/>
      <c r="LG19" s="588">
        <f t="shared" si="35"/>
        <v>0</v>
      </c>
      <c r="LJ19" s="106"/>
      <c r="LK19" s="15">
        <v>12</v>
      </c>
      <c r="LL19" s="284"/>
      <c r="LM19" s="332"/>
      <c r="LN19" s="284"/>
      <c r="LO19" s="95"/>
      <c r="LP19" s="71"/>
      <c r="LQ19" s="588">
        <f t="shared" si="36"/>
        <v>0</v>
      </c>
      <c r="LT19" s="106"/>
      <c r="LU19" s="15">
        <v>12</v>
      </c>
      <c r="LV19" s="92"/>
      <c r="LW19" s="332"/>
      <c r="LX19" s="92"/>
      <c r="LY19" s="95"/>
      <c r="LZ19" s="71"/>
      <c r="MA19" s="588">
        <f t="shared" si="37"/>
        <v>0</v>
      </c>
      <c r="MB19" s="588"/>
      <c r="MD19" s="106"/>
      <c r="ME19" s="15">
        <v>12</v>
      </c>
      <c r="MF19" s="398"/>
      <c r="MG19" s="332"/>
      <c r="MH19" s="398"/>
      <c r="MI19" s="95"/>
      <c r="MJ19" s="71"/>
      <c r="MK19" s="71">
        <f t="shared" si="38"/>
        <v>0</v>
      </c>
      <c r="MN19" s="106"/>
      <c r="MO19" s="15">
        <v>12</v>
      </c>
      <c r="MP19" s="92"/>
      <c r="MQ19" s="332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32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32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32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32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32"/>
      <c r="OP19" s="92"/>
      <c r="OQ19" s="95"/>
      <c r="OR19" s="71"/>
      <c r="OS19" s="71">
        <f t="shared" si="44"/>
        <v>0</v>
      </c>
      <c r="OV19" s="106"/>
      <c r="OW19" s="15">
        <v>12</v>
      </c>
      <c r="OX19" s="284"/>
      <c r="OY19" s="336"/>
      <c r="OZ19" s="284"/>
      <c r="PA19" s="325"/>
      <c r="PB19" s="271"/>
      <c r="PC19" s="271">
        <f t="shared" si="45"/>
        <v>0</v>
      </c>
      <c r="PF19" s="94"/>
      <c r="PG19" s="15">
        <v>12</v>
      </c>
      <c r="PH19" s="92"/>
      <c r="PI19" s="332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32"/>
      <c r="PT19" s="92"/>
      <c r="PU19" s="95"/>
      <c r="PV19" s="71"/>
      <c r="PY19" s="106"/>
      <c r="PZ19" s="15">
        <v>12</v>
      </c>
      <c r="QA19" s="92"/>
      <c r="QB19" s="137"/>
      <c r="QC19" s="92"/>
      <c r="QD19" s="95"/>
      <c r="QE19" s="71"/>
      <c r="QH19" s="106"/>
      <c r="QI19" s="15">
        <v>12</v>
      </c>
      <c r="QJ19" s="92"/>
      <c r="QK19" s="332"/>
      <c r="QL19" s="92"/>
      <c r="QM19" s="95"/>
      <c r="QN19" s="71"/>
      <c r="QQ19" s="106"/>
      <c r="QR19" s="15">
        <v>12</v>
      </c>
      <c r="QS19" s="92"/>
      <c r="QT19" s="332"/>
      <c r="QU19" s="92"/>
      <c r="QV19" s="95"/>
      <c r="QW19" s="71"/>
      <c r="QZ19" s="106"/>
      <c r="RA19" s="15">
        <v>12</v>
      </c>
      <c r="RB19" s="92"/>
      <c r="RC19" s="332"/>
      <c r="RD19" s="92"/>
      <c r="RE19" s="95"/>
      <c r="RF19" s="71"/>
      <c r="RI19" s="106"/>
      <c r="RJ19" s="15">
        <v>12</v>
      </c>
      <c r="RK19" s="92"/>
      <c r="RL19" s="332"/>
      <c r="RM19" s="92"/>
      <c r="RN19" s="95"/>
      <c r="RO19" s="386"/>
      <c r="RR19" s="106"/>
      <c r="RS19" s="15">
        <v>12</v>
      </c>
      <c r="RT19" s="92"/>
      <c r="RU19" s="137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97"/>
      <c r="TF19" s="182"/>
      <c r="TG19" s="390"/>
      <c r="TH19" s="389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9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79282384</v>
      </c>
      <c r="E20" s="137">
        <f t="shared" si="58"/>
        <v>44636</v>
      </c>
      <c r="F20" s="86">
        <f t="shared" si="58"/>
        <v>19265.5</v>
      </c>
      <c r="G20" s="73">
        <f t="shared" si="58"/>
        <v>21</v>
      </c>
      <c r="H20" s="48">
        <f t="shared" si="58"/>
        <v>19263.8</v>
      </c>
      <c r="I20" s="105">
        <f t="shared" si="58"/>
        <v>1.7000000000007276</v>
      </c>
      <c r="L20" s="94"/>
      <c r="M20" s="15">
        <v>13</v>
      </c>
      <c r="N20" s="69">
        <v>926.2</v>
      </c>
      <c r="O20" s="344"/>
      <c r="P20" s="69"/>
      <c r="Q20" s="70"/>
      <c r="R20" s="71"/>
      <c r="S20" s="588">
        <f t="shared" si="6"/>
        <v>0</v>
      </c>
      <c r="T20" s="247"/>
      <c r="V20" s="106"/>
      <c r="W20" s="15">
        <v>13</v>
      </c>
      <c r="X20" s="284">
        <v>911.7</v>
      </c>
      <c r="Y20" s="336"/>
      <c r="Z20" s="284"/>
      <c r="AA20" s="392"/>
      <c r="AB20" s="271"/>
      <c r="AC20" s="329">
        <f t="shared" si="7"/>
        <v>0</v>
      </c>
      <c r="AF20" s="106"/>
      <c r="AG20" s="15">
        <v>13</v>
      </c>
      <c r="AH20" s="92">
        <v>969.78</v>
      </c>
      <c r="AI20" s="332"/>
      <c r="AJ20" s="92"/>
      <c r="AK20" s="95"/>
      <c r="AL20" s="71"/>
      <c r="AM20" s="590">
        <f t="shared" si="8"/>
        <v>0</v>
      </c>
      <c r="AP20" s="106"/>
      <c r="AQ20" s="15">
        <v>13</v>
      </c>
      <c r="AR20" s="326">
        <v>888.1</v>
      </c>
      <c r="AS20" s="336"/>
      <c r="AT20" s="326"/>
      <c r="AU20" s="325"/>
      <c r="AV20" s="271"/>
      <c r="AW20" s="329">
        <f t="shared" si="9"/>
        <v>0</v>
      </c>
      <c r="AZ20" s="106"/>
      <c r="BA20" s="15">
        <v>13</v>
      </c>
      <c r="BB20" s="92">
        <v>876.3</v>
      </c>
      <c r="BC20" s="137"/>
      <c r="BD20" s="92"/>
      <c r="BE20" s="95"/>
      <c r="BF20" s="386"/>
      <c r="BG20" s="606">
        <f t="shared" si="10"/>
        <v>0</v>
      </c>
      <c r="BJ20" s="106"/>
      <c r="BK20" s="15">
        <v>13</v>
      </c>
      <c r="BL20" s="92">
        <v>875.4</v>
      </c>
      <c r="BM20" s="137"/>
      <c r="BN20" s="92"/>
      <c r="BO20" s="95"/>
      <c r="BP20" s="386"/>
      <c r="BQ20" s="780">
        <f t="shared" si="11"/>
        <v>0</v>
      </c>
      <c r="BT20" s="106"/>
      <c r="BU20" s="268">
        <v>13</v>
      </c>
      <c r="BV20" s="284">
        <v>904</v>
      </c>
      <c r="BW20" s="387"/>
      <c r="BX20" s="284"/>
      <c r="BY20" s="388"/>
      <c r="BZ20" s="389"/>
      <c r="CA20" s="588">
        <f t="shared" si="12"/>
        <v>0</v>
      </c>
      <c r="CD20" s="810"/>
      <c r="CE20" s="15">
        <v>13</v>
      </c>
      <c r="CF20" s="92">
        <v>964.33</v>
      </c>
      <c r="CG20" s="387"/>
      <c r="CH20" s="92"/>
      <c r="CI20" s="390"/>
      <c r="CJ20" s="389"/>
      <c r="CK20" s="588">
        <f t="shared" si="13"/>
        <v>0</v>
      </c>
      <c r="CN20" s="631"/>
      <c r="CO20" s="15">
        <v>13</v>
      </c>
      <c r="CP20" s="284">
        <v>939.8</v>
      </c>
      <c r="CQ20" s="387"/>
      <c r="CR20" s="92"/>
      <c r="CS20" s="390"/>
      <c r="CT20" s="389"/>
      <c r="CU20" s="595">
        <f t="shared" si="48"/>
        <v>0</v>
      </c>
      <c r="CX20" s="106"/>
      <c r="CY20" s="15">
        <v>13</v>
      </c>
      <c r="CZ20" s="92">
        <v>907.2</v>
      </c>
      <c r="DA20" s="332"/>
      <c r="DB20" s="92"/>
      <c r="DC20" s="95"/>
      <c r="DD20" s="71"/>
      <c r="DE20" s="588">
        <f t="shared" si="14"/>
        <v>0</v>
      </c>
      <c r="DH20" s="106"/>
      <c r="DI20" s="15">
        <v>13</v>
      </c>
      <c r="DJ20" s="92">
        <v>922.15</v>
      </c>
      <c r="DK20" s="387"/>
      <c r="DL20" s="92"/>
      <c r="DM20" s="390"/>
      <c r="DN20" s="389"/>
      <c r="DO20" s="595">
        <f t="shared" si="15"/>
        <v>0</v>
      </c>
      <c r="DR20" s="106"/>
      <c r="DS20" s="15">
        <v>13</v>
      </c>
      <c r="DT20" s="92">
        <v>853.2</v>
      </c>
      <c r="DU20" s="387"/>
      <c r="DV20" s="92"/>
      <c r="DW20" s="390"/>
      <c r="DX20" s="389"/>
      <c r="DY20" s="588">
        <f t="shared" si="16"/>
        <v>0</v>
      </c>
      <c r="EB20" s="106"/>
      <c r="EC20" s="15">
        <v>13</v>
      </c>
      <c r="ED20" s="69">
        <v>879.1</v>
      </c>
      <c r="EE20" s="344"/>
      <c r="EF20" s="69"/>
      <c r="EG20" s="70"/>
      <c r="EH20" s="71"/>
      <c r="EI20" s="588">
        <f t="shared" si="17"/>
        <v>0</v>
      </c>
      <c r="EL20" s="106"/>
      <c r="EM20" s="15">
        <v>13</v>
      </c>
      <c r="EN20" s="284">
        <v>865.4</v>
      </c>
      <c r="EO20" s="336"/>
      <c r="EP20" s="284"/>
      <c r="EQ20" s="270"/>
      <c r="ER20" s="271"/>
      <c r="ES20" s="588">
        <f t="shared" si="18"/>
        <v>0</v>
      </c>
      <c r="EV20" s="106"/>
      <c r="EW20" s="15">
        <v>13</v>
      </c>
      <c r="EX20" s="269">
        <v>879.1</v>
      </c>
      <c r="EY20" s="511"/>
      <c r="EZ20" s="269"/>
      <c r="FA20" s="270"/>
      <c r="FB20" s="271"/>
      <c r="FC20" s="329">
        <f>FB20*EZ20</f>
        <v>0</v>
      </c>
      <c r="FF20" s="106"/>
      <c r="FG20" s="15">
        <v>13</v>
      </c>
      <c r="FH20" s="284">
        <v>944.37</v>
      </c>
      <c r="FI20" s="336"/>
      <c r="FJ20" s="284"/>
      <c r="FK20" s="270"/>
      <c r="FL20" s="271"/>
      <c r="FM20" s="588">
        <f t="shared" si="20"/>
        <v>0</v>
      </c>
      <c r="FP20" s="106"/>
      <c r="FQ20" s="15">
        <v>13</v>
      </c>
      <c r="FR20" s="92">
        <v>916.3</v>
      </c>
      <c r="FS20" s="332"/>
      <c r="FT20" s="92"/>
      <c r="FU20" s="70"/>
      <c r="FV20" s="71"/>
      <c r="FW20" s="588">
        <f t="shared" si="21"/>
        <v>0</v>
      </c>
      <c r="FX20" s="71"/>
      <c r="FZ20" s="106"/>
      <c r="GA20" s="15">
        <v>13</v>
      </c>
      <c r="GB20" s="69">
        <v>869.1</v>
      </c>
      <c r="GC20" s="511"/>
      <c r="GD20" s="69"/>
      <c r="GE20" s="270"/>
      <c r="GF20" s="271"/>
      <c r="GG20" s="329">
        <f t="shared" si="22"/>
        <v>0</v>
      </c>
      <c r="GJ20" s="106"/>
      <c r="GK20" s="15">
        <v>13</v>
      </c>
      <c r="GL20" s="489">
        <v>881.78</v>
      </c>
      <c r="GM20" s="332"/>
      <c r="GN20" s="489"/>
      <c r="GO20" s="95"/>
      <c r="GP20" s="71"/>
      <c r="GQ20" s="588">
        <f t="shared" si="23"/>
        <v>0</v>
      </c>
      <c r="GT20" s="106"/>
      <c r="GU20" s="15">
        <v>13</v>
      </c>
      <c r="GV20" s="284">
        <v>891.8</v>
      </c>
      <c r="GW20" s="336"/>
      <c r="GX20" s="284"/>
      <c r="GY20" s="325"/>
      <c r="GZ20" s="271"/>
      <c r="HA20" s="588">
        <f t="shared" si="24"/>
        <v>0</v>
      </c>
      <c r="HD20" s="106"/>
      <c r="HE20" s="15">
        <v>13</v>
      </c>
      <c r="HF20" s="284">
        <v>883.6</v>
      </c>
      <c r="HG20" s="336"/>
      <c r="HH20" s="284"/>
      <c r="HI20" s="325"/>
      <c r="HJ20" s="271"/>
      <c r="HK20" s="329">
        <f t="shared" si="25"/>
        <v>0</v>
      </c>
      <c r="HN20" s="106"/>
      <c r="HO20" s="15">
        <v>13</v>
      </c>
      <c r="HP20" s="284">
        <v>904.5</v>
      </c>
      <c r="HQ20" s="336"/>
      <c r="HR20" s="284"/>
      <c r="HS20" s="392"/>
      <c r="HT20" s="271"/>
      <c r="HU20" s="588">
        <f t="shared" si="26"/>
        <v>0</v>
      </c>
      <c r="HX20" s="94"/>
      <c r="HY20" s="15">
        <v>13</v>
      </c>
      <c r="HZ20" s="69">
        <v>879.1</v>
      </c>
      <c r="IA20" s="344"/>
      <c r="IB20" s="69"/>
      <c r="IC20" s="70"/>
      <c r="ID20" s="71"/>
      <c r="IE20" s="588">
        <f t="shared" si="27"/>
        <v>0</v>
      </c>
      <c r="IH20" s="94"/>
      <c r="II20" s="15">
        <v>13</v>
      </c>
      <c r="IJ20" s="69">
        <v>908.54</v>
      </c>
      <c r="IK20" s="344"/>
      <c r="IL20" s="69"/>
      <c r="IM20" s="70"/>
      <c r="IN20" s="71"/>
      <c r="IO20" s="588">
        <f t="shared" si="28"/>
        <v>0</v>
      </c>
      <c r="IR20" s="106"/>
      <c r="IS20" s="15">
        <v>13</v>
      </c>
      <c r="IT20" s="284">
        <v>951.18</v>
      </c>
      <c r="IU20" s="250"/>
      <c r="IV20" s="284"/>
      <c r="IW20" s="517"/>
      <c r="IX20" s="271"/>
      <c r="IY20" s="329">
        <f t="shared" si="29"/>
        <v>0</v>
      </c>
      <c r="IZ20" s="92"/>
      <c r="JB20" s="106"/>
      <c r="JC20" s="15">
        <v>13</v>
      </c>
      <c r="JD20" s="92">
        <v>929</v>
      </c>
      <c r="JE20" s="344"/>
      <c r="JF20" s="92"/>
      <c r="JG20" s="270"/>
      <c r="JH20" s="71"/>
      <c r="JI20" s="588">
        <f t="shared" si="30"/>
        <v>0</v>
      </c>
      <c r="JL20" s="106"/>
      <c r="JM20" s="15">
        <v>13</v>
      </c>
      <c r="JN20" s="92">
        <v>900.8</v>
      </c>
      <c r="JO20" s="332"/>
      <c r="JP20" s="92"/>
      <c r="JQ20" s="70"/>
      <c r="JR20" s="71"/>
      <c r="JS20" s="588">
        <f t="shared" si="31"/>
        <v>0</v>
      </c>
      <c r="JV20" s="94"/>
      <c r="JW20" s="15">
        <v>13</v>
      </c>
      <c r="JX20" s="69">
        <v>861.8</v>
      </c>
      <c r="JY20" s="344"/>
      <c r="JZ20" s="69"/>
      <c r="KA20" s="70"/>
      <c r="KB20" s="71"/>
      <c r="KC20" s="588">
        <f t="shared" si="32"/>
        <v>0</v>
      </c>
      <c r="KF20" s="94"/>
      <c r="KG20" s="15">
        <v>13</v>
      </c>
      <c r="KH20" s="69"/>
      <c r="KI20" s="344"/>
      <c r="KJ20" s="69"/>
      <c r="KK20" s="70"/>
      <c r="KL20" s="71"/>
      <c r="KM20" s="588">
        <f t="shared" si="33"/>
        <v>0</v>
      </c>
      <c r="KP20" s="94"/>
      <c r="KQ20" s="15">
        <v>13</v>
      </c>
      <c r="KR20" s="69"/>
      <c r="KS20" s="344"/>
      <c r="KT20" s="69"/>
      <c r="KU20" s="70"/>
      <c r="KV20" s="71"/>
      <c r="KW20" s="588">
        <f t="shared" si="34"/>
        <v>0</v>
      </c>
      <c r="KZ20" s="106"/>
      <c r="LA20" s="15">
        <v>13</v>
      </c>
      <c r="LB20" s="92"/>
      <c r="LC20" s="332"/>
      <c r="LD20" s="92"/>
      <c r="LE20" s="95"/>
      <c r="LF20" s="71"/>
      <c r="LG20" s="588">
        <f t="shared" si="35"/>
        <v>0</v>
      </c>
      <c r="LJ20" s="106"/>
      <c r="LK20" s="15">
        <v>13</v>
      </c>
      <c r="LL20" s="284"/>
      <c r="LM20" s="332"/>
      <c r="LN20" s="284"/>
      <c r="LO20" s="95"/>
      <c r="LP20" s="71"/>
      <c r="LQ20" s="588">
        <f t="shared" si="36"/>
        <v>0</v>
      </c>
      <c r="LT20" s="106"/>
      <c r="LU20" s="15">
        <v>13</v>
      </c>
      <c r="LV20" s="92"/>
      <c r="LW20" s="332"/>
      <c r="LX20" s="92"/>
      <c r="LY20" s="95"/>
      <c r="LZ20" s="71"/>
      <c r="MA20" s="588">
        <f t="shared" si="37"/>
        <v>0</v>
      </c>
      <c r="MB20" s="588"/>
      <c r="MD20" s="106"/>
      <c r="ME20" s="15">
        <v>13</v>
      </c>
      <c r="MF20" s="398"/>
      <c r="MG20" s="332"/>
      <c r="MH20" s="398"/>
      <c r="MI20" s="95"/>
      <c r="MJ20" s="71"/>
      <c r="MK20" s="71">
        <f t="shared" si="38"/>
        <v>0</v>
      </c>
      <c r="MN20" s="106"/>
      <c r="MO20" s="15">
        <v>13</v>
      </c>
      <c r="MP20" s="92"/>
      <c r="MQ20" s="332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32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32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32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32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32"/>
      <c r="OP20" s="92"/>
      <c r="OQ20" s="95"/>
      <c r="OR20" s="71"/>
      <c r="OS20" s="71">
        <f t="shared" si="44"/>
        <v>0</v>
      </c>
      <c r="OV20" s="106"/>
      <c r="OW20" s="15">
        <v>13</v>
      </c>
      <c r="OX20" s="284"/>
      <c r="OY20" s="336"/>
      <c r="OZ20" s="284"/>
      <c r="PA20" s="325"/>
      <c r="PB20" s="271"/>
      <c r="PC20" s="271">
        <f t="shared" si="45"/>
        <v>0</v>
      </c>
      <c r="PF20" s="94"/>
      <c r="PG20" s="15">
        <v>13</v>
      </c>
      <c r="PH20" s="92"/>
      <c r="PI20" s="332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32"/>
      <c r="PT20" s="92"/>
      <c r="PU20" s="95"/>
      <c r="PV20" s="71"/>
      <c r="PY20" s="106"/>
      <c r="PZ20" s="15">
        <v>13</v>
      </c>
      <c r="QA20" s="92"/>
      <c r="QB20" s="137"/>
      <c r="QC20" s="92"/>
      <c r="QD20" s="95"/>
      <c r="QE20" s="71"/>
      <c r="QH20" s="106"/>
      <c r="QI20" s="15">
        <v>13</v>
      </c>
      <c r="QJ20" s="92"/>
      <c r="QK20" s="332"/>
      <c r="QL20" s="92"/>
      <c r="QM20" s="95"/>
      <c r="QN20" s="71"/>
      <c r="QQ20" s="106"/>
      <c r="QR20" s="15">
        <v>13</v>
      </c>
      <c r="QS20" s="92"/>
      <c r="QT20" s="332"/>
      <c r="QU20" s="92"/>
      <c r="QV20" s="95"/>
      <c r="QW20" s="71"/>
      <c r="QZ20" s="106"/>
      <c r="RA20" s="15">
        <v>13</v>
      </c>
      <c r="RB20" s="92"/>
      <c r="RC20" s="332"/>
      <c r="RD20" s="92"/>
      <c r="RE20" s="95"/>
      <c r="RF20" s="71"/>
      <c r="RI20" s="106"/>
      <c r="RJ20" s="15">
        <v>13</v>
      </c>
      <c r="RK20" s="92"/>
      <c r="RL20" s="332"/>
      <c r="RM20" s="92"/>
      <c r="RN20" s="95"/>
      <c r="RO20" s="386"/>
      <c r="RR20" s="106"/>
      <c r="RS20" s="15">
        <v>13</v>
      </c>
      <c r="RT20" s="92"/>
      <c r="RU20" s="137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97"/>
      <c r="TF20" s="182"/>
      <c r="TG20" s="390"/>
      <c r="TH20" s="389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9">
        <v>18</v>
      </c>
      <c r="B21" s="75" t="str">
        <f t="shared" ref="B21:I21" si="59">FY5</f>
        <v>SEABOARD FOODS</v>
      </c>
      <c r="C21" s="75" t="str">
        <f t="shared" si="59"/>
        <v>Seaboard</v>
      </c>
      <c r="D21" s="401" t="str">
        <f>GA5</f>
        <v>PED. 79352265</v>
      </c>
      <c r="E21" s="137">
        <f t="shared" si="59"/>
        <v>44637</v>
      </c>
      <c r="F21" s="86">
        <f t="shared" si="59"/>
        <v>18530.851999999999</v>
      </c>
      <c r="G21" s="73">
        <f t="shared" si="59"/>
        <v>21</v>
      </c>
      <c r="H21" s="48">
        <f t="shared" si="59"/>
        <v>18587.099999999999</v>
      </c>
      <c r="I21" s="105">
        <f t="shared" si="59"/>
        <v>-56.247999999999593</v>
      </c>
      <c r="L21" s="94"/>
      <c r="M21" s="15">
        <v>14</v>
      </c>
      <c r="N21" s="69">
        <v>938.9</v>
      </c>
      <c r="O21" s="344"/>
      <c r="P21" s="69"/>
      <c r="Q21" s="70"/>
      <c r="R21" s="71"/>
      <c r="S21" s="588">
        <f t="shared" si="6"/>
        <v>0</v>
      </c>
      <c r="T21" s="247"/>
      <c r="V21" s="106"/>
      <c r="W21" s="15">
        <v>14</v>
      </c>
      <c r="X21" s="284">
        <v>938.9</v>
      </c>
      <c r="Y21" s="336"/>
      <c r="Z21" s="284"/>
      <c r="AA21" s="392"/>
      <c r="AB21" s="271"/>
      <c r="AC21" s="329">
        <f t="shared" si="7"/>
        <v>0</v>
      </c>
      <c r="AF21" s="106"/>
      <c r="AG21" s="15">
        <v>14</v>
      </c>
      <c r="AH21" s="92">
        <v>946.64</v>
      </c>
      <c r="AI21" s="332"/>
      <c r="AJ21" s="92"/>
      <c r="AK21" s="95"/>
      <c r="AL21" s="71"/>
      <c r="AM21" s="590">
        <f t="shared" si="8"/>
        <v>0</v>
      </c>
      <c r="AP21" s="106"/>
      <c r="AQ21" s="15">
        <v>14</v>
      </c>
      <c r="AR21" s="326">
        <v>920.8</v>
      </c>
      <c r="AS21" s="336"/>
      <c r="AT21" s="326"/>
      <c r="AU21" s="325"/>
      <c r="AV21" s="271"/>
      <c r="AW21" s="329">
        <f t="shared" si="9"/>
        <v>0</v>
      </c>
      <c r="AZ21" s="106"/>
      <c r="BA21" s="15">
        <v>14</v>
      </c>
      <c r="BB21" s="92">
        <v>882.7</v>
      </c>
      <c r="BC21" s="137"/>
      <c r="BD21" s="92"/>
      <c r="BE21" s="95"/>
      <c r="BF21" s="386"/>
      <c r="BG21" s="606">
        <f t="shared" si="10"/>
        <v>0</v>
      </c>
      <c r="BJ21" s="106"/>
      <c r="BK21" s="15">
        <v>14</v>
      </c>
      <c r="BL21" s="92">
        <v>861.8</v>
      </c>
      <c r="BM21" s="137"/>
      <c r="BN21" s="92"/>
      <c r="BO21" s="95"/>
      <c r="BP21" s="386"/>
      <c r="BQ21" s="780">
        <f t="shared" si="11"/>
        <v>0</v>
      </c>
      <c r="BT21" s="106"/>
      <c r="BU21" s="268">
        <v>14</v>
      </c>
      <c r="BV21" s="284">
        <v>914</v>
      </c>
      <c r="BW21" s="387"/>
      <c r="BX21" s="284"/>
      <c r="BY21" s="388"/>
      <c r="BZ21" s="389"/>
      <c r="CA21" s="588">
        <f t="shared" si="12"/>
        <v>0</v>
      </c>
      <c r="CD21" s="810"/>
      <c r="CE21" s="15">
        <v>14</v>
      </c>
      <c r="CF21" s="92">
        <v>911.26</v>
      </c>
      <c r="CG21" s="387"/>
      <c r="CH21" s="92"/>
      <c r="CI21" s="390"/>
      <c r="CJ21" s="389"/>
      <c r="CK21" s="588">
        <f t="shared" si="13"/>
        <v>0</v>
      </c>
      <c r="CN21" s="631"/>
      <c r="CO21" s="15">
        <v>14</v>
      </c>
      <c r="CP21" s="284">
        <v>937.1</v>
      </c>
      <c r="CQ21" s="387"/>
      <c r="CR21" s="284"/>
      <c r="CS21" s="390"/>
      <c r="CT21" s="389"/>
      <c r="CU21" s="595">
        <f t="shared" si="48"/>
        <v>0</v>
      </c>
      <c r="CX21" s="106"/>
      <c r="CY21" s="15">
        <v>14</v>
      </c>
      <c r="CZ21" s="92">
        <v>937.1</v>
      </c>
      <c r="DA21" s="332"/>
      <c r="DB21" s="92"/>
      <c r="DC21" s="95"/>
      <c r="DD21" s="71"/>
      <c r="DE21" s="588">
        <f t="shared" si="14"/>
        <v>0</v>
      </c>
      <c r="DH21" s="106"/>
      <c r="DI21" s="15">
        <v>14</v>
      </c>
      <c r="DJ21" s="92">
        <v>915.34</v>
      </c>
      <c r="DK21" s="387"/>
      <c r="DL21" s="92"/>
      <c r="DM21" s="390"/>
      <c r="DN21" s="389"/>
      <c r="DO21" s="595">
        <f t="shared" si="15"/>
        <v>0</v>
      </c>
      <c r="DR21" s="106"/>
      <c r="DS21" s="15">
        <v>14</v>
      </c>
      <c r="DT21" s="92">
        <v>902.2</v>
      </c>
      <c r="DU21" s="387"/>
      <c r="DV21" s="92"/>
      <c r="DW21" s="390"/>
      <c r="DX21" s="389"/>
      <c r="DY21" s="588">
        <f t="shared" si="16"/>
        <v>0</v>
      </c>
      <c r="EB21" s="106"/>
      <c r="EC21" s="15">
        <v>14</v>
      </c>
      <c r="ED21" s="69">
        <v>889.9</v>
      </c>
      <c r="EE21" s="344"/>
      <c r="EF21" s="69"/>
      <c r="EG21" s="70"/>
      <c r="EH21" s="71"/>
      <c r="EI21" s="588">
        <f t="shared" si="17"/>
        <v>0</v>
      </c>
      <c r="EL21" s="106"/>
      <c r="EM21" s="15">
        <v>14</v>
      </c>
      <c r="EN21" s="284">
        <v>892.7</v>
      </c>
      <c r="EO21" s="336"/>
      <c r="EP21" s="284"/>
      <c r="EQ21" s="270"/>
      <c r="ER21" s="271"/>
      <c r="ES21" s="588">
        <f t="shared" si="18"/>
        <v>0</v>
      </c>
      <c r="EV21" s="106"/>
      <c r="EW21" s="15">
        <v>14</v>
      </c>
      <c r="EX21" s="269">
        <v>889.9</v>
      </c>
      <c r="EY21" s="511"/>
      <c r="EZ21" s="269"/>
      <c r="FA21" s="270"/>
      <c r="FB21" s="271"/>
      <c r="FC21" s="329">
        <f t="shared" si="19"/>
        <v>0</v>
      </c>
      <c r="FF21" s="106"/>
      <c r="FG21" s="15">
        <v>14</v>
      </c>
      <c r="FH21" s="284">
        <v>944.37</v>
      </c>
      <c r="FI21" s="336"/>
      <c r="FJ21" s="284"/>
      <c r="FK21" s="270"/>
      <c r="FL21" s="271"/>
      <c r="FM21" s="588">
        <f t="shared" si="20"/>
        <v>0</v>
      </c>
      <c r="FP21" s="106"/>
      <c r="FQ21" s="15">
        <v>14</v>
      </c>
      <c r="FR21" s="92">
        <v>927.1</v>
      </c>
      <c r="FS21" s="332"/>
      <c r="FT21" s="92"/>
      <c r="FU21" s="70"/>
      <c r="FV21" s="71"/>
      <c r="FW21" s="588">
        <f t="shared" si="21"/>
        <v>0</v>
      </c>
      <c r="FX21" s="71"/>
      <c r="FZ21" s="106"/>
      <c r="GA21" s="15">
        <v>14</v>
      </c>
      <c r="GB21" s="69">
        <v>902.6</v>
      </c>
      <c r="GC21" s="511"/>
      <c r="GD21" s="69"/>
      <c r="GE21" s="270"/>
      <c r="GF21" s="271"/>
      <c r="GG21" s="329">
        <f t="shared" si="22"/>
        <v>0</v>
      </c>
      <c r="GJ21" s="106"/>
      <c r="GK21" s="15">
        <v>14</v>
      </c>
      <c r="GL21" s="489">
        <v>932.13</v>
      </c>
      <c r="GM21" s="332"/>
      <c r="GN21" s="489"/>
      <c r="GO21" s="95"/>
      <c r="GP21" s="71"/>
      <c r="GQ21" s="588">
        <f t="shared" si="23"/>
        <v>0</v>
      </c>
      <c r="GT21" s="106"/>
      <c r="GU21" s="15">
        <v>14</v>
      </c>
      <c r="GV21" s="284">
        <v>865.4</v>
      </c>
      <c r="GW21" s="336"/>
      <c r="GX21" s="284"/>
      <c r="GY21" s="325"/>
      <c r="GZ21" s="271"/>
      <c r="HA21" s="588">
        <f t="shared" si="24"/>
        <v>0</v>
      </c>
      <c r="HD21" s="106"/>
      <c r="HE21" s="15">
        <v>14</v>
      </c>
      <c r="HF21" s="284">
        <v>889.9</v>
      </c>
      <c r="HG21" s="336"/>
      <c r="HH21" s="284"/>
      <c r="HI21" s="325"/>
      <c r="HJ21" s="271"/>
      <c r="HK21" s="329">
        <f t="shared" si="25"/>
        <v>0</v>
      </c>
      <c r="HN21" s="106"/>
      <c r="HO21" s="15">
        <v>14</v>
      </c>
      <c r="HP21" s="284">
        <v>889</v>
      </c>
      <c r="HQ21" s="336"/>
      <c r="HR21" s="284"/>
      <c r="HS21" s="392"/>
      <c r="HT21" s="271"/>
      <c r="HU21" s="588">
        <f t="shared" si="26"/>
        <v>0</v>
      </c>
      <c r="HX21" s="94"/>
      <c r="HY21" s="15">
        <v>14</v>
      </c>
      <c r="HZ21" s="69">
        <v>899.9</v>
      </c>
      <c r="IA21" s="344"/>
      <c r="IB21" s="69"/>
      <c r="IC21" s="70"/>
      <c r="ID21" s="71"/>
      <c r="IE21" s="588">
        <f t="shared" si="27"/>
        <v>0</v>
      </c>
      <c r="IH21" s="94"/>
      <c r="II21" s="15">
        <v>14</v>
      </c>
      <c r="IJ21" s="69">
        <v>942.56</v>
      </c>
      <c r="IK21" s="344"/>
      <c r="IL21" s="69"/>
      <c r="IM21" s="70"/>
      <c r="IN21" s="71"/>
      <c r="IO21" s="588">
        <f t="shared" si="28"/>
        <v>0</v>
      </c>
      <c r="IR21" s="106"/>
      <c r="IS21" s="15">
        <v>14</v>
      </c>
      <c r="IT21" s="284">
        <v>962.97</v>
      </c>
      <c r="IU21" s="250"/>
      <c r="IV21" s="284"/>
      <c r="IW21" s="517"/>
      <c r="IX21" s="271"/>
      <c r="IY21" s="329">
        <f t="shared" si="29"/>
        <v>0</v>
      </c>
      <c r="IZ21" s="92"/>
      <c r="JB21" s="106"/>
      <c r="JC21" s="15">
        <v>14</v>
      </c>
      <c r="JD21" s="92">
        <v>910.8</v>
      </c>
      <c r="JE21" s="344"/>
      <c r="JF21" s="92"/>
      <c r="JG21" s="270"/>
      <c r="JH21" s="71"/>
      <c r="JI21" s="588">
        <f t="shared" si="30"/>
        <v>0</v>
      </c>
      <c r="JL21" s="106"/>
      <c r="JM21" s="15">
        <v>14</v>
      </c>
      <c r="JN21" s="92">
        <v>897.2</v>
      </c>
      <c r="JO21" s="332"/>
      <c r="JP21" s="92"/>
      <c r="JQ21" s="70"/>
      <c r="JR21" s="71"/>
      <c r="JS21" s="588">
        <f t="shared" si="31"/>
        <v>0</v>
      </c>
      <c r="JV21" s="94"/>
      <c r="JW21" s="15">
        <v>14</v>
      </c>
      <c r="JX21" s="69">
        <v>871.8</v>
      </c>
      <c r="JY21" s="344"/>
      <c r="JZ21" s="69"/>
      <c r="KA21" s="70"/>
      <c r="KB21" s="71"/>
      <c r="KC21" s="588">
        <f t="shared" si="32"/>
        <v>0</v>
      </c>
      <c r="KF21" s="94"/>
      <c r="KG21" s="15">
        <v>14</v>
      </c>
      <c r="KH21" s="69"/>
      <c r="KI21" s="344"/>
      <c r="KJ21" s="69"/>
      <c r="KK21" s="70"/>
      <c r="KL21" s="71"/>
      <c r="KM21" s="588">
        <f t="shared" si="33"/>
        <v>0</v>
      </c>
      <c r="KP21" s="94"/>
      <c r="KQ21" s="15">
        <v>14</v>
      </c>
      <c r="KR21" s="69"/>
      <c r="KS21" s="344"/>
      <c r="KT21" s="69"/>
      <c r="KU21" s="70"/>
      <c r="KV21" s="71"/>
      <c r="KW21" s="588">
        <f t="shared" si="34"/>
        <v>0</v>
      </c>
      <c r="KZ21" s="106"/>
      <c r="LA21" s="15">
        <v>14</v>
      </c>
      <c r="LB21" s="92"/>
      <c r="LC21" s="332"/>
      <c r="LD21" s="92"/>
      <c r="LE21" s="95"/>
      <c r="LF21" s="71"/>
      <c r="LG21" s="588">
        <f t="shared" si="35"/>
        <v>0</v>
      </c>
      <c r="LJ21" s="106"/>
      <c r="LK21" s="15">
        <v>14</v>
      </c>
      <c r="LL21" s="284"/>
      <c r="LM21" s="332"/>
      <c r="LN21" s="284"/>
      <c r="LO21" s="95"/>
      <c r="LP21" s="71"/>
      <c r="LQ21" s="588">
        <f t="shared" si="36"/>
        <v>0</v>
      </c>
      <c r="LT21" s="106"/>
      <c r="LU21" s="15">
        <v>14</v>
      </c>
      <c r="LV21" s="92"/>
      <c r="LW21" s="332"/>
      <c r="LX21" s="92"/>
      <c r="LY21" s="95"/>
      <c r="LZ21" s="71"/>
      <c r="MA21" s="588">
        <f t="shared" si="37"/>
        <v>0</v>
      </c>
      <c r="MB21" s="588"/>
      <c r="MD21" s="106"/>
      <c r="ME21" s="15">
        <v>14</v>
      </c>
      <c r="MF21" s="398"/>
      <c r="MG21" s="332"/>
      <c r="MH21" s="398"/>
      <c r="MI21" s="95"/>
      <c r="MJ21" s="71"/>
      <c r="MK21" s="71">
        <f t="shared" si="38"/>
        <v>0</v>
      </c>
      <c r="MN21" s="106"/>
      <c r="MO21" s="15">
        <v>14</v>
      </c>
      <c r="MP21" s="92"/>
      <c r="MQ21" s="332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32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32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32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32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32"/>
      <c r="OP21" s="92"/>
      <c r="OQ21" s="95"/>
      <c r="OR21" s="71"/>
      <c r="OS21" s="71">
        <f t="shared" si="44"/>
        <v>0</v>
      </c>
      <c r="OV21" s="106"/>
      <c r="OW21" s="15">
        <v>14</v>
      </c>
      <c r="OX21" s="284"/>
      <c r="OY21" s="336"/>
      <c r="OZ21" s="284"/>
      <c r="PA21" s="325"/>
      <c r="PB21" s="271"/>
      <c r="PC21" s="271">
        <f t="shared" si="45"/>
        <v>0</v>
      </c>
      <c r="PF21" s="94"/>
      <c r="PG21" s="15">
        <v>14</v>
      </c>
      <c r="PH21" s="92"/>
      <c r="PI21" s="332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32"/>
      <c r="PT21" s="92"/>
      <c r="PU21" s="95"/>
      <c r="PV21" s="71"/>
      <c r="PY21" s="106"/>
      <c r="PZ21" s="15">
        <v>14</v>
      </c>
      <c r="QA21" s="92"/>
      <c r="QB21" s="137"/>
      <c r="QC21" s="92"/>
      <c r="QD21" s="95"/>
      <c r="QE21" s="71"/>
      <c r="QH21" s="106"/>
      <c r="QI21" s="15">
        <v>14</v>
      </c>
      <c r="QJ21" s="92"/>
      <c r="QK21" s="332"/>
      <c r="QL21" s="92"/>
      <c r="QM21" s="95"/>
      <c r="QN21" s="71"/>
      <c r="QQ21" s="106"/>
      <c r="QR21" s="15">
        <v>14</v>
      </c>
      <c r="QS21" s="92"/>
      <c r="QT21" s="332"/>
      <c r="QU21" s="92"/>
      <c r="QV21" s="95"/>
      <c r="QW21" s="71"/>
      <c r="QZ21" s="106"/>
      <c r="RA21" s="15">
        <v>14</v>
      </c>
      <c r="RB21" s="92"/>
      <c r="RC21" s="332"/>
      <c r="RD21" s="92"/>
      <c r="RE21" s="95"/>
      <c r="RF21" s="71"/>
      <c r="RI21" s="106"/>
      <c r="RJ21" s="15">
        <v>14</v>
      </c>
      <c r="RK21" s="92"/>
      <c r="RL21" s="332"/>
      <c r="RM21" s="92"/>
      <c r="RN21" s="95"/>
      <c r="RO21" s="386"/>
      <c r="RR21" s="106"/>
      <c r="RS21" s="15">
        <v>14</v>
      </c>
      <c r="RT21" s="92"/>
      <c r="RU21" s="137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97"/>
      <c r="TF21" s="182"/>
      <c r="TG21" s="390"/>
      <c r="TH21" s="389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9">
        <v>19</v>
      </c>
      <c r="B22" s="75" t="str">
        <f t="shared" ref="B22:H22" si="60">GI5</f>
        <v>TYSON FRESH MEAT</v>
      </c>
      <c r="C22" s="75" t="str">
        <f t="shared" si="60"/>
        <v xml:space="preserve">I B P </v>
      </c>
      <c r="D22" s="102" t="str">
        <f t="shared" si="60"/>
        <v>PED. 79352266</v>
      </c>
      <c r="E22" s="137">
        <f t="shared" si="60"/>
        <v>44638</v>
      </c>
      <c r="F22" s="86">
        <f t="shared" si="60"/>
        <v>18412.849999999999</v>
      </c>
      <c r="G22" s="73">
        <f t="shared" si="60"/>
        <v>20</v>
      </c>
      <c r="H22" s="48">
        <f t="shared" si="60"/>
        <v>18419.849999999999</v>
      </c>
      <c r="I22" s="105">
        <f>GP5</f>
        <v>-7</v>
      </c>
      <c r="L22" s="94"/>
      <c r="M22" s="15">
        <v>15</v>
      </c>
      <c r="N22" s="69">
        <v>914.4</v>
      </c>
      <c r="O22" s="344"/>
      <c r="P22" s="69"/>
      <c r="Q22" s="70"/>
      <c r="R22" s="71"/>
      <c r="S22" s="588">
        <f t="shared" si="6"/>
        <v>0</v>
      </c>
      <c r="T22" s="247"/>
      <c r="V22" s="106"/>
      <c r="W22" s="15">
        <v>15</v>
      </c>
      <c r="X22" s="284">
        <v>926.2</v>
      </c>
      <c r="Y22" s="336"/>
      <c r="Z22" s="284"/>
      <c r="AA22" s="392"/>
      <c r="AB22" s="271"/>
      <c r="AC22" s="329">
        <f t="shared" si="7"/>
        <v>0</v>
      </c>
      <c r="AF22" s="106"/>
      <c r="AG22" s="15">
        <v>15</v>
      </c>
      <c r="AH22" s="92">
        <v>966.15</v>
      </c>
      <c r="AI22" s="332"/>
      <c r="AJ22" s="92"/>
      <c r="AK22" s="95"/>
      <c r="AL22" s="71"/>
      <c r="AM22" s="590">
        <f t="shared" si="8"/>
        <v>0</v>
      </c>
      <c r="AP22" s="106"/>
      <c r="AQ22" s="15">
        <v>15</v>
      </c>
      <c r="AR22" s="326">
        <v>909.9</v>
      </c>
      <c r="AS22" s="336"/>
      <c r="AT22" s="326"/>
      <c r="AU22" s="325"/>
      <c r="AV22" s="271"/>
      <c r="AW22" s="329">
        <f t="shared" si="9"/>
        <v>0</v>
      </c>
      <c r="AZ22" s="106"/>
      <c r="BA22" s="15">
        <v>15</v>
      </c>
      <c r="BB22" s="92">
        <v>919</v>
      </c>
      <c r="BC22" s="137"/>
      <c r="BD22" s="92"/>
      <c r="BE22" s="95"/>
      <c r="BF22" s="386"/>
      <c r="BG22" s="606">
        <f t="shared" si="10"/>
        <v>0</v>
      </c>
      <c r="BJ22" s="106"/>
      <c r="BK22" s="15">
        <v>15</v>
      </c>
      <c r="BL22" s="92">
        <v>914.4</v>
      </c>
      <c r="BM22" s="137"/>
      <c r="BN22" s="92"/>
      <c r="BO22" s="95"/>
      <c r="BP22" s="386"/>
      <c r="BQ22" s="780">
        <f t="shared" si="11"/>
        <v>0</v>
      </c>
      <c r="BT22" s="106"/>
      <c r="BU22" s="268">
        <v>15</v>
      </c>
      <c r="BV22" s="284">
        <v>912.2</v>
      </c>
      <c r="BW22" s="387"/>
      <c r="BX22" s="284"/>
      <c r="BY22" s="388"/>
      <c r="BZ22" s="389"/>
      <c r="CA22" s="588">
        <f t="shared" si="12"/>
        <v>0</v>
      </c>
      <c r="CD22" s="810"/>
      <c r="CE22" s="15">
        <v>15</v>
      </c>
      <c r="CF22" s="92">
        <v>952.09</v>
      </c>
      <c r="CG22" s="387"/>
      <c r="CH22" s="92"/>
      <c r="CI22" s="390"/>
      <c r="CJ22" s="389"/>
      <c r="CK22" s="588">
        <f t="shared" si="13"/>
        <v>0</v>
      </c>
      <c r="CN22" s="631"/>
      <c r="CO22" s="15">
        <v>15</v>
      </c>
      <c r="CP22" s="269">
        <v>898.1</v>
      </c>
      <c r="CQ22" s="387"/>
      <c r="CR22" s="269"/>
      <c r="CS22" s="390"/>
      <c r="CT22" s="389"/>
      <c r="CU22" s="595">
        <f t="shared" si="48"/>
        <v>0</v>
      </c>
      <c r="CX22" s="106"/>
      <c r="CY22" s="15">
        <v>15</v>
      </c>
      <c r="CZ22" s="92">
        <v>865.4</v>
      </c>
      <c r="DA22" s="332"/>
      <c r="DB22" s="92"/>
      <c r="DC22" s="95"/>
      <c r="DD22" s="71"/>
      <c r="DE22" s="588">
        <f t="shared" si="14"/>
        <v>0</v>
      </c>
      <c r="DH22" s="106"/>
      <c r="DI22" s="15">
        <v>15</v>
      </c>
      <c r="DJ22" s="92">
        <v>940.29</v>
      </c>
      <c r="DK22" s="387"/>
      <c r="DL22" s="92"/>
      <c r="DM22" s="390"/>
      <c r="DN22" s="389"/>
      <c r="DO22" s="595">
        <f t="shared" si="15"/>
        <v>0</v>
      </c>
      <c r="DR22" s="106"/>
      <c r="DS22" s="15">
        <v>15</v>
      </c>
      <c r="DT22" s="92">
        <v>927.6</v>
      </c>
      <c r="DU22" s="387"/>
      <c r="DV22" s="92"/>
      <c r="DW22" s="390"/>
      <c r="DX22" s="389"/>
      <c r="DY22" s="588">
        <f t="shared" si="16"/>
        <v>0</v>
      </c>
      <c r="EB22" s="106"/>
      <c r="EC22" s="15">
        <v>15</v>
      </c>
      <c r="ED22" s="69">
        <v>863.6</v>
      </c>
      <c r="EE22" s="344"/>
      <c r="EF22" s="69"/>
      <c r="EG22" s="70"/>
      <c r="EH22" s="71"/>
      <c r="EI22" s="588">
        <f t="shared" si="17"/>
        <v>0</v>
      </c>
      <c r="EL22" s="106"/>
      <c r="EM22" s="15">
        <v>15</v>
      </c>
      <c r="EN22" s="284">
        <v>864.5</v>
      </c>
      <c r="EO22" s="336"/>
      <c r="EP22" s="284"/>
      <c r="EQ22" s="270"/>
      <c r="ER22" s="271"/>
      <c r="ES22" s="588">
        <f t="shared" si="18"/>
        <v>0</v>
      </c>
      <c r="EV22" s="106"/>
      <c r="EW22" s="15">
        <v>15</v>
      </c>
      <c r="EX22" s="269">
        <v>933.5</v>
      </c>
      <c r="EY22" s="511"/>
      <c r="EZ22" s="269"/>
      <c r="FA22" s="270"/>
      <c r="FB22" s="271"/>
      <c r="FC22" s="329">
        <f t="shared" si="19"/>
        <v>0</v>
      </c>
      <c r="FF22" s="106"/>
      <c r="FG22" s="15">
        <v>15</v>
      </c>
      <c r="FH22" s="284">
        <v>927.14</v>
      </c>
      <c r="FI22" s="336"/>
      <c r="FJ22" s="284"/>
      <c r="FK22" s="270"/>
      <c r="FL22" s="271"/>
      <c r="FM22" s="588">
        <f t="shared" si="20"/>
        <v>0</v>
      </c>
      <c r="FP22" s="106"/>
      <c r="FQ22" s="15">
        <v>15</v>
      </c>
      <c r="FR22" s="92">
        <v>885.9</v>
      </c>
      <c r="FS22" s="332"/>
      <c r="FT22" s="92"/>
      <c r="FU22" s="70"/>
      <c r="FV22" s="71"/>
      <c r="FW22" s="588">
        <f t="shared" si="21"/>
        <v>0</v>
      </c>
      <c r="FX22" s="71"/>
      <c r="FZ22" s="106"/>
      <c r="GA22" s="15">
        <v>15</v>
      </c>
      <c r="GB22" s="69">
        <v>891.8</v>
      </c>
      <c r="GC22" s="511"/>
      <c r="GD22" s="69"/>
      <c r="GE22" s="270"/>
      <c r="GF22" s="271"/>
      <c r="GG22" s="329">
        <f t="shared" si="22"/>
        <v>0</v>
      </c>
      <c r="GJ22" s="106"/>
      <c r="GK22" s="15">
        <v>15</v>
      </c>
      <c r="GL22" s="489">
        <v>972.5</v>
      </c>
      <c r="GM22" s="332"/>
      <c r="GN22" s="489"/>
      <c r="GO22" s="95"/>
      <c r="GP22" s="71"/>
      <c r="GQ22" s="588">
        <f t="shared" si="23"/>
        <v>0</v>
      </c>
      <c r="GT22" s="106"/>
      <c r="GU22" s="15">
        <v>15</v>
      </c>
      <c r="GV22" s="284">
        <v>891.8</v>
      </c>
      <c r="GW22" s="336"/>
      <c r="GX22" s="284"/>
      <c r="GY22" s="325"/>
      <c r="GZ22" s="271"/>
      <c r="HA22" s="588">
        <f t="shared" si="24"/>
        <v>0</v>
      </c>
      <c r="HD22" s="106"/>
      <c r="HE22" s="15">
        <v>15</v>
      </c>
      <c r="HF22" s="284">
        <v>881.8</v>
      </c>
      <c r="HG22" s="336"/>
      <c r="HH22" s="284"/>
      <c r="HI22" s="325"/>
      <c r="HJ22" s="271"/>
      <c r="HK22" s="329">
        <f t="shared" si="25"/>
        <v>0</v>
      </c>
      <c r="HN22" s="106"/>
      <c r="HO22" s="15">
        <v>15</v>
      </c>
      <c r="HP22" s="284">
        <v>891.8</v>
      </c>
      <c r="HQ22" s="336"/>
      <c r="HR22" s="284"/>
      <c r="HS22" s="392"/>
      <c r="HT22" s="271"/>
      <c r="HU22" s="588">
        <f t="shared" si="26"/>
        <v>0</v>
      </c>
      <c r="HX22" s="94"/>
      <c r="HY22" s="15">
        <v>15</v>
      </c>
      <c r="HZ22" s="69">
        <v>935.3</v>
      </c>
      <c r="IA22" s="344"/>
      <c r="IB22" s="69"/>
      <c r="IC22" s="70"/>
      <c r="ID22" s="71"/>
      <c r="IE22" s="588">
        <f t="shared" si="27"/>
        <v>0</v>
      </c>
      <c r="IH22" s="94"/>
      <c r="II22" s="15">
        <v>15</v>
      </c>
      <c r="IJ22" s="69">
        <v>944.37</v>
      </c>
      <c r="IK22" s="344"/>
      <c r="IL22" s="69"/>
      <c r="IM22" s="70"/>
      <c r="IN22" s="71"/>
      <c r="IO22" s="588">
        <f t="shared" si="28"/>
        <v>0</v>
      </c>
      <c r="IR22" s="106"/>
      <c r="IS22" s="15">
        <v>15</v>
      </c>
      <c r="IT22" s="284">
        <v>965.69</v>
      </c>
      <c r="IU22" s="250"/>
      <c r="IV22" s="284"/>
      <c r="IW22" s="517"/>
      <c r="IX22" s="271"/>
      <c r="IY22" s="329">
        <f t="shared" si="29"/>
        <v>0</v>
      </c>
      <c r="IZ22" s="92"/>
      <c r="JB22" s="106"/>
      <c r="JC22" s="15">
        <v>15</v>
      </c>
      <c r="JD22" s="92">
        <v>905.4</v>
      </c>
      <c r="JE22" s="344"/>
      <c r="JF22" s="92"/>
      <c r="JG22" s="270"/>
      <c r="JH22" s="71"/>
      <c r="JI22" s="588">
        <f t="shared" si="30"/>
        <v>0</v>
      </c>
      <c r="JL22" s="106"/>
      <c r="JM22" s="15">
        <v>15</v>
      </c>
      <c r="JN22" s="92">
        <v>899.9</v>
      </c>
      <c r="JO22" s="332"/>
      <c r="JP22" s="92"/>
      <c r="JQ22" s="70"/>
      <c r="JR22" s="71"/>
      <c r="JS22" s="588">
        <f t="shared" si="31"/>
        <v>0</v>
      </c>
      <c r="JV22" s="94"/>
      <c r="JW22" s="15">
        <v>15</v>
      </c>
      <c r="JX22" s="69">
        <v>917.2</v>
      </c>
      <c r="JY22" s="344"/>
      <c r="JZ22" s="69"/>
      <c r="KA22" s="70"/>
      <c r="KB22" s="71"/>
      <c r="KC22" s="588">
        <f t="shared" si="32"/>
        <v>0</v>
      </c>
      <c r="KF22" s="94"/>
      <c r="KG22" s="15">
        <v>15</v>
      </c>
      <c r="KH22" s="69"/>
      <c r="KI22" s="344"/>
      <c r="KJ22" s="69"/>
      <c r="KK22" s="70"/>
      <c r="KL22" s="71"/>
      <c r="KM22" s="588">
        <f t="shared" si="33"/>
        <v>0</v>
      </c>
      <c r="KP22" s="94"/>
      <c r="KQ22" s="15">
        <v>15</v>
      </c>
      <c r="KR22" s="69"/>
      <c r="KS22" s="344"/>
      <c r="KT22" s="69"/>
      <c r="KU22" s="70"/>
      <c r="KV22" s="71"/>
      <c r="KW22" s="588">
        <f t="shared" si="34"/>
        <v>0</v>
      </c>
      <c r="KZ22" s="106"/>
      <c r="LA22" s="15">
        <v>15</v>
      </c>
      <c r="LB22" s="92"/>
      <c r="LC22" s="332"/>
      <c r="LD22" s="92"/>
      <c r="LE22" s="95"/>
      <c r="LF22" s="71"/>
      <c r="LG22" s="588">
        <f t="shared" si="35"/>
        <v>0</v>
      </c>
      <c r="LJ22" s="106"/>
      <c r="LK22" s="15">
        <v>15</v>
      </c>
      <c r="LL22" s="284"/>
      <c r="LM22" s="332"/>
      <c r="LN22" s="284"/>
      <c r="LO22" s="95"/>
      <c r="LP22" s="71"/>
      <c r="LQ22" s="588">
        <f t="shared" si="36"/>
        <v>0</v>
      </c>
      <c r="LT22" s="106"/>
      <c r="LU22" s="15">
        <v>15</v>
      </c>
      <c r="LV22" s="92"/>
      <c r="LW22" s="332"/>
      <c r="LX22" s="92"/>
      <c r="LY22" s="95"/>
      <c r="LZ22" s="71"/>
      <c r="MA22" s="588">
        <f t="shared" si="37"/>
        <v>0</v>
      </c>
      <c r="MB22" s="588"/>
      <c r="MD22" s="106"/>
      <c r="ME22" s="15">
        <v>15</v>
      </c>
      <c r="MF22" s="398"/>
      <c r="MG22" s="332"/>
      <c r="MH22" s="398"/>
      <c r="MI22" s="95"/>
      <c r="MJ22" s="71"/>
      <c r="MK22" s="71">
        <f t="shared" si="38"/>
        <v>0</v>
      </c>
      <c r="MN22" s="106"/>
      <c r="MO22" s="15">
        <v>15</v>
      </c>
      <c r="MP22" s="92"/>
      <c r="MQ22" s="332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32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32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32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32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32"/>
      <c r="OP22" s="92"/>
      <c r="OQ22" s="95"/>
      <c r="OR22" s="71"/>
      <c r="OS22" s="71">
        <f t="shared" si="44"/>
        <v>0</v>
      </c>
      <c r="OV22" s="106"/>
      <c r="OW22" s="15">
        <v>15</v>
      </c>
      <c r="OX22" s="284"/>
      <c r="OY22" s="336"/>
      <c r="OZ22" s="284"/>
      <c r="PA22" s="325"/>
      <c r="PB22" s="271"/>
      <c r="PC22" s="271">
        <f t="shared" si="45"/>
        <v>0</v>
      </c>
      <c r="PF22" s="94"/>
      <c r="PG22" s="15">
        <v>15</v>
      </c>
      <c r="PH22" s="92"/>
      <c r="PI22" s="332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32"/>
      <c r="PT22" s="92"/>
      <c r="PU22" s="95"/>
      <c r="PV22" s="71"/>
      <c r="PY22" s="106"/>
      <c r="PZ22" s="15">
        <v>15</v>
      </c>
      <c r="QA22" s="92"/>
      <c r="QB22" s="137"/>
      <c r="QC22" s="92"/>
      <c r="QD22" s="95"/>
      <c r="QE22" s="71"/>
      <c r="QH22" s="106"/>
      <c r="QI22" s="15">
        <v>15</v>
      </c>
      <c r="QJ22" s="92"/>
      <c r="QK22" s="332"/>
      <c r="QL22" s="92"/>
      <c r="QM22" s="95"/>
      <c r="QN22" s="71"/>
      <c r="QQ22" s="106"/>
      <c r="QR22" s="15">
        <v>15</v>
      </c>
      <c r="QS22" s="92"/>
      <c r="QT22" s="332"/>
      <c r="QU22" s="92"/>
      <c r="QV22" s="95"/>
      <c r="QW22" s="71"/>
      <c r="QZ22" s="106"/>
      <c r="RA22" s="15">
        <v>15</v>
      </c>
      <c r="RB22" s="92"/>
      <c r="RC22" s="332"/>
      <c r="RD22" s="92"/>
      <c r="RE22" s="95"/>
      <c r="RF22" s="71"/>
      <c r="RI22" s="106"/>
      <c r="RJ22" s="15">
        <v>15</v>
      </c>
      <c r="RK22" s="92"/>
      <c r="RL22" s="332"/>
      <c r="RM22" s="92"/>
      <c r="RN22" s="95"/>
      <c r="RO22" s="386"/>
      <c r="RR22" s="106"/>
      <c r="RS22" s="15">
        <v>15</v>
      </c>
      <c r="RT22" s="92"/>
      <c r="RU22" s="137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97"/>
      <c r="TF22" s="182"/>
      <c r="TG22" s="390"/>
      <c r="TH22" s="389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9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79404943</v>
      </c>
      <c r="E23" s="137">
        <f t="shared" si="61"/>
        <v>44638</v>
      </c>
      <c r="F23" s="86">
        <f t="shared" si="61"/>
        <v>18680.95</v>
      </c>
      <c r="G23" s="73">
        <f t="shared" si="61"/>
        <v>21</v>
      </c>
      <c r="H23" s="48">
        <f t="shared" si="61"/>
        <v>18741</v>
      </c>
      <c r="I23" s="105">
        <f>F23-H23</f>
        <v>-60.049999999999272</v>
      </c>
      <c r="L23" s="94"/>
      <c r="M23" s="15">
        <v>16</v>
      </c>
      <c r="N23" s="69">
        <v>931.7</v>
      </c>
      <c r="O23" s="344"/>
      <c r="P23" s="69"/>
      <c r="Q23" s="70"/>
      <c r="R23" s="71"/>
      <c r="S23" s="588">
        <f t="shared" si="6"/>
        <v>0</v>
      </c>
      <c r="T23" s="247"/>
      <c r="V23" s="106"/>
      <c r="W23" s="15">
        <v>16</v>
      </c>
      <c r="X23" s="284">
        <v>905.4</v>
      </c>
      <c r="Y23" s="336"/>
      <c r="Z23" s="284"/>
      <c r="AA23" s="392"/>
      <c r="AB23" s="271"/>
      <c r="AC23" s="329">
        <f t="shared" si="7"/>
        <v>0</v>
      </c>
      <c r="AF23" s="106"/>
      <c r="AG23" s="15">
        <v>16</v>
      </c>
      <c r="AH23" s="92">
        <v>933.03</v>
      </c>
      <c r="AI23" s="332"/>
      <c r="AJ23" s="92"/>
      <c r="AK23" s="95"/>
      <c r="AL23" s="71"/>
      <c r="AM23" s="590">
        <f t="shared" si="8"/>
        <v>0</v>
      </c>
      <c r="AP23" s="106"/>
      <c r="AQ23" s="15">
        <v>16</v>
      </c>
      <c r="AR23" s="326">
        <v>894.5</v>
      </c>
      <c r="AS23" s="336"/>
      <c r="AT23" s="326"/>
      <c r="AU23" s="325"/>
      <c r="AV23" s="271"/>
      <c r="AW23" s="329">
        <f t="shared" si="9"/>
        <v>0</v>
      </c>
      <c r="AZ23" s="106"/>
      <c r="BA23" s="15">
        <v>16</v>
      </c>
      <c r="BB23" s="92">
        <v>910.8</v>
      </c>
      <c r="BC23" s="137"/>
      <c r="BD23" s="92"/>
      <c r="BE23" s="95"/>
      <c r="BF23" s="386"/>
      <c r="BG23" s="606">
        <f t="shared" si="10"/>
        <v>0</v>
      </c>
      <c r="BJ23" s="106"/>
      <c r="BK23" s="15">
        <v>16</v>
      </c>
      <c r="BL23" s="92">
        <v>881.8</v>
      </c>
      <c r="BM23" s="137"/>
      <c r="BN23" s="92"/>
      <c r="BO23" s="95"/>
      <c r="BP23" s="386"/>
      <c r="BQ23" s="780">
        <f t="shared" si="11"/>
        <v>0</v>
      </c>
      <c r="BT23" s="106"/>
      <c r="BU23" s="268">
        <v>16</v>
      </c>
      <c r="BV23" s="284">
        <v>911.3</v>
      </c>
      <c r="BW23" s="387"/>
      <c r="BX23" s="284"/>
      <c r="BY23" s="388"/>
      <c r="BZ23" s="389"/>
      <c r="CA23" s="588">
        <f t="shared" si="12"/>
        <v>0</v>
      </c>
      <c r="CD23" s="810"/>
      <c r="CE23" s="15">
        <v>16</v>
      </c>
      <c r="CF23" s="92">
        <v>966.6</v>
      </c>
      <c r="CG23" s="387"/>
      <c r="CH23" s="92"/>
      <c r="CI23" s="390"/>
      <c r="CJ23" s="389"/>
      <c r="CK23" s="588">
        <f t="shared" si="13"/>
        <v>0</v>
      </c>
      <c r="CN23" s="631"/>
      <c r="CO23" s="15">
        <v>16</v>
      </c>
      <c r="CP23" s="284">
        <v>901.7</v>
      </c>
      <c r="CQ23" s="387"/>
      <c r="CR23" s="284"/>
      <c r="CS23" s="390"/>
      <c r="CT23" s="389"/>
      <c r="CU23" s="595">
        <f t="shared" si="48"/>
        <v>0</v>
      </c>
      <c r="CX23" s="106"/>
      <c r="CY23" s="15">
        <v>16</v>
      </c>
      <c r="CZ23" s="92">
        <v>869.1</v>
      </c>
      <c r="DA23" s="332"/>
      <c r="DB23" s="92"/>
      <c r="DC23" s="95"/>
      <c r="DD23" s="71"/>
      <c r="DE23" s="588">
        <f t="shared" si="14"/>
        <v>0</v>
      </c>
      <c r="DH23" s="106"/>
      <c r="DI23" s="15">
        <v>16</v>
      </c>
      <c r="DJ23" s="92">
        <v>936.21</v>
      </c>
      <c r="DK23" s="387"/>
      <c r="DL23" s="92"/>
      <c r="DM23" s="390"/>
      <c r="DN23" s="389"/>
      <c r="DO23" s="595">
        <f t="shared" si="15"/>
        <v>0</v>
      </c>
      <c r="DR23" s="106"/>
      <c r="DS23" s="15">
        <v>16</v>
      </c>
      <c r="DT23" s="92">
        <v>901.3</v>
      </c>
      <c r="DU23" s="387"/>
      <c r="DV23" s="92"/>
      <c r="DW23" s="390"/>
      <c r="DX23" s="389"/>
      <c r="DY23" s="588">
        <f t="shared" si="16"/>
        <v>0</v>
      </c>
      <c r="EB23" s="106"/>
      <c r="EC23" s="15">
        <v>16</v>
      </c>
      <c r="ED23" s="69">
        <v>898.1</v>
      </c>
      <c r="EE23" s="344"/>
      <c r="EF23" s="69"/>
      <c r="EG23" s="70"/>
      <c r="EH23" s="71"/>
      <c r="EI23" s="588">
        <f t="shared" si="17"/>
        <v>0</v>
      </c>
      <c r="EL23" s="106"/>
      <c r="EM23" s="15">
        <v>16</v>
      </c>
      <c r="EN23" s="284">
        <v>873.6</v>
      </c>
      <c r="EO23" s="336"/>
      <c r="EP23" s="284"/>
      <c r="EQ23" s="270"/>
      <c r="ER23" s="271"/>
      <c r="ES23" s="588">
        <f t="shared" si="18"/>
        <v>0</v>
      </c>
      <c r="EV23" s="106"/>
      <c r="EW23" s="15">
        <v>16</v>
      </c>
      <c r="EX23" s="269">
        <v>869.1</v>
      </c>
      <c r="EY23" s="511"/>
      <c r="EZ23" s="269"/>
      <c r="FA23" s="270"/>
      <c r="FB23" s="271"/>
      <c r="FC23" s="329">
        <f t="shared" si="19"/>
        <v>0</v>
      </c>
      <c r="FF23" s="106"/>
      <c r="FG23" s="15">
        <v>16</v>
      </c>
      <c r="FH23" s="284">
        <v>938.02</v>
      </c>
      <c r="FI23" s="336"/>
      <c r="FJ23" s="284"/>
      <c r="FK23" s="270"/>
      <c r="FL23" s="271"/>
      <c r="FM23" s="588">
        <f t="shared" si="20"/>
        <v>0</v>
      </c>
      <c r="FP23" s="106"/>
      <c r="FQ23" s="15">
        <v>16</v>
      </c>
      <c r="FR23" s="92">
        <v>940.7</v>
      </c>
      <c r="FS23" s="332"/>
      <c r="FT23" s="92"/>
      <c r="FU23" s="70"/>
      <c r="FV23" s="71"/>
      <c r="FW23" s="588">
        <f t="shared" si="21"/>
        <v>0</v>
      </c>
      <c r="FX23" s="71"/>
      <c r="FZ23" s="106"/>
      <c r="GA23" s="15">
        <v>16</v>
      </c>
      <c r="GB23" s="69">
        <v>890.9</v>
      </c>
      <c r="GC23" s="511"/>
      <c r="GD23" s="69"/>
      <c r="GE23" s="270"/>
      <c r="GF23" s="271"/>
      <c r="GG23" s="329">
        <f t="shared" si="22"/>
        <v>0</v>
      </c>
      <c r="GJ23" s="106"/>
      <c r="GK23" s="15">
        <v>16</v>
      </c>
      <c r="GL23" s="489">
        <v>974.31</v>
      </c>
      <c r="GM23" s="332"/>
      <c r="GN23" s="489"/>
      <c r="GO23" s="95"/>
      <c r="GP23" s="71"/>
      <c r="GQ23" s="588">
        <f t="shared" si="23"/>
        <v>0</v>
      </c>
      <c r="GT23" s="106"/>
      <c r="GU23" s="15">
        <v>16</v>
      </c>
      <c r="GV23" s="284">
        <v>940.7</v>
      </c>
      <c r="GW23" s="336"/>
      <c r="GX23" s="284"/>
      <c r="GY23" s="325"/>
      <c r="GZ23" s="271"/>
      <c r="HA23" s="588">
        <f t="shared" si="24"/>
        <v>0</v>
      </c>
      <c r="HD23" s="106"/>
      <c r="HE23" s="15">
        <v>16</v>
      </c>
      <c r="HF23" s="284">
        <v>902.6</v>
      </c>
      <c r="HG23" s="336"/>
      <c r="HH23" s="284"/>
      <c r="HI23" s="325"/>
      <c r="HJ23" s="271"/>
      <c r="HK23" s="329">
        <f t="shared" si="25"/>
        <v>0</v>
      </c>
      <c r="HN23" s="106"/>
      <c r="HO23" s="15">
        <v>16</v>
      </c>
      <c r="HP23" s="284">
        <v>908.1</v>
      </c>
      <c r="HQ23" s="336"/>
      <c r="HR23" s="284"/>
      <c r="HS23" s="392"/>
      <c r="HT23" s="271"/>
      <c r="HU23" s="588">
        <f t="shared" si="26"/>
        <v>0</v>
      </c>
      <c r="HX23" s="94"/>
      <c r="HY23" s="15">
        <v>16</v>
      </c>
      <c r="HZ23" s="69">
        <v>868.2</v>
      </c>
      <c r="IA23" s="344"/>
      <c r="IB23" s="69"/>
      <c r="IC23" s="70"/>
      <c r="ID23" s="71"/>
      <c r="IE23" s="588">
        <f t="shared" si="27"/>
        <v>0</v>
      </c>
      <c r="IH23" s="94"/>
      <c r="II23" s="15">
        <v>16</v>
      </c>
      <c r="IJ23" s="69">
        <v>948</v>
      </c>
      <c r="IK23" s="344"/>
      <c r="IL23" s="69"/>
      <c r="IM23" s="70"/>
      <c r="IN23" s="71"/>
      <c r="IO23" s="588">
        <f t="shared" si="28"/>
        <v>0</v>
      </c>
      <c r="IR23" s="106"/>
      <c r="IS23" s="15">
        <v>16</v>
      </c>
      <c r="IT23" s="284">
        <v>961.16</v>
      </c>
      <c r="IU23" s="250"/>
      <c r="IV23" s="284"/>
      <c r="IW23" s="517"/>
      <c r="IX23" s="271"/>
      <c r="IY23" s="329">
        <f t="shared" si="29"/>
        <v>0</v>
      </c>
      <c r="IZ23" s="105"/>
      <c r="JA23" s="69"/>
      <c r="JB23" s="106"/>
      <c r="JC23" s="15">
        <v>16</v>
      </c>
      <c r="JD23" s="92">
        <v>903.6</v>
      </c>
      <c r="JE23" s="344"/>
      <c r="JF23" s="92"/>
      <c r="JG23" s="270"/>
      <c r="JH23" s="71"/>
      <c r="JI23" s="588">
        <f t="shared" si="30"/>
        <v>0</v>
      </c>
      <c r="JL23" s="106"/>
      <c r="JM23" s="15">
        <v>16</v>
      </c>
      <c r="JN23" s="92">
        <v>940.7</v>
      </c>
      <c r="JO23" s="332"/>
      <c r="JP23" s="92"/>
      <c r="JQ23" s="70"/>
      <c r="JR23" s="71"/>
      <c r="JS23" s="588">
        <f t="shared" si="31"/>
        <v>0</v>
      </c>
      <c r="JV23" s="94"/>
      <c r="JW23" s="15">
        <v>16</v>
      </c>
      <c r="JX23" s="69">
        <v>915.3</v>
      </c>
      <c r="JY23" s="344"/>
      <c r="JZ23" s="69"/>
      <c r="KA23" s="70"/>
      <c r="KB23" s="71"/>
      <c r="KC23" s="588">
        <f t="shared" si="32"/>
        <v>0</v>
      </c>
      <c r="KF23" s="94"/>
      <c r="KG23" s="15">
        <v>16</v>
      </c>
      <c r="KH23" s="69"/>
      <c r="KI23" s="344"/>
      <c r="KJ23" s="69"/>
      <c r="KK23" s="70"/>
      <c r="KL23" s="71"/>
      <c r="KM23" s="588">
        <f t="shared" si="33"/>
        <v>0</v>
      </c>
      <c r="KP23" s="94"/>
      <c r="KQ23" s="15">
        <v>16</v>
      </c>
      <c r="KR23" s="69"/>
      <c r="KS23" s="344"/>
      <c r="KT23" s="69"/>
      <c r="KU23" s="70"/>
      <c r="KV23" s="71"/>
      <c r="KW23" s="588">
        <f t="shared" si="34"/>
        <v>0</v>
      </c>
      <c r="KZ23" s="106"/>
      <c r="LA23" s="15">
        <v>16</v>
      </c>
      <c r="LB23" s="92"/>
      <c r="LC23" s="332"/>
      <c r="LD23" s="92"/>
      <c r="LE23" s="95"/>
      <c r="LF23" s="71"/>
      <c r="LG23" s="588">
        <f t="shared" si="35"/>
        <v>0</v>
      </c>
      <c r="LJ23" s="106"/>
      <c r="LK23" s="15">
        <v>16</v>
      </c>
      <c r="LL23" s="284"/>
      <c r="LM23" s="332"/>
      <c r="LN23" s="284"/>
      <c r="LO23" s="95"/>
      <c r="LP23" s="71"/>
      <c r="LQ23" s="588">
        <f t="shared" si="36"/>
        <v>0</v>
      </c>
      <c r="LT23" s="106"/>
      <c r="LU23" s="15">
        <v>16</v>
      </c>
      <c r="LV23" s="92"/>
      <c r="LW23" s="332"/>
      <c r="LX23" s="92"/>
      <c r="LY23" s="95"/>
      <c r="LZ23" s="71"/>
      <c r="MA23" s="588">
        <f t="shared" si="37"/>
        <v>0</v>
      </c>
      <c r="MB23" s="588"/>
      <c r="MD23" s="106"/>
      <c r="ME23" s="15">
        <v>16</v>
      </c>
      <c r="MF23" s="398"/>
      <c r="MG23" s="332"/>
      <c r="MH23" s="398"/>
      <c r="MI23" s="95"/>
      <c r="MJ23" s="71"/>
      <c r="MK23" s="71">
        <f t="shared" si="38"/>
        <v>0</v>
      </c>
      <c r="MN23" s="106"/>
      <c r="MO23" s="15">
        <v>16</v>
      </c>
      <c r="MP23" s="92"/>
      <c r="MQ23" s="332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32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32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32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32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32"/>
      <c r="OP23" s="92"/>
      <c r="OQ23" s="95"/>
      <c r="OR23" s="71"/>
      <c r="OS23" s="71">
        <f t="shared" si="44"/>
        <v>0</v>
      </c>
      <c r="OV23" s="106"/>
      <c r="OW23" s="15">
        <v>16</v>
      </c>
      <c r="OX23" s="284"/>
      <c r="OY23" s="336"/>
      <c r="OZ23" s="284"/>
      <c r="PA23" s="325"/>
      <c r="PB23" s="271"/>
      <c r="PC23" s="271">
        <f t="shared" si="45"/>
        <v>0</v>
      </c>
      <c r="PF23" s="94"/>
      <c r="PG23" s="15">
        <v>16</v>
      </c>
      <c r="PH23" s="92"/>
      <c r="PI23" s="332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32"/>
      <c r="PT23" s="92"/>
      <c r="PU23" s="95"/>
      <c r="PV23" s="71"/>
      <c r="PY23" s="106"/>
      <c r="PZ23" s="15">
        <v>16</v>
      </c>
      <c r="QA23" s="92"/>
      <c r="QB23" s="137"/>
      <c r="QC23" s="92"/>
      <c r="QD23" s="95"/>
      <c r="QE23" s="71"/>
      <c r="QH23" s="106"/>
      <c r="QI23" s="15">
        <v>16</v>
      </c>
      <c r="QJ23" s="92"/>
      <c r="QK23" s="332"/>
      <c r="QL23" s="92"/>
      <c r="QM23" s="95"/>
      <c r="QN23" s="71"/>
      <c r="QQ23" s="106"/>
      <c r="QR23" s="15">
        <v>16</v>
      </c>
      <c r="QS23" s="92"/>
      <c r="QT23" s="332"/>
      <c r="QU23" s="92"/>
      <c r="QV23" s="95"/>
      <c r="QW23" s="71"/>
      <c r="QZ23" s="106"/>
      <c r="RA23" s="15">
        <v>16</v>
      </c>
      <c r="RB23" s="92"/>
      <c r="RC23" s="332"/>
      <c r="RD23" s="92"/>
      <c r="RE23" s="95"/>
      <c r="RF23" s="71"/>
      <c r="RI23" s="106"/>
      <c r="RJ23" s="15">
        <v>16</v>
      </c>
      <c r="RK23" s="92"/>
      <c r="RL23" s="332"/>
      <c r="RM23" s="92"/>
      <c r="RN23" s="95"/>
      <c r="RO23" s="386"/>
      <c r="RR23" s="106"/>
      <c r="RS23" s="15">
        <v>16</v>
      </c>
      <c r="RT23" s="92"/>
      <c r="RU23" s="137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97"/>
      <c r="TF23" s="182"/>
      <c r="TG23" s="390"/>
      <c r="TH23" s="389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9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79401819</v>
      </c>
      <c r="E24" s="137">
        <f t="shared" si="62"/>
        <v>44638</v>
      </c>
      <c r="F24" s="86">
        <f t="shared" si="62"/>
        <v>18483.099999999999</v>
      </c>
      <c r="G24" s="73">
        <f t="shared" si="62"/>
        <v>21</v>
      </c>
      <c r="H24" s="48">
        <f t="shared" si="62"/>
        <v>18540.3</v>
      </c>
      <c r="I24" s="105">
        <f t="shared" si="62"/>
        <v>-57.200000000000728</v>
      </c>
      <c r="L24" s="94"/>
      <c r="M24" s="15">
        <v>17</v>
      </c>
      <c r="N24" s="69">
        <v>905.4</v>
      </c>
      <c r="O24" s="344"/>
      <c r="P24" s="69"/>
      <c r="Q24" s="70"/>
      <c r="R24" s="71"/>
      <c r="S24" s="588">
        <f t="shared" si="6"/>
        <v>0</v>
      </c>
      <c r="T24" s="247"/>
      <c r="V24" s="106"/>
      <c r="W24" s="15">
        <v>17</v>
      </c>
      <c r="X24" s="284">
        <v>917.2</v>
      </c>
      <c r="Y24" s="336"/>
      <c r="Z24" s="284"/>
      <c r="AA24" s="392"/>
      <c r="AB24" s="271"/>
      <c r="AC24" s="329">
        <f t="shared" si="7"/>
        <v>0</v>
      </c>
      <c r="AF24" s="106"/>
      <c r="AG24" s="15">
        <v>17</v>
      </c>
      <c r="AH24" s="92">
        <v>915.8</v>
      </c>
      <c r="AI24" s="332"/>
      <c r="AJ24" s="92"/>
      <c r="AK24" s="95"/>
      <c r="AL24" s="71"/>
      <c r="AM24" s="590">
        <f t="shared" si="8"/>
        <v>0</v>
      </c>
      <c r="AP24" s="106"/>
      <c r="AQ24" s="15">
        <v>17</v>
      </c>
      <c r="AR24" s="326">
        <v>926.2</v>
      </c>
      <c r="AS24" s="336"/>
      <c r="AT24" s="326"/>
      <c r="AU24" s="325"/>
      <c r="AV24" s="271"/>
      <c r="AW24" s="329">
        <f t="shared" si="9"/>
        <v>0</v>
      </c>
      <c r="AZ24" s="106"/>
      <c r="BA24" s="15">
        <v>17</v>
      </c>
      <c r="BB24" s="92">
        <v>885.4</v>
      </c>
      <c r="BC24" s="137"/>
      <c r="BD24" s="92"/>
      <c r="BE24" s="95"/>
      <c r="BF24" s="386"/>
      <c r="BG24" s="606">
        <f t="shared" si="10"/>
        <v>0</v>
      </c>
      <c r="BJ24" s="106"/>
      <c r="BK24" s="15">
        <v>17</v>
      </c>
      <c r="BL24" s="92">
        <v>883.6</v>
      </c>
      <c r="BM24" s="137"/>
      <c r="BN24" s="92"/>
      <c r="BO24" s="95"/>
      <c r="BP24" s="386"/>
      <c r="BQ24" s="780">
        <f t="shared" si="11"/>
        <v>0</v>
      </c>
      <c r="BT24" s="106"/>
      <c r="BU24" s="268">
        <v>17</v>
      </c>
      <c r="BV24" s="284">
        <v>897.7</v>
      </c>
      <c r="BW24" s="387"/>
      <c r="BX24" s="284"/>
      <c r="BY24" s="388"/>
      <c r="BZ24" s="389"/>
      <c r="CA24" s="588">
        <f t="shared" si="12"/>
        <v>0</v>
      </c>
      <c r="CD24" s="810"/>
      <c r="CE24" s="15">
        <v>17</v>
      </c>
      <c r="CF24" s="92">
        <v>913.53</v>
      </c>
      <c r="CG24" s="387"/>
      <c r="CH24" s="92"/>
      <c r="CI24" s="390"/>
      <c r="CJ24" s="389"/>
      <c r="CK24" s="588">
        <f t="shared" si="13"/>
        <v>0</v>
      </c>
      <c r="CN24" s="631"/>
      <c r="CO24" s="15">
        <v>17</v>
      </c>
      <c r="CP24" s="284">
        <v>906.3</v>
      </c>
      <c r="CQ24" s="387"/>
      <c r="CR24" s="284"/>
      <c r="CS24" s="390"/>
      <c r="CT24" s="389"/>
      <c r="CU24" s="595">
        <f t="shared" si="48"/>
        <v>0</v>
      </c>
      <c r="CX24" s="106"/>
      <c r="CY24" s="15">
        <v>17</v>
      </c>
      <c r="CZ24" s="92">
        <v>899.9</v>
      </c>
      <c r="DA24" s="332"/>
      <c r="DB24" s="92"/>
      <c r="DC24" s="95"/>
      <c r="DD24" s="71"/>
      <c r="DE24" s="588">
        <f t="shared" si="14"/>
        <v>0</v>
      </c>
      <c r="DH24" s="106"/>
      <c r="DI24" s="15">
        <v>17</v>
      </c>
      <c r="DJ24" s="92">
        <v>911.72</v>
      </c>
      <c r="DK24" s="387"/>
      <c r="DL24" s="92"/>
      <c r="DM24" s="390"/>
      <c r="DN24" s="389"/>
      <c r="DO24" s="595">
        <f t="shared" si="15"/>
        <v>0</v>
      </c>
      <c r="DR24" s="106"/>
      <c r="DS24" s="15">
        <v>17</v>
      </c>
      <c r="DT24" s="92">
        <v>919.4</v>
      </c>
      <c r="DU24" s="387"/>
      <c r="DV24" s="92"/>
      <c r="DW24" s="390"/>
      <c r="DX24" s="389"/>
      <c r="DY24" s="588">
        <f t="shared" si="16"/>
        <v>0</v>
      </c>
      <c r="EB24" s="106"/>
      <c r="EC24" s="15">
        <v>17</v>
      </c>
      <c r="ED24" s="69">
        <v>889.9</v>
      </c>
      <c r="EE24" s="344"/>
      <c r="EF24" s="69"/>
      <c r="EG24" s="70"/>
      <c r="EH24" s="71"/>
      <c r="EI24" s="588">
        <f t="shared" si="17"/>
        <v>0</v>
      </c>
      <c r="EL24" s="106"/>
      <c r="EM24" s="15">
        <v>17</v>
      </c>
      <c r="EN24" s="284">
        <v>899.9</v>
      </c>
      <c r="EO24" s="336"/>
      <c r="EP24" s="284"/>
      <c r="EQ24" s="270"/>
      <c r="ER24" s="271"/>
      <c r="ES24" s="588">
        <f t="shared" si="18"/>
        <v>0</v>
      </c>
      <c r="EV24" s="106"/>
      <c r="EW24" s="15">
        <v>17</v>
      </c>
      <c r="EX24" s="269">
        <v>883.6</v>
      </c>
      <c r="EY24" s="511"/>
      <c r="EZ24" s="269"/>
      <c r="FA24" s="270"/>
      <c r="FB24" s="271"/>
      <c r="FC24" s="329">
        <f t="shared" si="19"/>
        <v>0</v>
      </c>
      <c r="FF24" s="106"/>
      <c r="FG24" s="15">
        <v>17</v>
      </c>
      <c r="FH24" s="284">
        <v>920.33</v>
      </c>
      <c r="FI24" s="336"/>
      <c r="FJ24" s="284"/>
      <c r="FK24" s="270"/>
      <c r="FL24" s="271"/>
      <c r="FM24" s="588">
        <f t="shared" si="20"/>
        <v>0</v>
      </c>
      <c r="FP24" s="106"/>
      <c r="FQ24" s="15">
        <v>17</v>
      </c>
      <c r="FR24" s="92">
        <v>938.9</v>
      </c>
      <c r="FS24" s="332"/>
      <c r="FT24" s="92"/>
      <c r="FU24" s="70"/>
      <c r="FV24" s="71"/>
      <c r="FW24" s="588">
        <f t="shared" si="21"/>
        <v>0</v>
      </c>
      <c r="FX24" s="71"/>
      <c r="FZ24" s="106"/>
      <c r="GA24" s="15">
        <v>17</v>
      </c>
      <c r="GB24" s="69">
        <v>862.7</v>
      </c>
      <c r="GC24" s="511"/>
      <c r="GD24" s="69"/>
      <c r="GE24" s="270"/>
      <c r="GF24" s="271"/>
      <c r="GG24" s="329">
        <f t="shared" si="22"/>
        <v>0</v>
      </c>
      <c r="GJ24" s="106"/>
      <c r="GK24" s="15">
        <v>17</v>
      </c>
      <c r="GL24" s="489">
        <v>866.81</v>
      </c>
      <c r="GM24" s="332"/>
      <c r="GN24" s="489"/>
      <c r="GO24" s="95"/>
      <c r="GP24" s="71"/>
      <c r="GQ24" s="588">
        <f t="shared" si="23"/>
        <v>0</v>
      </c>
      <c r="GT24" s="106"/>
      <c r="GU24" s="15">
        <v>17</v>
      </c>
      <c r="GV24" s="284">
        <v>878.2</v>
      </c>
      <c r="GW24" s="336"/>
      <c r="GX24" s="284"/>
      <c r="GY24" s="325"/>
      <c r="GZ24" s="271"/>
      <c r="HA24" s="588">
        <f t="shared" si="24"/>
        <v>0</v>
      </c>
      <c r="HD24" s="106"/>
      <c r="HE24" s="15">
        <v>17</v>
      </c>
      <c r="HF24" s="284">
        <v>883.1</v>
      </c>
      <c r="HG24" s="336"/>
      <c r="HH24" s="284"/>
      <c r="HI24" s="325"/>
      <c r="HJ24" s="271"/>
      <c r="HK24" s="329">
        <f t="shared" si="25"/>
        <v>0</v>
      </c>
      <c r="HN24" s="106"/>
      <c r="HO24" s="15">
        <v>17</v>
      </c>
      <c r="HP24" s="284">
        <v>928</v>
      </c>
      <c r="HQ24" s="336"/>
      <c r="HR24" s="284"/>
      <c r="HS24" s="392"/>
      <c r="HT24" s="271"/>
      <c r="HU24" s="588">
        <f t="shared" si="26"/>
        <v>0</v>
      </c>
      <c r="HX24" s="106"/>
      <c r="HY24" s="15">
        <v>17</v>
      </c>
      <c r="HZ24" s="69">
        <v>884.5</v>
      </c>
      <c r="IA24" s="344"/>
      <c r="IB24" s="69"/>
      <c r="IC24" s="70"/>
      <c r="ID24" s="71"/>
      <c r="IE24" s="588">
        <f t="shared" si="27"/>
        <v>0</v>
      </c>
      <c r="IH24" s="106"/>
      <c r="II24" s="15">
        <v>17</v>
      </c>
      <c r="IJ24" s="69">
        <v>927.59</v>
      </c>
      <c r="IK24" s="344"/>
      <c r="IL24" s="69"/>
      <c r="IM24" s="70"/>
      <c r="IN24" s="71"/>
      <c r="IO24" s="588">
        <f t="shared" si="28"/>
        <v>0</v>
      </c>
      <c r="IR24" s="106"/>
      <c r="IS24" s="15">
        <v>17</v>
      </c>
      <c r="IT24" s="284">
        <v>961.16</v>
      </c>
      <c r="IU24" s="250"/>
      <c r="IV24" s="284"/>
      <c r="IW24" s="517"/>
      <c r="IX24" s="271"/>
      <c r="IY24" s="329">
        <f t="shared" si="29"/>
        <v>0</v>
      </c>
      <c r="JA24" s="69"/>
      <c r="JB24" s="106"/>
      <c r="JC24" s="15">
        <v>17</v>
      </c>
      <c r="JD24" s="92">
        <v>907.2</v>
      </c>
      <c r="JE24" s="344"/>
      <c r="JF24" s="92"/>
      <c r="JG24" s="270"/>
      <c r="JH24" s="71"/>
      <c r="JI24" s="329">
        <f t="shared" si="30"/>
        <v>0</v>
      </c>
      <c r="JL24" s="106"/>
      <c r="JM24" s="15">
        <v>17</v>
      </c>
      <c r="JN24" s="92">
        <v>901.7</v>
      </c>
      <c r="JO24" s="332"/>
      <c r="JP24" s="92"/>
      <c r="JQ24" s="70"/>
      <c r="JR24" s="71"/>
      <c r="JS24" s="588">
        <f t="shared" si="31"/>
        <v>0</v>
      </c>
      <c r="JV24" s="94"/>
      <c r="JW24" s="15">
        <v>17</v>
      </c>
      <c r="JX24" s="69">
        <v>906.3</v>
      </c>
      <c r="JY24" s="344"/>
      <c r="JZ24" s="69"/>
      <c r="KA24" s="70"/>
      <c r="KB24" s="71"/>
      <c r="KC24" s="588">
        <f t="shared" si="32"/>
        <v>0</v>
      </c>
      <c r="KF24" s="94"/>
      <c r="KG24" s="15">
        <v>17</v>
      </c>
      <c r="KH24" s="69"/>
      <c r="KI24" s="344"/>
      <c r="KJ24" s="69"/>
      <c r="KK24" s="70"/>
      <c r="KL24" s="71"/>
      <c r="KM24" s="588">
        <f t="shared" si="33"/>
        <v>0</v>
      </c>
      <c r="KP24" s="94"/>
      <c r="KQ24" s="15">
        <v>17</v>
      </c>
      <c r="KR24" s="69"/>
      <c r="KS24" s="344"/>
      <c r="KT24" s="69"/>
      <c r="KU24" s="70"/>
      <c r="KV24" s="71"/>
      <c r="KW24" s="588">
        <f t="shared" si="34"/>
        <v>0</v>
      </c>
      <c r="KZ24" s="106"/>
      <c r="LA24" s="15">
        <v>17</v>
      </c>
      <c r="LB24" s="92"/>
      <c r="LC24" s="332"/>
      <c r="LD24" s="92"/>
      <c r="LE24" s="95"/>
      <c r="LF24" s="71"/>
      <c r="LG24" s="588">
        <f t="shared" si="35"/>
        <v>0</v>
      </c>
      <c r="LJ24" s="106"/>
      <c r="LK24" s="15">
        <v>17</v>
      </c>
      <c r="LL24" s="284"/>
      <c r="LM24" s="332"/>
      <c r="LN24" s="284"/>
      <c r="LO24" s="95"/>
      <c r="LP24" s="71"/>
      <c r="LQ24" s="588">
        <f t="shared" si="36"/>
        <v>0</v>
      </c>
      <c r="LT24" s="106"/>
      <c r="LU24" s="15">
        <v>17</v>
      </c>
      <c r="LV24" s="92"/>
      <c r="LW24" s="332"/>
      <c r="LX24" s="92"/>
      <c r="LY24" s="95"/>
      <c r="LZ24" s="71"/>
      <c r="MA24" s="588">
        <f t="shared" si="37"/>
        <v>0</v>
      </c>
      <c r="MB24" s="588"/>
      <c r="MD24" s="106"/>
      <c r="ME24" s="15">
        <v>17</v>
      </c>
      <c r="MF24" s="398"/>
      <c r="MG24" s="332"/>
      <c r="MH24" s="398"/>
      <c r="MI24" s="95"/>
      <c r="MJ24" s="71"/>
      <c r="MK24" s="71">
        <f t="shared" si="38"/>
        <v>0</v>
      </c>
      <c r="MN24" s="106"/>
      <c r="MO24" s="15">
        <v>17</v>
      </c>
      <c r="MP24" s="92"/>
      <c r="MQ24" s="332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32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32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32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32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32"/>
      <c r="OP24" s="92"/>
      <c r="OQ24" s="95"/>
      <c r="OR24" s="71"/>
      <c r="OS24" s="71">
        <f t="shared" si="44"/>
        <v>0</v>
      </c>
      <c r="OV24" s="106"/>
      <c r="OW24" s="15">
        <v>17</v>
      </c>
      <c r="OX24" s="284"/>
      <c r="OY24" s="336"/>
      <c r="OZ24" s="284"/>
      <c r="PA24" s="325"/>
      <c r="PB24" s="271"/>
      <c r="PC24" s="271">
        <f t="shared" si="45"/>
        <v>0</v>
      </c>
      <c r="PF24" s="94"/>
      <c r="PG24" s="15">
        <v>17</v>
      </c>
      <c r="PH24" s="92"/>
      <c r="PI24" s="332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32"/>
      <c r="PT24" s="92"/>
      <c r="PU24" s="95"/>
      <c r="PV24" s="71"/>
      <c r="PY24" s="106"/>
      <c r="PZ24" s="15">
        <v>17</v>
      </c>
      <c r="QA24" s="92"/>
      <c r="QB24" s="137"/>
      <c r="QC24" s="92"/>
      <c r="QD24" s="95"/>
      <c r="QE24" s="71"/>
      <c r="QH24" s="106"/>
      <c r="QI24" s="15">
        <v>17</v>
      </c>
      <c r="QJ24" s="92"/>
      <c r="QK24" s="332"/>
      <c r="QL24" s="92"/>
      <c r="QM24" s="95"/>
      <c r="QN24" s="71"/>
      <c r="QQ24" s="106"/>
      <c r="QR24" s="15">
        <v>17</v>
      </c>
      <c r="QS24" s="92"/>
      <c r="QT24" s="332"/>
      <c r="QU24" s="92"/>
      <c r="QV24" s="95"/>
      <c r="QW24" s="71"/>
      <c r="QZ24" s="106"/>
      <c r="RA24" s="15">
        <v>17</v>
      </c>
      <c r="RB24" s="92"/>
      <c r="RC24" s="332"/>
      <c r="RD24" s="92"/>
      <c r="RE24" s="95"/>
      <c r="RF24" s="71"/>
      <c r="RI24" s="106"/>
      <c r="RJ24" s="15">
        <v>17</v>
      </c>
      <c r="RK24" s="92"/>
      <c r="RL24" s="332"/>
      <c r="RM24" s="92"/>
      <c r="RN24" s="95"/>
      <c r="RO24" s="386"/>
      <c r="RR24" s="106"/>
      <c r="RS24" s="15">
        <v>17</v>
      </c>
      <c r="RT24" s="92"/>
      <c r="RU24" s="137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97"/>
      <c r="TF24" s="182"/>
      <c r="TG24" s="390"/>
      <c r="TH24" s="389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9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79472535</v>
      </c>
      <c r="E25" s="137">
        <f t="shared" si="63"/>
        <v>44639</v>
      </c>
      <c r="F25" s="86">
        <f t="shared" si="63"/>
        <v>18910.52</v>
      </c>
      <c r="G25" s="73">
        <f t="shared" si="63"/>
        <v>21</v>
      </c>
      <c r="H25" s="48">
        <f t="shared" si="63"/>
        <v>18922.099999999999</v>
      </c>
      <c r="I25" s="105">
        <f t="shared" si="63"/>
        <v>-11.579999999998108</v>
      </c>
      <c r="L25" s="94"/>
      <c r="M25" s="15">
        <v>18</v>
      </c>
      <c r="N25" s="69">
        <v>903.6</v>
      </c>
      <c r="O25" s="344"/>
      <c r="P25" s="69"/>
      <c r="Q25" s="70"/>
      <c r="R25" s="71"/>
      <c r="S25" s="588">
        <f t="shared" si="6"/>
        <v>0</v>
      </c>
      <c r="T25" s="247"/>
      <c r="V25" s="233"/>
      <c r="W25" s="15">
        <v>18</v>
      </c>
      <c r="X25" s="284">
        <v>938.9</v>
      </c>
      <c r="Y25" s="336"/>
      <c r="Z25" s="284"/>
      <c r="AA25" s="392"/>
      <c r="AB25" s="271"/>
      <c r="AC25" s="329">
        <f t="shared" si="7"/>
        <v>0</v>
      </c>
      <c r="AF25" s="94"/>
      <c r="AG25" s="15">
        <v>18</v>
      </c>
      <c r="AH25" s="92">
        <v>927.59</v>
      </c>
      <c r="AI25" s="332"/>
      <c r="AJ25" s="92"/>
      <c r="AK25" s="95"/>
      <c r="AL25" s="71"/>
      <c r="AM25" s="590">
        <f t="shared" si="8"/>
        <v>0</v>
      </c>
      <c r="AP25" s="94"/>
      <c r="AQ25" s="15">
        <v>18</v>
      </c>
      <c r="AR25" s="326">
        <v>930.8</v>
      </c>
      <c r="AS25" s="336"/>
      <c r="AT25" s="326"/>
      <c r="AU25" s="325"/>
      <c r="AV25" s="271"/>
      <c r="AW25" s="329">
        <f t="shared" si="9"/>
        <v>0</v>
      </c>
      <c r="AZ25" s="106"/>
      <c r="BA25" s="15">
        <v>18</v>
      </c>
      <c r="BB25" s="92">
        <v>904.5</v>
      </c>
      <c r="BC25" s="137"/>
      <c r="BD25" s="92"/>
      <c r="BE25" s="95"/>
      <c r="BF25" s="386"/>
      <c r="BG25" s="606">
        <f t="shared" si="10"/>
        <v>0</v>
      </c>
      <c r="BJ25" s="106"/>
      <c r="BK25" s="15">
        <v>18</v>
      </c>
      <c r="BL25" s="92">
        <v>887.2</v>
      </c>
      <c r="BM25" s="137"/>
      <c r="BN25" s="92"/>
      <c r="BO25" s="95"/>
      <c r="BP25" s="386"/>
      <c r="BQ25" s="780">
        <f t="shared" si="11"/>
        <v>0</v>
      </c>
      <c r="BT25" s="106"/>
      <c r="BU25" s="268">
        <v>18</v>
      </c>
      <c r="BV25" s="284">
        <v>879.5</v>
      </c>
      <c r="BW25" s="387"/>
      <c r="BX25" s="284"/>
      <c r="BY25" s="388"/>
      <c r="BZ25" s="389"/>
      <c r="CA25" s="588">
        <f t="shared" si="12"/>
        <v>0</v>
      </c>
      <c r="CD25" s="810"/>
      <c r="CE25" s="15">
        <v>18</v>
      </c>
      <c r="CF25" s="92">
        <v>908.99</v>
      </c>
      <c r="CG25" s="387"/>
      <c r="CH25" s="92"/>
      <c r="CI25" s="390"/>
      <c r="CJ25" s="389"/>
      <c r="CK25" s="588">
        <f t="shared" si="13"/>
        <v>0</v>
      </c>
      <c r="CN25" s="631"/>
      <c r="CO25" s="15">
        <v>18</v>
      </c>
      <c r="CP25" s="284">
        <v>882.7</v>
      </c>
      <c r="CQ25" s="387"/>
      <c r="CR25" s="284"/>
      <c r="CS25" s="390"/>
      <c r="CT25" s="389"/>
      <c r="CU25" s="595">
        <f t="shared" si="48"/>
        <v>0</v>
      </c>
      <c r="CX25" s="94"/>
      <c r="CY25" s="15">
        <v>18</v>
      </c>
      <c r="CZ25" s="92">
        <v>868.2</v>
      </c>
      <c r="DA25" s="332"/>
      <c r="DB25" s="92"/>
      <c r="DC25" s="95"/>
      <c r="DD25" s="71"/>
      <c r="DE25" s="588">
        <f t="shared" si="14"/>
        <v>0</v>
      </c>
      <c r="DH25" s="94"/>
      <c r="DI25" s="15">
        <v>18</v>
      </c>
      <c r="DJ25" s="92">
        <v>968.41</v>
      </c>
      <c r="DK25" s="387"/>
      <c r="DL25" s="92"/>
      <c r="DM25" s="390"/>
      <c r="DN25" s="389"/>
      <c r="DO25" s="595">
        <f t="shared" si="15"/>
        <v>0</v>
      </c>
      <c r="DR25" s="94"/>
      <c r="DS25" s="15">
        <v>18</v>
      </c>
      <c r="DT25" s="92">
        <v>918.5</v>
      </c>
      <c r="DU25" s="387"/>
      <c r="DV25" s="92"/>
      <c r="DW25" s="390"/>
      <c r="DX25" s="389"/>
      <c r="DY25" s="588">
        <f t="shared" si="16"/>
        <v>0</v>
      </c>
      <c r="EB25" s="94"/>
      <c r="EC25" s="15">
        <v>18</v>
      </c>
      <c r="ED25" s="69">
        <v>888.1</v>
      </c>
      <c r="EE25" s="344"/>
      <c r="EF25" s="69"/>
      <c r="EG25" s="70"/>
      <c r="EH25" s="71"/>
      <c r="EI25" s="588">
        <f t="shared" si="17"/>
        <v>0</v>
      </c>
      <c r="EL25" s="94"/>
      <c r="EM25" s="15">
        <v>18</v>
      </c>
      <c r="EN25" s="284">
        <v>895.4</v>
      </c>
      <c r="EO25" s="336"/>
      <c r="EP25" s="284"/>
      <c r="EQ25" s="270"/>
      <c r="ER25" s="271"/>
      <c r="ES25" s="588">
        <f t="shared" si="18"/>
        <v>0</v>
      </c>
      <c r="EV25" s="94"/>
      <c r="EW25" s="15">
        <v>18</v>
      </c>
      <c r="EX25" s="269">
        <v>862.7</v>
      </c>
      <c r="EY25" s="511"/>
      <c r="EZ25" s="269"/>
      <c r="FA25" s="270"/>
      <c r="FB25" s="271"/>
      <c r="FC25" s="329">
        <f t="shared" si="19"/>
        <v>0</v>
      </c>
      <c r="FF25" s="94"/>
      <c r="FG25" s="15">
        <v>18</v>
      </c>
      <c r="FH25" s="284">
        <v>946.19</v>
      </c>
      <c r="FI25" s="336"/>
      <c r="FJ25" s="284"/>
      <c r="FK25" s="270"/>
      <c r="FL25" s="271"/>
      <c r="FM25" s="588">
        <f t="shared" si="20"/>
        <v>0</v>
      </c>
      <c r="FP25" s="94"/>
      <c r="FQ25" s="15">
        <v>18</v>
      </c>
      <c r="FR25" s="92">
        <v>929</v>
      </c>
      <c r="FS25" s="332"/>
      <c r="FT25" s="92"/>
      <c r="FU25" s="70"/>
      <c r="FV25" s="71"/>
      <c r="FW25" s="588">
        <f t="shared" si="21"/>
        <v>0</v>
      </c>
      <c r="FX25" s="71"/>
      <c r="FZ25" s="94"/>
      <c r="GA25" s="15">
        <v>18</v>
      </c>
      <c r="GB25" s="69">
        <v>920.3</v>
      </c>
      <c r="GC25" s="511"/>
      <c r="GD25" s="69"/>
      <c r="GE25" s="270"/>
      <c r="GF25" s="271"/>
      <c r="GG25" s="329">
        <f t="shared" si="22"/>
        <v>0</v>
      </c>
      <c r="GJ25" s="94"/>
      <c r="GK25" s="15">
        <v>18</v>
      </c>
      <c r="GL25" s="489">
        <v>928.5</v>
      </c>
      <c r="GM25" s="332"/>
      <c r="GN25" s="489"/>
      <c r="GO25" s="95"/>
      <c r="GP25" s="71"/>
      <c r="GQ25" s="588">
        <f t="shared" si="23"/>
        <v>0</v>
      </c>
      <c r="GT25" s="94"/>
      <c r="GU25" s="15">
        <v>18</v>
      </c>
      <c r="GV25" s="284">
        <v>873.6</v>
      </c>
      <c r="GW25" s="336"/>
      <c r="GX25" s="284"/>
      <c r="GY25" s="325"/>
      <c r="GZ25" s="271"/>
      <c r="HA25" s="588">
        <f t="shared" si="24"/>
        <v>0</v>
      </c>
      <c r="HD25" s="94"/>
      <c r="HE25" s="15">
        <v>18</v>
      </c>
      <c r="HF25" s="284">
        <v>871.8</v>
      </c>
      <c r="HG25" s="336"/>
      <c r="HH25" s="284"/>
      <c r="HI25" s="325"/>
      <c r="HJ25" s="271"/>
      <c r="HK25" s="329">
        <f t="shared" si="25"/>
        <v>0</v>
      </c>
      <c r="HN25" s="233"/>
      <c r="HO25" s="15">
        <v>18</v>
      </c>
      <c r="HP25" s="284">
        <v>911.7</v>
      </c>
      <c r="HQ25" s="336"/>
      <c r="HR25" s="284"/>
      <c r="HS25" s="392"/>
      <c r="HT25" s="271"/>
      <c r="HU25" s="588">
        <f t="shared" si="26"/>
        <v>0</v>
      </c>
      <c r="HX25" s="106"/>
      <c r="HY25" s="15">
        <v>18</v>
      </c>
      <c r="HZ25" s="69">
        <v>866.4</v>
      </c>
      <c r="IA25" s="344"/>
      <c r="IB25" s="69"/>
      <c r="IC25" s="70"/>
      <c r="ID25" s="71"/>
      <c r="IE25" s="588">
        <f t="shared" si="27"/>
        <v>0</v>
      </c>
      <c r="IH25" s="106"/>
      <c r="II25" s="15">
        <v>18</v>
      </c>
      <c r="IJ25" s="69">
        <v>914.44</v>
      </c>
      <c r="IK25" s="344"/>
      <c r="IL25" s="69"/>
      <c r="IM25" s="70"/>
      <c r="IN25" s="71"/>
      <c r="IO25" s="588">
        <f t="shared" si="28"/>
        <v>0</v>
      </c>
      <c r="IR25" s="94"/>
      <c r="IS25" s="15">
        <v>18</v>
      </c>
      <c r="IT25" s="284">
        <v>962.97</v>
      </c>
      <c r="IU25" s="250"/>
      <c r="IV25" s="284"/>
      <c r="IW25" s="517"/>
      <c r="IX25" s="271"/>
      <c r="IY25" s="329">
        <f t="shared" si="29"/>
        <v>0</v>
      </c>
      <c r="JA25" s="69"/>
      <c r="JB25" s="94"/>
      <c r="JC25" s="15">
        <v>18</v>
      </c>
      <c r="JD25" s="92">
        <v>935.3</v>
      </c>
      <c r="JE25" s="344"/>
      <c r="JF25" s="92"/>
      <c r="JG25" s="270"/>
      <c r="JH25" s="71"/>
      <c r="JI25" s="588">
        <f t="shared" si="30"/>
        <v>0</v>
      </c>
      <c r="JL25" s="94"/>
      <c r="JM25" s="15">
        <v>18</v>
      </c>
      <c r="JN25" s="92">
        <v>904.5</v>
      </c>
      <c r="JO25" s="332"/>
      <c r="JP25" s="92"/>
      <c r="JQ25" s="70"/>
      <c r="JR25" s="71"/>
      <c r="JS25" s="588">
        <f t="shared" si="31"/>
        <v>0</v>
      </c>
      <c r="JV25" s="94"/>
      <c r="JW25" s="15">
        <v>18</v>
      </c>
      <c r="JX25" s="69">
        <v>897.2</v>
      </c>
      <c r="JY25" s="344"/>
      <c r="JZ25" s="69"/>
      <c r="KA25" s="70"/>
      <c r="KB25" s="71"/>
      <c r="KC25" s="588">
        <f t="shared" si="32"/>
        <v>0</v>
      </c>
      <c r="KF25" s="94"/>
      <c r="KG25" s="15">
        <v>18</v>
      </c>
      <c r="KH25" s="69"/>
      <c r="KI25" s="344"/>
      <c r="KJ25" s="69"/>
      <c r="KK25" s="70"/>
      <c r="KL25" s="71"/>
      <c r="KM25" s="588">
        <f t="shared" si="33"/>
        <v>0</v>
      </c>
      <c r="KP25" s="94"/>
      <c r="KQ25" s="15">
        <v>18</v>
      </c>
      <c r="KR25" s="69"/>
      <c r="KS25" s="344"/>
      <c r="KT25" s="69"/>
      <c r="KU25" s="70"/>
      <c r="KV25" s="71"/>
      <c r="KW25" s="588">
        <f t="shared" si="34"/>
        <v>0</v>
      </c>
      <c r="KZ25" s="94"/>
      <c r="LA25" s="15">
        <v>18</v>
      </c>
      <c r="LB25" s="92"/>
      <c r="LC25" s="332"/>
      <c r="LD25" s="92"/>
      <c r="LE25" s="95"/>
      <c r="LF25" s="71"/>
      <c r="LG25" s="588">
        <f t="shared" si="35"/>
        <v>0</v>
      </c>
      <c r="LJ25" s="94"/>
      <c r="LK25" s="15">
        <v>18</v>
      </c>
      <c r="LL25" s="284"/>
      <c r="LM25" s="332"/>
      <c r="LN25" s="284"/>
      <c r="LO25" s="95"/>
      <c r="LP25" s="71"/>
      <c r="LQ25" s="588">
        <f t="shared" si="36"/>
        <v>0</v>
      </c>
      <c r="LT25" s="94"/>
      <c r="LU25" s="15">
        <v>18</v>
      </c>
      <c r="LV25" s="92"/>
      <c r="LW25" s="332"/>
      <c r="LX25" s="92"/>
      <c r="LY25" s="95"/>
      <c r="LZ25" s="71"/>
      <c r="MA25" s="588">
        <f t="shared" si="37"/>
        <v>0</v>
      </c>
      <c r="MB25" s="588"/>
      <c r="MD25" s="94"/>
      <c r="ME25" s="15">
        <v>18</v>
      </c>
      <c r="MF25" s="398"/>
      <c r="MG25" s="332"/>
      <c r="MH25" s="398"/>
      <c r="MI25" s="95"/>
      <c r="MJ25" s="71"/>
      <c r="MK25" s="71">
        <f t="shared" si="38"/>
        <v>0</v>
      </c>
      <c r="MN25" s="94"/>
      <c r="MO25" s="15">
        <v>18</v>
      </c>
      <c r="MP25" s="92"/>
      <c r="MQ25" s="332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32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32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32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32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32"/>
      <c r="OP25" s="92"/>
      <c r="OQ25" s="95"/>
      <c r="OR25" s="71"/>
      <c r="OS25" s="71">
        <f t="shared" si="44"/>
        <v>0</v>
      </c>
      <c r="OV25" s="94"/>
      <c r="OW25" s="15">
        <v>18</v>
      </c>
      <c r="OX25" s="284"/>
      <c r="OY25" s="336"/>
      <c r="OZ25" s="284"/>
      <c r="PA25" s="325"/>
      <c r="PB25" s="271"/>
      <c r="PC25" s="271">
        <f t="shared" si="45"/>
        <v>0</v>
      </c>
      <c r="PF25" s="94"/>
      <c r="PG25" s="15">
        <v>18</v>
      </c>
      <c r="PH25" s="92"/>
      <c r="PI25" s="332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32"/>
      <c r="PT25" s="92"/>
      <c r="PU25" s="95"/>
      <c r="PV25" s="71"/>
      <c r="PY25" s="106"/>
      <c r="PZ25" s="15">
        <v>18</v>
      </c>
      <c r="QA25" s="92"/>
      <c r="QB25" s="137"/>
      <c r="QC25" s="92"/>
      <c r="QD25" s="95"/>
      <c r="QE25" s="71"/>
      <c r="QH25" s="106"/>
      <c r="QI25" s="15">
        <v>18</v>
      </c>
      <c r="QJ25" s="92"/>
      <c r="QK25" s="332"/>
      <c r="QL25" s="92"/>
      <c r="QM25" s="95"/>
      <c r="QN25" s="71"/>
      <c r="QQ25" s="106"/>
      <c r="QR25" s="15">
        <v>18</v>
      </c>
      <c r="QS25" s="92"/>
      <c r="QT25" s="332"/>
      <c r="QU25" s="92"/>
      <c r="QV25" s="95"/>
      <c r="QW25" s="71"/>
      <c r="QZ25" s="106"/>
      <c r="RA25" s="15">
        <v>18</v>
      </c>
      <c r="RB25" s="92"/>
      <c r="RC25" s="332"/>
      <c r="RD25" s="92"/>
      <c r="RE25" s="95"/>
      <c r="RF25" s="71"/>
      <c r="RI25" s="106"/>
      <c r="RJ25" s="15">
        <v>18</v>
      </c>
      <c r="RK25" s="92"/>
      <c r="RL25" s="332"/>
      <c r="RM25" s="92"/>
      <c r="RN25" s="95"/>
      <c r="RO25" s="386"/>
      <c r="RR25" s="106"/>
      <c r="RS25" s="15">
        <v>18</v>
      </c>
      <c r="RT25" s="92"/>
      <c r="RU25" s="137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97"/>
      <c r="TF25" s="182"/>
      <c r="TG25" s="390"/>
      <c r="TH25" s="389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9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79616805</v>
      </c>
      <c r="E26" s="137">
        <f t="shared" si="64"/>
        <v>44643</v>
      </c>
      <c r="F26" s="86">
        <f t="shared" si="64"/>
        <v>18877.86</v>
      </c>
      <c r="G26" s="73">
        <f t="shared" si="64"/>
        <v>21</v>
      </c>
      <c r="H26" s="48">
        <f t="shared" si="64"/>
        <v>18854</v>
      </c>
      <c r="I26" s="105">
        <f t="shared" si="64"/>
        <v>23.860000000000582</v>
      </c>
      <c r="L26" s="94"/>
      <c r="M26" s="15">
        <v>19</v>
      </c>
      <c r="N26" s="69">
        <v>891.7</v>
      </c>
      <c r="O26" s="344"/>
      <c r="P26" s="69"/>
      <c r="Q26" s="70"/>
      <c r="R26" s="71"/>
      <c r="S26" s="588">
        <f t="shared" si="6"/>
        <v>0</v>
      </c>
      <c r="T26" s="247"/>
      <c r="V26" s="233"/>
      <c r="W26" s="15">
        <v>19</v>
      </c>
      <c r="X26" s="284">
        <v>883.6</v>
      </c>
      <c r="Y26" s="336"/>
      <c r="Z26" s="284"/>
      <c r="AA26" s="392"/>
      <c r="AB26" s="271"/>
      <c r="AC26" s="329">
        <f t="shared" si="7"/>
        <v>0</v>
      </c>
      <c r="AF26" s="106"/>
      <c r="AG26" s="15">
        <v>19</v>
      </c>
      <c r="AH26" s="92">
        <v>907.18</v>
      </c>
      <c r="AI26" s="332"/>
      <c r="AJ26" s="92"/>
      <c r="AK26" s="95"/>
      <c r="AL26" s="71"/>
      <c r="AM26" s="590">
        <f t="shared" si="8"/>
        <v>0</v>
      </c>
      <c r="AP26" s="106"/>
      <c r="AQ26" s="15">
        <v>19</v>
      </c>
      <c r="AR26" s="326">
        <v>920.8</v>
      </c>
      <c r="AS26" s="336"/>
      <c r="AT26" s="326"/>
      <c r="AU26" s="325"/>
      <c r="AV26" s="271"/>
      <c r="AW26" s="329">
        <f t="shared" si="9"/>
        <v>0</v>
      </c>
      <c r="AZ26" s="106"/>
      <c r="BA26" s="15">
        <v>19</v>
      </c>
      <c r="BB26" s="92">
        <v>909.9</v>
      </c>
      <c r="BC26" s="137"/>
      <c r="BD26" s="92"/>
      <c r="BE26" s="95"/>
      <c r="BF26" s="386"/>
      <c r="BG26" s="606">
        <f t="shared" si="10"/>
        <v>0</v>
      </c>
      <c r="BJ26" s="106"/>
      <c r="BK26" s="15">
        <v>19</v>
      </c>
      <c r="BL26" s="92">
        <v>883.6</v>
      </c>
      <c r="BM26" s="137"/>
      <c r="BN26" s="92"/>
      <c r="BO26" s="95"/>
      <c r="BP26" s="386"/>
      <c r="BQ26" s="780">
        <f t="shared" si="11"/>
        <v>0</v>
      </c>
      <c r="BT26" s="106"/>
      <c r="BU26" s="268">
        <v>19</v>
      </c>
      <c r="BV26" s="284">
        <v>909.4</v>
      </c>
      <c r="BW26" s="387"/>
      <c r="BX26" s="284"/>
      <c r="BY26" s="388"/>
      <c r="BZ26" s="389"/>
      <c r="CA26" s="588">
        <f t="shared" si="12"/>
        <v>0</v>
      </c>
      <c r="CD26" s="810"/>
      <c r="CE26" s="15">
        <v>19</v>
      </c>
      <c r="CF26" s="92">
        <v>968.87</v>
      </c>
      <c r="CG26" s="387"/>
      <c r="CH26" s="92"/>
      <c r="CI26" s="390"/>
      <c r="CJ26" s="389"/>
      <c r="CK26" s="588">
        <f t="shared" si="13"/>
        <v>0</v>
      </c>
      <c r="CN26" s="631"/>
      <c r="CO26" s="15">
        <v>19</v>
      </c>
      <c r="CP26" s="284">
        <v>892.7</v>
      </c>
      <c r="CQ26" s="387"/>
      <c r="CR26" s="284"/>
      <c r="CS26" s="390"/>
      <c r="CT26" s="389"/>
      <c r="CU26" s="595">
        <f t="shared" si="48"/>
        <v>0</v>
      </c>
      <c r="CX26" s="106"/>
      <c r="CY26" s="15">
        <v>19</v>
      </c>
      <c r="CZ26" s="92">
        <v>911.7</v>
      </c>
      <c r="DA26" s="332"/>
      <c r="DB26" s="92"/>
      <c r="DC26" s="95"/>
      <c r="DD26" s="71"/>
      <c r="DE26" s="588">
        <f t="shared" si="14"/>
        <v>0</v>
      </c>
      <c r="DH26" s="106"/>
      <c r="DI26" s="15">
        <v>19</v>
      </c>
      <c r="DJ26" s="92">
        <v>946.64</v>
      </c>
      <c r="DK26" s="387"/>
      <c r="DL26" s="92"/>
      <c r="DM26" s="390"/>
      <c r="DN26" s="389"/>
      <c r="DO26" s="595">
        <f t="shared" si="15"/>
        <v>0</v>
      </c>
      <c r="DR26" s="106"/>
      <c r="DS26" s="15">
        <v>19</v>
      </c>
      <c r="DT26" s="92">
        <v>921.2</v>
      </c>
      <c r="DU26" s="387"/>
      <c r="DV26" s="92"/>
      <c r="DW26" s="390"/>
      <c r="DX26" s="389"/>
      <c r="DY26" s="588">
        <f t="shared" si="16"/>
        <v>0</v>
      </c>
      <c r="EB26" s="106"/>
      <c r="EC26" s="15">
        <v>19</v>
      </c>
      <c r="ED26" s="69">
        <v>867.3</v>
      </c>
      <c r="EE26" s="344"/>
      <c r="EF26" s="69"/>
      <c r="EG26" s="70"/>
      <c r="EH26" s="71"/>
      <c r="EI26" s="588">
        <f t="shared" si="17"/>
        <v>0</v>
      </c>
      <c r="EL26" s="94"/>
      <c r="EM26" s="15">
        <v>19</v>
      </c>
      <c r="EN26" s="284">
        <v>868.2</v>
      </c>
      <c r="EO26" s="336"/>
      <c r="EP26" s="284"/>
      <c r="EQ26" s="270"/>
      <c r="ER26" s="271"/>
      <c r="ES26" s="588">
        <f t="shared" si="18"/>
        <v>0</v>
      </c>
      <c r="EV26" s="106"/>
      <c r="EW26" s="15">
        <v>19</v>
      </c>
      <c r="EX26" s="269">
        <v>912.6</v>
      </c>
      <c r="EY26" s="511"/>
      <c r="EZ26" s="269"/>
      <c r="FA26" s="270"/>
      <c r="FB26" s="271"/>
      <c r="FC26" s="329">
        <f t="shared" si="19"/>
        <v>0</v>
      </c>
      <c r="FF26" s="94"/>
      <c r="FG26" s="15">
        <v>19</v>
      </c>
      <c r="FH26" s="284">
        <v>961.16</v>
      </c>
      <c r="FI26" s="336"/>
      <c r="FJ26" s="284"/>
      <c r="FK26" s="270"/>
      <c r="FL26" s="271"/>
      <c r="FM26" s="588">
        <f t="shared" si="20"/>
        <v>0</v>
      </c>
      <c r="FP26" s="106"/>
      <c r="FQ26" s="15">
        <v>19</v>
      </c>
      <c r="FR26" s="92">
        <v>893.1</v>
      </c>
      <c r="FS26" s="332"/>
      <c r="FT26" s="92"/>
      <c r="FU26" s="70"/>
      <c r="FV26" s="71"/>
      <c r="FW26" s="588">
        <f t="shared" si="21"/>
        <v>0</v>
      </c>
      <c r="FX26" s="71"/>
      <c r="FZ26" s="106"/>
      <c r="GA26" s="15">
        <v>19</v>
      </c>
      <c r="GB26" s="69">
        <v>868.2</v>
      </c>
      <c r="GC26" s="511"/>
      <c r="GD26" s="69"/>
      <c r="GE26" s="270"/>
      <c r="GF26" s="271"/>
      <c r="GG26" s="329">
        <f t="shared" si="22"/>
        <v>0</v>
      </c>
      <c r="GJ26" s="106"/>
      <c r="GK26" s="15">
        <v>19</v>
      </c>
      <c r="GL26" s="489">
        <v>946.64</v>
      </c>
      <c r="GM26" s="332"/>
      <c r="GN26" s="489"/>
      <c r="GO26" s="95"/>
      <c r="GP26" s="71"/>
      <c r="GQ26" s="588">
        <f t="shared" si="23"/>
        <v>0</v>
      </c>
      <c r="GT26" s="106"/>
      <c r="GU26" s="15">
        <v>19</v>
      </c>
      <c r="GV26" s="284">
        <v>915.8</v>
      </c>
      <c r="GW26" s="336"/>
      <c r="GX26" s="284"/>
      <c r="GY26" s="325"/>
      <c r="GZ26" s="271"/>
      <c r="HA26" s="588">
        <f t="shared" si="24"/>
        <v>0</v>
      </c>
      <c r="HD26" s="106"/>
      <c r="HE26" s="15">
        <v>19</v>
      </c>
      <c r="HF26" s="284">
        <v>895.4</v>
      </c>
      <c r="HG26" s="336"/>
      <c r="HH26" s="284"/>
      <c r="HI26" s="325"/>
      <c r="HJ26" s="271"/>
      <c r="HK26" s="329">
        <f t="shared" si="25"/>
        <v>0</v>
      </c>
      <c r="HN26" s="233"/>
      <c r="HO26" s="15">
        <v>19</v>
      </c>
      <c r="HP26" s="284">
        <v>866.4</v>
      </c>
      <c r="HQ26" s="336"/>
      <c r="HR26" s="284"/>
      <c r="HS26" s="392"/>
      <c r="HT26" s="271"/>
      <c r="HU26" s="588">
        <f t="shared" si="26"/>
        <v>0</v>
      </c>
      <c r="HX26" s="106"/>
      <c r="HY26" s="15">
        <v>19</v>
      </c>
      <c r="HZ26" s="69">
        <v>876.8</v>
      </c>
      <c r="IA26" s="344"/>
      <c r="IB26" s="69"/>
      <c r="IC26" s="70"/>
      <c r="ID26" s="71"/>
      <c r="IE26" s="588">
        <f t="shared" si="27"/>
        <v>0</v>
      </c>
      <c r="IH26" s="106"/>
      <c r="II26" s="15">
        <v>19</v>
      </c>
      <c r="IJ26" s="69">
        <v>945.28</v>
      </c>
      <c r="IK26" s="344"/>
      <c r="IL26" s="69"/>
      <c r="IM26" s="70"/>
      <c r="IN26" s="71"/>
      <c r="IO26" s="588">
        <f t="shared" si="28"/>
        <v>0</v>
      </c>
      <c r="IR26" s="106"/>
      <c r="IS26" s="15">
        <v>19</v>
      </c>
      <c r="IT26" s="284">
        <v>941</v>
      </c>
      <c r="IU26" s="250"/>
      <c r="IV26" s="284"/>
      <c r="IW26" s="517"/>
      <c r="IX26" s="271"/>
      <c r="IY26" s="329">
        <f t="shared" si="29"/>
        <v>0</v>
      </c>
      <c r="JA26" s="69"/>
      <c r="JB26" s="106"/>
      <c r="JC26" s="15">
        <v>19</v>
      </c>
      <c r="JD26" s="92">
        <v>864.5</v>
      </c>
      <c r="JE26" s="344"/>
      <c r="JF26" s="92"/>
      <c r="JG26" s="270"/>
      <c r="JH26" s="71"/>
      <c r="JI26" s="588">
        <f t="shared" si="30"/>
        <v>0</v>
      </c>
      <c r="JL26" s="106"/>
      <c r="JM26" s="15">
        <v>19</v>
      </c>
      <c r="JN26" s="92">
        <v>889</v>
      </c>
      <c r="JO26" s="332"/>
      <c r="JP26" s="92"/>
      <c r="JQ26" s="70"/>
      <c r="JR26" s="71"/>
      <c r="JS26" s="588">
        <f t="shared" si="31"/>
        <v>0</v>
      </c>
      <c r="JV26" s="94"/>
      <c r="JW26" s="15">
        <v>19</v>
      </c>
      <c r="JX26" s="69">
        <v>892.7</v>
      </c>
      <c r="JY26" s="344"/>
      <c r="JZ26" s="69"/>
      <c r="KA26" s="70"/>
      <c r="KB26" s="71"/>
      <c r="KC26" s="588">
        <f t="shared" si="32"/>
        <v>0</v>
      </c>
      <c r="KF26" s="94"/>
      <c r="KG26" s="15">
        <v>19</v>
      </c>
      <c r="KH26" s="69"/>
      <c r="KI26" s="344"/>
      <c r="KJ26" s="69"/>
      <c r="KK26" s="70"/>
      <c r="KL26" s="71"/>
      <c r="KM26" s="588">
        <f t="shared" si="33"/>
        <v>0</v>
      </c>
      <c r="KP26" s="94"/>
      <c r="KQ26" s="15">
        <v>19</v>
      </c>
      <c r="KR26" s="69"/>
      <c r="KS26" s="344"/>
      <c r="KT26" s="69"/>
      <c r="KU26" s="70"/>
      <c r="KV26" s="71"/>
      <c r="KW26" s="588">
        <f t="shared" si="34"/>
        <v>0</v>
      </c>
      <c r="KZ26" s="106"/>
      <c r="LA26" s="15">
        <v>19</v>
      </c>
      <c r="LB26" s="92"/>
      <c r="LC26" s="332"/>
      <c r="LD26" s="92"/>
      <c r="LE26" s="95"/>
      <c r="LF26" s="71"/>
      <c r="LG26" s="588">
        <f t="shared" si="35"/>
        <v>0</v>
      </c>
      <c r="LJ26" s="106"/>
      <c r="LK26" s="15">
        <v>19</v>
      </c>
      <c r="LL26" s="284"/>
      <c r="LM26" s="332"/>
      <c r="LN26" s="284"/>
      <c r="LO26" s="95"/>
      <c r="LP26" s="71"/>
      <c r="LQ26" s="588">
        <f t="shared" si="36"/>
        <v>0</v>
      </c>
      <c r="LT26" s="106"/>
      <c r="LU26" s="15">
        <v>19</v>
      </c>
      <c r="LV26" s="92"/>
      <c r="LW26" s="332"/>
      <c r="LX26" s="92"/>
      <c r="LY26" s="95"/>
      <c r="LZ26" s="71"/>
      <c r="MA26" s="588">
        <f t="shared" si="37"/>
        <v>0</v>
      </c>
      <c r="MB26" s="588"/>
      <c r="MD26" s="106"/>
      <c r="ME26" s="15">
        <v>19</v>
      </c>
      <c r="MF26" s="398"/>
      <c r="MG26" s="332"/>
      <c r="MH26" s="398"/>
      <c r="MI26" s="95"/>
      <c r="MJ26" s="71"/>
      <c r="MK26" s="71">
        <f t="shared" si="38"/>
        <v>0</v>
      </c>
      <c r="MN26" s="106"/>
      <c r="MO26" s="15">
        <v>19</v>
      </c>
      <c r="MP26" s="92"/>
      <c r="MQ26" s="332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32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32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32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32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32"/>
      <c r="OP26" s="92"/>
      <c r="OQ26" s="95"/>
      <c r="OR26" s="71"/>
      <c r="OS26" s="71">
        <f t="shared" si="44"/>
        <v>0</v>
      </c>
      <c r="OV26" s="106"/>
      <c r="OW26" s="15">
        <v>19</v>
      </c>
      <c r="OX26" s="284"/>
      <c r="OY26" s="336"/>
      <c r="OZ26" s="284"/>
      <c r="PA26" s="325"/>
      <c r="PB26" s="271"/>
      <c r="PC26" s="271">
        <f t="shared" si="45"/>
        <v>0</v>
      </c>
      <c r="PF26" s="94"/>
      <c r="PG26" s="15">
        <v>19</v>
      </c>
      <c r="PH26" s="92"/>
      <c r="PI26" s="332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32"/>
      <c r="PT26" s="92"/>
      <c r="PU26" s="95"/>
      <c r="PV26" s="71"/>
      <c r="PY26" s="106"/>
      <c r="PZ26" s="15">
        <v>19</v>
      </c>
      <c r="QA26" s="92"/>
      <c r="QB26" s="137"/>
      <c r="QC26" s="92"/>
      <c r="QD26" s="95"/>
      <c r="QE26" s="71"/>
      <c r="QH26" s="106"/>
      <c r="QI26" s="15">
        <v>19</v>
      </c>
      <c r="QJ26" s="92"/>
      <c r="QK26" s="332"/>
      <c r="QL26" s="92"/>
      <c r="QM26" s="95"/>
      <c r="QN26" s="71"/>
      <c r="QQ26" s="106"/>
      <c r="QR26" s="15">
        <v>19</v>
      </c>
      <c r="QS26" s="92"/>
      <c r="QT26" s="332"/>
      <c r="QU26" s="92"/>
      <c r="QV26" s="95"/>
      <c r="QW26" s="71"/>
      <c r="QZ26" s="106"/>
      <c r="RA26" s="15">
        <v>19</v>
      </c>
      <c r="RB26" s="92"/>
      <c r="RC26" s="332"/>
      <c r="RD26" s="92"/>
      <c r="RE26" s="95"/>
      <c r="RF26" s="71"/>
      <c r="RI26" s="106"/>
      <c r="RJ26" s="15">
        <v>19</v>
      </c>
      <c r="RK26" s="92"/>
      <c r="RL26" s="332"/>
      <c r="RM26" s="92"/>
      <c r="RN26" s="95"/>
      <c r="RO26" s="386"/>
      <c r="RR26" s="106"/>
      <c r="RS26" s="15">
        <v>19</v>
      </c>
      <c r="RT26" s="92"/>
      <c r="RU26" s="137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97"/>
      <c r="TF26" s="182"/>
      <c r="TG26" s="390"/>
      <c r="TH26" s="389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9">
        <v>24</v>
      </c>
      <c r="B27" s="75" t="str">
        <f t="shared" ref="B27:I27" si="65">IG5</f>
        <v>TYSON FRESH MEATS</v>
      </c>
      <c r="C27" s="255" t="str">
        <f t="shared" si="65"/>
        <v xml:space="preserve">I B P </v>
      </c>
      <c r="D27" s="102" t="str">
        <f t="shared" si="65"/>
        <v>PED. 79613145</v>
      </c>
      <c r="E27" s="137">
        <f t="shared" si="65"/>
        <v>44643</v>
      </c>
      <c r="F27" s="86">
        <f t="shared" si="65"/>
        <v>18665.759999999998</v>
      </c>
      <c r="G27" s="73">
        <f t="shared" si="65"/>
        <v>20</v>
      </c>
      <c r="H27" s="48">
        <f t="shared" si="65"/>
        <v>18716.919999999998</v>
      </c>
      <c r="I27" s="105">
        <f t="shared" si="65"/>
        <v>-51.159999999999854</v>
      </c>
      <c r="L27" s="94"/>
      <c r="M27" s="15">
        <v>20</v>
      </c>
      <c r="N27" s="69">
        <v>890.9</v>
      </c>
      <c r="O27" s="344"/>
      <c r="P27" s="69"/>
      <c r="Q27" s="70"/>
      <c r="R27" s="71"/>
      <c r="S27" s="588">
        <f t="shared" si="6"/>
        <v>0</v>
      </c>
      <c r="T27" s="247"/>
      <c r="V27" s="233"/>
      <c r="W27" s="15">
        <v>20</v>
      </c>
      <c r="X27" s="284">
        <v>923.5</v>
      </c>
      <c r="Y27" s="336"/>
      <c r="Z27" s="284"/>
      <c r="AA27" s="392"/>
      <c r="AB27" s="271"/>
      <c r="AC27" s="329">
        <f t="shared" si="7"/>
        <v>0</v>
      </c>
      <c r="AF27" s="106"/>
      <c r="AG27" s="15">
        <v>20</v>
      </c>
      <c r="AH27" s="92">
        <v>947.1</v>
      </c>
      <c r="AI27" s="332"/>
      <c r="AJ27" s="92"/>
      <c r="AK27" s="95"/>
      <c r="AL27" s="71"/>
      <c r="AM27" s="590">
        <f t="shared" si="8"/>
        <v>0</v>
      </c>
      <c r="AP27" s="106"/>
      <c r="AQ27" s="15">
        <v>20</v>
      </c>
      <c r="AR27" s="326">
        <v>875.4</v>
      </c>
      <c r="AS27" s="336"/>
      <c r="AT27" s="326"/>
      <c r="AU27" s="325"/>
      <c r="AV27" s="271"/>
      <c r="AW27" s="329">
        <f t="shared" si="9"/>
        <v>0</v>
      </c>
      <c r="AZ27" s="106"/>
      <c r="BA27" s="15">
        <v>20</v>
      </c>
      <c r="BB27" s="92">
        <v>872.7</v>
      </c>
      <c r="BC27" s="137"/>
      <c r="BD27" s="92"/>
      <c r="BE27" s="95"/>
      <c r="BF27" s="386"/>
      <c r="BG27" s="606">
        <f t="shared" si="10"/>
        <v>0</v>
      </c>
      <c r="BJ27" s="106"/>
      <c r="BK27" s="15">
        <v>20</v>
      </c>
      <c r="BL27" s="92">
        <v>869.1</v>
      </c>
      <c r="BM27" s="137"/>
      <c r="BN27" s="92"/>
      <c r="BO27" s="95"/>
      <c r="BP27" s="386"/>
      <c r="BQ27" s="780">
        <f t="shared" si="11"/>
        <v>0</v>
      </c>
      <c r="BT27" s="106"/>
      <c r="BU27" s="268">
        <v>20</v>
      </c>
      <c r="BV27" s="284">
        <v>916.7</v>
      </c>
      <c r="BW27" s="387"/>
      <c r="BX27" s="284"/>
      <c r="BY27" s="388"/>
      <c r="BZ27" s="389"/>
      <c r="CA27" s="588">
        <f t="shared" si="12"/>
        <v>0</v>
      </c>
      <c r="CD27" s="810"/>
      <c r="CE27" s="15">
        <v>20</v>
      </c>
      <c r="CF27" s="92">
        <v>948.46</v>
      </c>
      <c r="CG27" s="387"/>
      <c r="CH27" s="92"/>
      <c r="CI27" s="390"/>
      <c r="CJ27" s="389"/>
      <c r="CK27" s="588">
        <f t="shared" si="13"/>
        <v>0</v>
      </c>
      <c r="CN27" s="631"/>
      <c r="CO27" s="15">
        <v>20</v>
      </c>
      <c r="CP27" s="284">
        <v>889.9</v>
      </c>
      <c r="CQ27" s="387"/>
      <c r="CR27" s="284"/>
      <c r="CS27" s="390"/>
      <c r="CT27" s="389"/>
      <c r="CU27" s="595">
        <f t="shared" si="48"/>
        <v>0</v>
      </c>
      <c r="CX27" s="106"/>
      <c r="CY27" s="15">
        <v>20</v>
      </c>
      <c r="CZ27" s="92">
        <v>878.2</v>
      </c>
      <c r="DA27" s="332"/>
      <c r="DB27" s="92"/>
      <c r="DC27" s="95"/>
      <c r="DD27" s="71"/>
      <c r="DE27" s="588">
        <f t="shared" si="14"/>
        <v>0</v>
      </c>
      <c r="DH27" s="106"/>
      <c r="DI27" s="15">
        <v>20</v>
      </c>
      <c r="DJ27" s="92">
        <v>968.87</v>
      </c>
      <c r="DK27" s="387"/>
      <c r="DL27" s="92"/>
      <c r="DM27" s="390"/>
      <c r="DN27" s="389"/>
      <c r="DO27" s="595">
        <f t="shared" si="15"/>
        <v>0</v>
      </c>
      <c r="DR27" s="106"/>
      <c r="DS27" s="15">
        <v>20</v>
      </c>
      <c r="DT27" s="92">
        <v>904.9</v>
      </c>
      <c r="DU27" s="387"/>
      <c r="DV27" s="92"/>
      <c r="DW27" s="390"/>
      <c r="DX27" s="389"/>
      <c r="DY27" s="588">
        <f t="shared" si="16"/>
        <v>0</v>
      </c>
      <c r="EB27" s="106"/>
      <c r="EC27" s="15">
        <v>20</v>
      </c>
      <c r="ED27" s="69">
        <v>862.7</v>
      </c>
      <c r="EE27" s="344"/>
      <c r="EF27" s="69"/>
      <c r="EG27" s="70"/>
      <c r="EH27" s="71"/>
      <c r="EI27" s="588">
        <f t="shared" si="17"/>
        <v>0</v>
      </c>
      <c r="EL27" s="94"/>
      <c r="EM27" s="15">
        <v>20</v>
      </c>
      <c r="EN27" s="284">
        <v>892.7</v>
      </c>
      <c r="EO27" s="336"/>
      <c r="EP27" s="284"/>
      <c r="EQ27" s="270"/>
      <c r="ER27" s="271"/>
      <c r="ES27" s="588">
        <f t="shared" si="18"/>
        <v>0</v>
      </c>
      <c r="EV27" s="106"/>
      <c r="EW27" s="15">
        <v>20</v>
      </c>
      <c r="EX27" s="269">
        <v>885.4</v>
      </c>
      <c r="EY27" s="511"/>
      <c r="EZ27" s="269"/>
      <c r="FA27" s="270"/>
      <c r="FB27" s="271"/>
      <c r="FC27" s="329">
        <f t="shared" si="19"/>
        <v>0</v>
      </c>
      <c r="FF27" s="94"/>
      <c r="FG27" s="15">
        <v>20</v>
      </c>
      <c r="FH27" s="284">
        <v>935.76</v>
      </c>
      <c r="FI27" s="336"/>
      <c r="FJ27" s="284"/>
      <c r="FK27" s="270"/>
      <c r="FL27" s="271"/>
      <c r="FM27" s="588">
        <f t="shared" si="20"/>
        <v>0</v>
      </c>
      <c r="FP27" s="106"/>
      <c r="FQ27" s="15">
        <v>20</v>
      </c>
      <c r="FR27" s="92">
        <v>940.7</v>
      </c>
      <c r="FS27" s="332"/>
      <c r="FT27" s="92"/>
      <c r="FU27" s="70"/>
      <c r="FV27" s="71"/>
      <c r="FW27" s="588">
        <f t="shared" si="21"/>
        <v>0</v>
      </c>
      <c r="FX27" s="71"/>
      <c r="FZ27" s="106"/>
      <c r="GA27" s="15">
        <v>20</v>
      </c>
      <c r="GB27" s="69">
        <v>884.7</v>
      </c>
      <c r="GC27" s="511"/>
      <c r="GD27" s="69"/>
      <c r="GE27" s="270"/>
      <c r="GF27" s="271"/>
      <c r="GG27" s="329">
        <f t="shared" si="22"/>
        <v>0</v>
      </c>
      <c r="GJ27" s="106"/>
      <c r="GK27" s="15">
        <v>20</v>
      </c>
      <c r="GL27" s="489">
        <v>919.88</v>
      </c>
      <c r="GM27" s="332"/>
      <c r="GN27" s="489"/>
      <c r="GO27" s="95"/>
      <c r="GP27" s="71"/>
      <c r="GQ27" s="588">
        <f t="shared" si="23"/>
        <v>0</v>
      </c>
      <c r="GT27" s="106"/>
      <c r="GU27" s="15">
        <v>20</v>
      </c>
      <c r="GV27" s="284">
        <v>883.6</v>
      </c>
      <c r="GW27" s="336"/>
      <c r="GX27" s="284"/>
      <c r="GY27" s="325"/>
      <c r="GZ27" s="271"/>
      <c r="HA27" s="588">
        <f t="shared" si="24"/>
        <v>0</v>
      </c>
      <c r="HD27" s="106"/>
      <c r="HE27" s="15">
        <v>20</v>
      </c>
      <c r="HF27" s="284">
        <v>876.3</v>
      </c>
      <c r="HG27" s="336"/>
      <c r="HH27" s="284"/>
      <c r="HI27" s="325"/>
      <c r="HJ27" s="271"/>
      <c r="HK27" s="329">
        <f t="shared" si="25"/>
        <v>0</v>
      </c>
      <c r="HN27" s="233"/>
      <c r="HO27" s="15">
        <v>20</v>
      </c>
      <c r="HP27" s="284">
        <v>870</v>
      </c>
      <c r="HQ27" s="336"/>
      <c r="HR27" s="284"/>
      <c r="HS27" s="392"/>
      <c r="HT27" s="271"/>
      <c r="HU27" s="588">
        <f t="shared" si="26"/>
        <v>0</v>
      </c>
      <c r="HX27" s="106"/>
      <c r="HY27" s="15">
        <v>20</v>
      </c>
      <c r="HZ27" s="69">
        <v>913.5</v>
      </c>
      <c r="IA27" s="344"/>
      <c r="IB27" s="69"/>
      <c r="IC27" s="70"/>
      <c r="ID27" s="71"/>
      <c r="IE27" s="588">
        <f t="shared" si="27"/>
        <v>0</v>
      </c>
      <c r="IH27" s="106"/>
      <c r="II27" s="15">
        <v>20</v>
      </c>
      <c r="IJ27" s="69">
        <v>941.65</v>
      </c>
      <c r="IK27" s="344"/>
      <c r="IL27" s="69"/>
      <c r="IM27" s="70"/>
      <c r="IN27" s="71"/>
      <c r="IO27" s="588">
        <f t="shared" si="28"/>
        <v>0</v>
      </c>
      <c r="IR27" s="106"/>
      <c r="IS27" s="15">
        <v>20</v>
      </c>
      <c r="IT27" s="284">
        <v>974.77</v>
      </c>
      <c r="IU27" s="250"/>
      <c r="IV27" s="284"/>
      <c r="IW27" s="517"/>
      <c r="IX27" s="271"/>
      <c r="IY27" s="329">
        <f t="shared" si="29"/>
        <v>0</v>
      </c>
      <c r="JA27" s="69"/>
      <c r="JB27" s="106"/>
      <c r="JC27" s="15">
        <v>20</v>
      </c>
      <c r="JD27" s="92">
        <v>921.7</v>
      </c>
      <c r="JE27" s="344"/>
      <c r="JF27" s="92"/>
      <c r="JG27" s="270"/>
      <c r="JH27" s="71"/>
      <c r="JI27" s="588">
        <f t="shared" si="30"/>
        <v>0</v>
      </c>
      <c r="JL27" s="106"/>
      <c r="JM27" s="15">
        <v>20</v>
      </c>
      <c r="JN27" s="92">
        <v>933.5</v>
      </c>
      <c r="JO27" s="332"/>
      <c r="JP27" s="92"/>
      <c r="JQ27" s="70"/>
      <c r="JR27" s="71"/>
      <c r="JS27" s="588">
        <f t="shared" si="31"/>
        <v>0</v>
      </c>
      <c r="JV27" s="94"/>
      <c r="JW27" s="15">
        <v>20</v>
      </c>
      <c r="JX27" s="69">
        <v>886.3</v>
      </c>
      <c r="JY27" s="344"/>
      <c r="JZ27" s="69"/>
      <c r="KA27" s="70"/>
      <c r="KB27" s="71"/>
      <c r="KC27" s="588">
        <f t="shared" si="32"/>
        <v>0</v>
      </c>
      <c r="KF27" s="94"/>
      <c r="KG27" s="15">
        <v>20</v>
      </c>
      <c r="KH27" s="69"/>
      <c r="KI27" s="344"/>
      <c r="KJ27" s="69"/>
      <c r="KK27" s="70"/>
      <c r="KL27" s="71"/>
      <c r="KM27" s="588">
        <f t="shared" si="33"/>
        <v>0</v>
      </c>
      <c r="KP27" s="94"/>
      <c r="KQ27" s="15">
        <v>20</v>
      </c>
      <c r="KR27" s="69"/>
      <c r="KS27" s="344"/>
      <c r="KT27" s="69"/>
      <c r="KU27" s="70"/>
      <c r="KV27" s="71"/>
      <c r="KW27" s="588">
        <f t="shared" si="34"/>
        <v>0</v>
      </c>
      <c r="KZ27" s="106"/>
      <c r="LA27" s="15">
        <v>20</v>
      </c>
      <c r="LB27" s="92"/>
      <c r="LC27" s="332"/>
      <c r="LD27" s="92"/>
      <c r="LE27" s="95"/>
      <c r="LF27" s="71"/>
      <c r="LG27" s="588">
        <f t="shared" si="35"/>
        <v>0</v>
      </c>
      <c r="LJ27" s="106"/>
      <c r="LK27" s="15">
        <v>20</v>
      </c>
      <c r="LL27" s="284"/>
      <c r="LM27" s="332"/>
      <c r="LN27" s="284"/>
      <c r="LO27" s="95"/>
      <c r="LP27" s="71"/>
      <c r="LQ27" s="588">
        <f t="shared" si="36"/>
        <v>0</v>
      </c>
      <c r="LT27" s="106"/>
      <c r="LU27" s="15">
        <v>20</v>
      </c>
      <c r="LV27" s="92"/>
      <c r="LW27" s="332"/>
      <c r="LX27" s="92"/>
      <c r="LY27" s="95"/>
      <c r="LZ27" s="71"/>
      <c r="MA27" s="588">
        <f t="shared" si="37"/>
        <v>0</v>
      </c>
      <c r="MB27" s="588"/>
      <c r="MD27" s="106"/>
      <c r="ME27" s="15">
        <v>20</v>
      </c>
      <c r="MF27" s="398"/>
      <c r="MG27" s="332"/>
      <c r="MH27" s="398"/>
      <c r="MI27" s="95"/>
      <c r="MJ27" s="71"/>
      <c r="MK27" s="71">
        <f t="shared" si="38"/>
        <v>0</v>
      </c>
      <c r="MN27" s="106"/>
      <c r="MO27" s="15">
        <v>20</v>
      </c>
      <c r="MP27" s="92"/>
      <c r="MQ27" s="332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32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32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32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32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32"/>
      <c r="OP27" s="92"/>
      <c r="OQ27" s="95"/>
      <c r="OR27" s="71"/>
      <c r="OS27" s="71">
        <f t="shared" si="44"/>
        <v>0</v>
      </c>
      <c r="OV27" s="106"/>
      <c r="OW27" s="15">
        <v>20</v>
      </c>
      <c r="OX27" s="284"/>
      <c r="OY27" s="336"/>
      <c r="OZ27" s="284"/>
      <c r="PA27" s="325"/>
      <c r="PB27" s="271"/>
      <c r="PC27" s="271">
        <f t="shared" si="45"/>
        <v>0</v>
      </c>
      <c r="PF27" s="106"/>
      <c r="PG27" s="15">
        <v>20</v>
      </c>
      <c r="PH27" s="92"/>
      <c r="PI27" s="332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32"/>
      <c r="PT27" s="92"/>
      <c r="PU27" s="95"/>
      <c r="PV27" s="71"/>
      <c r="PY27" s="106"/>
      <c r="PZ27" s="15">
        <v>20</v>
      </c>
      <c r="QA27" s="92"/>
      <c r="QB27" s="137"/>
      <c r="QC27" s="92"/>
      <c r="QD27" s="95"/>
      <c r="QE27" s="71"/>
      <c r="QH27" s="106"/>
      <c r="QI27" s="15">
        <v>20</v>
      </c>
      <c r="QJ27" s="92"/>
      <c r="QK27" s="332"/>
      <c r="QL27" s="92"/>
      <c r="QM27" s="95"/>
      <c r="QN27" s="71"/>
      <c r="QQ27" s="106"/>
      <c r="QR27" s="15">
        <v>20</v>
      </c>
      <c r="QS27" s="92"/>
      <c r="QT27" s="332"/>
      <c r="QU27" s="92"/>
      <c r="QV27" s="95"/>
      <c r="QW27" s="71"/>
      <c r="QZ27" s="106"/>
      <c r="RA27" s="15">
        <v>20</v>
      </c>
      <c r="RB27" s="92"/>
      <c r="RC27" s="332"/>
      <c r="RD27" s="92"/>
      <c r="RE27" s="95"/>
      <c r="RF27" s="71"/>
      <c r="RI27" s="106"/>
      <c r="RJ27" s="15">
        <v>20</v>
      </c>
      <c r="RK27" s="92"/>
      <c r="RL27" s="332"/>
      <c r="RM27" s="92"/>
      <c r="RN27" s="95"/>
      <c r="RO27" s="386"/>
      <c r="RR27" s="106"/>
      <c r="RS27" s="15">
        <v>20</v>
      </c>
      <c r="RT27" s="92"/>
      <c r="RU27" s="137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97"/>
      <c r="TF27" s="182"/>
      <c r="TG27" s="390"/>
      <c r="TH27" s="389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9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79665300</v>
      </c>
      <c r="E28" s="137" t="str">
        <f t="shared" si="66"/>
        <v>24-.3</v>
      </c>
      <c r="F28" s="86">
        <f t="shared" si="66"/>
        <v>19063.5</v>
      </c>
      <c r="G28" s="73">
        <f t="shared" si="66"/>
        <v>20</v>
      </c>
      <c r="H28" s="48">
        <f t="shared" si="66"/>
        <v>19141.77</v>
      </c>
      <c r="I28" s="105">
        <f t="shared" si="66"/>
        <v>-78.270000000000437</v>
      </c>
      <c r="L28" s="94"/>
      <c r="M28" s="15">
        <v>21</v>
      </c>
      <c r="N28" s="69">
        <v>932.6</v>
      </c>
      <c r="O28" s="344"/>
      <c r="P28" s="69"/>
      <c r="Q28" s="70"/>
      <c r="R28" s="71"/>
      <c r="S28" s="588">
        <f t="shared" si="6"/>
        <v>0</v>
      </c>
      <c r="T28" s="247"/>
      <c r="V28" s="106"/>
      <c r="W28" s="15">
        <v>21</v>
      </c>
      <c r="X28" s="284">
        <v>938.9</v>
      </c>
      <c r="Y28" s="336"/>
      <c r="Z28" s="284"/>
      <c r="AA28" s="392"/>
      <c r="AB28" s="271"/>
      <c r="AC28" s="329">
        <f t="shared" si="7"/>
        <v>0</v>
      </c>
      <c r="AF28" s="106"/>
      <c r="AG28" s="15">
        <v>21</v>
      </c>
      <c r="AH28" s="92"/>
      <c r="AI28" s="332"/>
      <c r="AJ28" s="92"/>
      <c r="AK28" s="95"/>
      <c r="AL28" s="71"/>
      <c r="AM28" s="590">
        <f t="shared" si="8"/>
        <v>0</v>
      </c>
      <c r="AP28" s="106"/>
      <c r="AQ28" s="15">
        <v>21</v>
      </c>
      <c r="AR28" s="326">
        <v>936.2</v>
      </c>
      <c r="AS28" s="336"/>
      <c r="AT28" s="326"/>
      <c r="AU28" s="325"/>
      <c r="AV28" s="271"/>
      <c r="AW28" s="329">
        <f t="shared" si="9"/>
        <v>0</v>
      </c>
      <c r="AZ28" s="106"/>
      <c r="BA28" s="15">
        <v>21</v>
      </c>
      <c r="BB28" s="92">
        <v>902.6</v>
      </c>
      <c r="BC28" s="137"/>
      <c r="BD28" s="92"/>
      <c r="BE28" s="95"/>
      <c r="BF28" s="386"/>
      <c r="BG28" s="780">
        <f t="shared" si="10"/>
        <v>0</v>
      </c>
      <c r="BJ28" s="106"/>
      <c r="BK28" s="15">
        <v>21</v>
      </c>
      <c r="BL28" s="92">
        <v>874.5</v>
      </c>
      <c r="BM28" s="137"/>
      <c r="BN28" s="92"/>
      <c r="BO28" s="95"/>
      <c r="BP28" s="386"/>
      <c r="BQ28" s="606">
        <f t="shared" si="11"/>
        <v>0</v>
      </c>
      <c r="BT28" s="106"/>
      <c r="BU28" s="268">
        <v>21</v>
      </c>
      <c r="BV28" s="284">
        <v>936.7</v>
      </c>
      <c r="BW28" s="387"/>
      <c r="BX28" s="284"/>
      <c r="BY28" s="388"/>
      <c r="BZ28" s="389"/>
      <c r="CA28" s="588">
        <f t="shared" si="12"/>
        <v>0</v>
      </c>
      <c r="CD28" s="811"/>
      <c r="CE28" s="15">
        <v>21</v>
      </c>
      <c r="CF28" s="92"/>
      <c r="CG28" s="387"/>
      <c r="CH28" s="92"/>
      <c r="CI28" s="390"/>
      <c r="CJ28" s="389"/>
      <c r="CK28" s="588">
        <f t="shared" si="13"/>
        <v>0</v>
      </c>
      <c r="CN28" s="631"/>
      <c r="CO28" s="15">
        <v>21</v>
      </c>
      <c r="CP28" s="284">
        <v>905.4</v>
      </c>
      <c r="CQ28" s="387"/>
      <c r="CR28" s="284"/>
      <c r="CS28" s="390"/>
      <c r="CT28" s="389"/>
      <c r="CU28" s="595">
        <f t="shared" si="48"/>
        <v>0</v>
      </c>
      <c r="CX28" s="106"/>
      <c r="CY28" s="15">
        <v>21</v>
      </c>
      <c r="CZ28" s="92">
        <v>908.1</v>
      </c>
      <c r="DA28" s="332"/>
      <c r="DB28" s="92"/>
      <c r="DC28" s="95"/>
      <c r="DD28" s="71"/>
      <c r="DE28" s="588">
        <f t="shared" si="14"/>
        <v>0</v>
      </c>
      <c r="DH28" s="106"/>
      <c r="DI28" s="15">
        <v>21</v>
      </c>
      <c r="DJ28" s="92"/>
      <c r="DK28" s="387"/>
      <c r="DL28" s="92"/>
      <c r="DM28" s="390"/>
      <c r="DN28" s="389"/>
      <c r="DO28" s="595">
        <f t="shared" si="15"/>
        <v>0</v>
      </c>
      <c r="DR28" s="106"/>
      <c r="DS28" s="15">
        <v>21</v>
      </c>
      <c r="DT28" s="92">
        <v>892.2</v>
      </c>
      <c r="DU28" s="387"/>
      <c r="DV28" s="92"/>
      <c r="DW28" s="390"/>
      <c r="DX28" s="389"/>
      <c r="DY28" s="588">
        <f t="shared" si="16"/>
        <v>0</v>
      </c>
      <c r="EB28" s="106"/>
      <c r="EC28" s="15">
        <v>21</v>
      </c>
      <c r="ED28" s="69">
        <v>886.3</v>
      </c>
      <c r="EE28" s="344"/>
      <c r="EF28" s="69"/>
      <c r="EG28" s="70"/>
      <c r="EH28" s="71"/>
      <c r="EI28" s="588">
        <f t="shared" si="17"/>
        <v>0</v>
      </c>
      <c r="EL28" s="94"/>
      <c r="EM28" s="15">
        <v>21</v>
      </c>
      <c r="EN28" s="284">
        <v>894.5</v>
      </c>
      <c r="EO28" s="336"/>
      <c r="EP28" s="284"/>
      <c r="EQ28" s="270"/>
      <c r="ER28" s="271"/>
      <c r="ES28" s="588">
        <f t="shared" si="18"/>
        <v>0</v>
      </c>
      <c r="EV28" s="106"/>
      <c r="EW28" s="15">
        <v>21</v>
      </c>
      <c r="EX28" s="269">
        <v>898.1</v>
      </c>
      <c r="EY28" s="511"/>
      <c r="EZ28" s="269"/>
      <c r="FA28" s="270"/>
      <c r="FB28" s="271"/>
      <c r="FC28" s="329">
        <f t="shared" si="19"/>
        <v>0</v>
      </c>
      <c r="FF28" s="94"/>
      <c r="FG28" s="15">
        <v>21</v>
      </c>
      <c r="FH28" s="284"/>
      <c r="FI28" s="336"/>
      <c r="FJ28" s="284"/>
      <c r="FK28" s="270"/>
      <c r="FL28" s="271"/>
      <c r="FM28" s="588">
        <f t="shared" si="20"/>
        <v>0</v>
      </c>
      <c r="FP28" s="106"/>
      <c r="FQ28" s="15">
        <v>21</v>
      </c>
      <c r="FR28" s="92">
        <v>939.8</v>
      </c>
      <c r="FS28" s="332"/>
      <c r="FT28" s="92"/>
      <c r="FU28" s="70"/>
      <c r="FV28" s="71"/>
      <c r="FW28" s="588">
        <f t="shared" si="21"/>
        <v>0</v>
      </c>
      <c r="FX28" s="71"/>
      <c r="FZ28" s="106"/>
      <c r="GA28" s="15">
        <v>21</v>
      </c>
      <c r="GB28" s="69">
        <v>891.8</v>
      </c>
      <c r="GC28" s="511"/>
      <c r="GD28" s="69"/>
      <c r="GE28" s="270"/>
      <c r="GF28" s="271"/>
      <c r="GG28" s="329">
        <f t="shared" si="22"/>
        <v>0</v>
      </c>
      <c r="GJ28" s="106"/>
      <c r="GK28" s="15">
        <v>21</v>
      </c>
      <c r="GL28" s="489"/>
      <c r="GM28" s="332"/>
      <c r="GN28" s="489"/>
      <c r="GO28" s="95"/>
      <c r="GP28" s="71"/>
      <c r="GQ28" s="588">
        <f t="shared" si="23"/>
        <v>0</v>
      </c>
      <c r="GT28" s="106"/>
      <c r="GU28" s="15">
        <v>21</v>
      </c>
      <c r="GV28" s="92">
        <v>913.5</v>
      </c>
      <c r="GW28" s="336"/>
      <c r="GX28" s="92"/>
      <c r="GY28" s="325"/>
      <c r="GZ28" s="271"/>
      <c r="HA28" s="588">
        <f t="shared" si="24"/>
        <v>0</v>
      </c>
      <c r="HD28" s="106"/>
      <c r="HE28" s="15">
        <v>21</v>
      </c>
      <c r="HF28" s="284">
        <v>894.5</v>
      </c>
      <c r="HG28" s="336"/>
      <c r="HH28" s="284"/>
      <c r="HI28" s="325"/>
      <c r="HJ28" s="271"/>
      <c r="HK28" s="329">
        <f t="shared" si="25"/>
        <v>0</v>
      </c>
      <c r="HN28" s="106"/>
      <c r="HO28" s="15">
        <v>21</v>
      </c>
      <c r="HP28" s="284">
        <v>917.2</v>
      </c>
      <c r="HQ28" s="336"/>
      <c r="HR28" s="284"/>
      <c r="HS28" s="392"/>
      <c r="HT28" s="271"/>
      <c r="HU28" s="588">
        <f t="shared" si="26"/>
        <v>0</v>
      </c>
      <c r="HX28" s="106"/>
      <c r="HY28" s="15">
        <v>21</v>
      </c>
      <c r="HZ28" s="69">
        <v>878.2</v>
      </c>
      <c r="IA28" s="344"/>
      <c r="IB28" s="69"/>
      <c r="IC28" s="70"/>
      <c r="ID28" s="71"/>
      <c r="IE28" s="588">
        <f t="shared" si="27"/>
        <v>0</v>
      </c>
      <c r="IH28" s="106"/>
      <c r="II28" s="15">
        <v>21</v>
      </c>
      <c r="IJ28" s="69"/>
      <c r="IK28" s="344"/>
      <c r="IL28" s="69"/>
      <c r="IM28" s="70"/>
      <c r="IN28" s="71"/>
      <c r="IO28" s="588">
        <f t="shared" si="28"/>
        <v>0</v>
      </c>
      <c r="IR28" s="106"/>
      <c r="IS28" s="15">
        <v>21</v>
      </c>
      <c r="IT28" s="284"/>
      <c r="IU28" s="250"/>
      <c r="IV28" s="284"/>
      <c r="IW28" s="517"/>
      <c r="IX28" s="271"/>
      <c r="IY28" s="329">
        <f t="shared" si="29"/>
        <v>0</v>
      </c>
      <c r="JA28" s="69"/>
      <c r="JB28" s="106"/>
      <c r="JC28" s="15">
        <v>21</v>
      </c>
      <c r="JD28" s="69">
        <v>864.5</v>
      </c>
      <c r="JE28" s="344"/>
      <c r="JF28" s="69"/>
      <c r="JG28" s="270"/>
      <c r="JH28" s="71"/>
      <c r="JI28" s="588">
        <f t="shared" si="30"/>
        <v>0</v>
      </c>
      <c r="JL28" s="106"/>
      <c r="JM28" s="15">
        <v>21</v>
      </c>
      <c r="JN28" s="92">
        <v>902.6</v>
      </c>
      <c r="JO28" s="332"/>
      <c r="JP28" s="92"/>
      <c r="JQ28" s="70"/>
      <c r="JR28" s="71"/>
      <c r="JS28" s="588">
        <f>JR28*JP28</f>
        <v>0</v>
      </c>
      <c r="JV28" s="94"/>
      <c r="JW28" s="15">
        <v>21</v>
      </c>
      <c r="JX28" s="69">
        <v>917.2</v>
      </c>
      <c r="JY28" s="344"/>
      <c r="JZ28" s="69"/>
      <c r="KA28" s="70"/>
      <c r="KB28" s="71"/>
      <c r="KC28" s="588">
        <f t="shared" si="32"/>
        <v>0</v>
      </c>
      <c r="KF28" s="94"/>
      <c r="KG28" s="15">
        <v>21</v>
      </c>
      <c r="KH28" s="69"/>
      <c r="KI28" s="344"/>
      <c r="KJ28" s="69"/>
      <c r="KK28" s="70"/>
      <c r="KL28" s="71"/>
      <c r="KM28" s="588">
        <f t="shared" si="33"/>
        <v>0</v>
      </c>
      <c r="KP28" s="94"/>
      <c r="KQ28" s="15">
        <v>21</v>
      </c>
      <c r="KR28" s="69"/>
      <c r="KS28" s="344"/>
      <c r="KT28" s="69"/>
      <c r="KU28" s="70"/>
      <c r="KV28" s="71"/>
      <c r="KW28" s="588">
        <f t="shared" si="34"/>
        <v>0</v>
      </c>
      <c r="KZ28" s="106"/>
      <c r="LA28" s="15">
        <v>21</v>
      </c>
      <c r="LB28" s="92"/>
      <c r="LC28" s="332"/>
      <c r="LD28" s="92"/>
      <c r="LE28" s="95"/>
      <c r="LF28" s="71"/>
      <c r="LG28" s="588">
        <f t="shared" si="35"/>
        <v>0</v>
      </c>
      <c r="LJ28" s="106"/>
      <c r="LK28" s="15">
        <v>21</v>
      </c>
      <c r="LL28" s="92"/>
      <c r="LM28" s="332"/>
      <c r="LN28" s="92"/>
      <c r="LO28" s="95"/>
      <c r="LP28" s="71"/>
      <c r="LQ28" s="588">
        <f t="shared" si="36"/>
        <v>0</v>
      </c>
      <c r="LT28" s="106"/>
      <c r="LU28" s="15">
        <v>21</v>
      </c>
      <c r="LV28" s="92"/>
      <c r="LW28" s="332"/>
      <c r="LX28" s="92"/>
      <c r="LY28" s="95"/>
      <c r="LZ28" s="71"/>
      <c r="MA28" s="588">
        <f t="shared" si="37"/>
        <v>0</v>
      </c>
      <c r="MB28" s="588"/>
      <c r="MD28" s="106"/>
      <c r="ME28" s="15">
        <v>21</v>
      </c>
      <c r="MF28" s="398"/>
      <c r="MG28" s="332"/>
      <c r="MH28" s="398"/>
      <c r="MI28" s="95"/>
      <c r="MJ28" s="71"/>
      <c r="MK28" s="71">
        <f t="shared" si="38"/>
        <v>0</v>
      </c>
      <c r="MN28" s="106"/>
      <c r="MO28" s="15">
        <v>21</v>
      </c>
      <c r="MP28" s="92"/>
      <c r="MQ28" s="332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32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32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32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32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32"/>
      <c r="OP28" s="92"/>
      <c r="OQ28" s="95"/>
      <c r="OR28" s="71"/>
      <c r="OS28" s="71">
        <f t="shared" si="44"/>
        <v>0</v>
      </c>
      <c r="OV28" s="106"/>
      <c r="OW28" s="15">
        <v>21</v>
      </c>
      <c r="OX28" s="284"/>
      <c r="OY28" s="336"/>
      <c r="OZ28" s="284"/>
      <c r="PA28" s="325"/>
      <c r="PB28" s="271"/>
      <c r="PC28" s="271">
        <f t="shared" si="45"/>
        <v>0</v>
      </c>
      <c r="PF28" s="106"/>
      <c r="PG28" s="15">
        <v>21</v>
      </c>
      <c r="PH28" s="92"/>
      <c r="PI28" s="332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32"/>
      <c r="PT28" s="92"/>
      <c r="PU28" s="95"/>
      <c r="PV28" s="71"/>
      <c r="PY28" s="106"/>
      <c r="PZ28" s="15">
        <v>21</v>
      </c>
      <c r="QA28" s="92"/>
      <c r="QB28" s="137"/>
      <c r="QC28" s="92"/>
      <c r="QD28" s="95"/>
      <c r="QE28" s="71"/>
      <c r="QH28" s="106"/>
      <c r="QI28" s="15">
        <v>21</v>
      </c>
      <c r="QJ28" s="92"/>
      <c r="QK28" s="332"/>
      <c r="QL28" s="92"/>
      <c r="QM28" s="95"/>
      <c r="QN28" s="71"/>
      <c r="QQ28" s="106"/>
      <c r="QR28" s="15">
        <v>21</v>
      </c>
      <c r="QS28" s="92"/>
      <c r="QT28" s="332"/>
      <c r="QU28" s="92"/>
      <c r="QV28" s="95"/>
      <c r="QW28" s="71"/>
      <c r="QZ28" s="106"/>
      <c r="RA28" s="15">
        <v>21</v>
      </c>
      <c r="RB28" s="92"/>
      <c r="RC28" s="332"/>
      <c r="RD28" s="92"/>
      <c r="RE28" s="95"/>
      <c r="RF28" s="71"/>
      <c r="RI28" s="106"/>
      <c r="RJ28" s="15">
        <v>21</v>
      </c>
      <c r="RK28" s="92"/>
      <c r="RL28" s="332"/>
      <c r="RM28" s="92"/>
      <c r="RN28" s="95"/>
      <c r="RO28" s="386"/>
      <c r="RR28" s="106"/>
      <c r="RS28" s="15">
        <v>21</v>
      </c>
      <c r="RT28" s="92"/>
      <c r="RU28" s="137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9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79665783</v>
      </c>
      <c r="E29" s="137">
        <f t="shared" si="67"/>
        <v>44644</v>
      </c>
      <c r="F29" s="86">
        <f t="shared" si="67"/>
        <v>18921.37</v>
      </c>
      <c r="G29" s="73">
        <f t="shared" si="67"/>
        <v>21</v>
      </c>
      <c r="H29" s="48">
        <f t="shared" si="67"/>
        <v>18991.900000000001</v>
      </c>
      <c r="I29" s="105">
        <f t="shared" si="67"/>
        <v>-70.530000000002474</v>
      </c>
      <c r="L29" s="106"/>
      <c r="M29" s="15"/>
      <c r="N29" s="69"/>
      <c r="O29" s="344"/>
      <c r="P29" s="69"/>
      <c r="Q29" s="70"/>
      <c r="R29" s="71"/>
      <c r="S29" s="588">
        <f>SUM(S8:S28)</f>
        <v>0</v>
      </c>
      <c r="V29" s="106"/>
      <c r="W29" s="15">
        <v>22</v>
      </c>
      <c r="X29" s="92"/>
      <c r="Y29" s="332"/>
      <c r="Z29" s="92"/>
      <c r="AA29" s="70"/>
      <c r="AB29" s="71"/>
      <c r="AC29" s="329">
        <f t="shared" si="7"/>
        <v>0</v>
      </c>
      <c r="AF29" s="94"/>
      <c r="AG29" s="15"/>
      <c r="AH29" s="92"/>
      <c r="AI29" s="332"/>
      <c r="AJ29" s="92"/>
      <c r="AK29" s="95"/>
      <c r="AL29" s="71"/>
      <c r="AM29" s="590">
        <f t="shared" si="8"/>
        <v>0</v>
      </c>
      <c r="AP29" s="106"/>
      <c r="AQ29" s="15">
        <v>22</v>
      </c>
      <c r="AR29" s="398"/>
      <c r="AS29" s="336"/>
      <c r="AT29" s="398"/>
      <c r="AU29" s="325"/>
      <c r="AV29" s="271"/>
      <c r="AW29" s="329">
        <f t="shared" si="9"/>
        <v>0</v>
      </c>
      <c r="AZ29" s="106"/>
      <c r="BA29" s="15">
        <v>22</v>
      </c>
      <c r="BB29" s="92"/>
      <c r="BC29" s="402"/>
      <c r="BD29" s="166"/>
      <c r="BE29" s="403"/>
      <c r="BF29" s="60"/>
      <c r="BG29" s="606">
        <f t="shared" si="10"/>
        <v>0</v>
      </c>
      <c r="BJ29" s="106"/>
      <c r="BK29" s="15">
        <v>22</v>
      </c>
      <c r="BL29" s="92"/>
      <c r="BM29" s="137"/>
      <c r="BN29" s="92"/>
      <c r="BO29" s="95"/>
      <c r="BP29" s="386"/>
      <c r="BQ29" s="606">
        <f t="shared" si="11"/>
        <v>0</v>
      </c>
      <c r="BT29" s="106"/>
      <c r="BU29" s="268">
        <v>22</v>
      </c>
      <c r="BV29" s="284"/>
      <c r="BW29" s="79"/>
      <c r="BX29" s="92"/>
      <c r="BY29" s="95"/>
      <c r="BZ29" s="71"/>
      <c r="CA29" s="588">
        <v>0</v>
      </c>
      <c r="CD29" s="106"/>
      <c r="CE29" s="15">
        <v>22</v>
      </c>
      <c r="CF29" s="92"/>
      <c r="CG29" s="387"/>
      <c r="CH29" s="92"/>
      <c r="CI29" s="400"/>
      <c r="CJ29" s="389"/>
      <c r="CK29" s="588">
        <f t="shared" si="13"/>
        <v>0</v>
      </c>
      <c r="CN29" s="631"/>
      <c r="CO29" s="15">
        <v>22</v>
      </c>
      <c r="CP29" s="92"/>
      <c r="CQ29" s="387"/>
      <c r="CR29" s="92"/>
      <c r="CS29" s="390"/>
      <c r="CT29" s="389"/>
      <c r="CU29" s="595">
        <f t="shared" si="48"/>
        <v>0</v>
      </c>
      <c r="CX29" s="106"/>
      <c r="CY29" s="15"/>
      <c r="CZ29" s="92"/>
      <c r="DA29" s="332"/>
      <c r="DB29" s="92"/>
      <c r="DC29" s="95"/>
      <c r="DD29" s="71"/>
      <c r="DE29" s="588">
        <f t="shared" si="14"/>
        <v>0</v>
      </c>
      <c r="DH29" s="106"/>
      <c r="DI29" s="15"/>
      <c r="DJ29" s="92"/>
      <c r="DK29" s="332"/>
      <c r="DL29" s="92"/>
      <c r="DM29" s="95"/>
      <c r="DN29" s="71"/>
      <c r="DO29" s="595">
        <f t="shared" si="15"/>
        <v>0</v>
      </c>
      <c r="DR29" s="468"/>
      <c r="DS29" s="15">
        <v>22</v>
      </c>
      <c r="DT29" s="92"/>
      <c r="DU29" s="332"/>
      <c r="DV29" s="92"/>
      <c r="DW29" s="95"/>
      <c r="DX29" s="71"/>
      <c r="DY29" s="588">
        <f t="shared" si="16"/>
        <v>0</v>
      </c>
      <c r="EB29" s="106"/>
      <c r="EC29" s="15">
        <v>22</v>
      </c>
      <c r="ED29" s="69"/>
      <c r="EE29" s="344"/>
      <c r="EF29" s="69"/>
      <c r="EG29" s="70"/>
      <c r="EH29" s="71"/>
      <c r="EI29" s="588">
        <f>SUM(EI8:EI28)</f>
        <v>0</v>
      </c>
      <c r="EL29" s="94"/>
      <c r="EM29" s="15">
        <v>22</v>
      </c>
      <c r="EN29" s="92"/>
      <c r="EO29" s="332"/>
      <c r="EP29" s="92"/>
      <c r="EQ29" s="70"/>
      <c r="ER29" s="71"/>
      <c r="ES29" s="588">
        <f t="shared" si="18"/>
        <v>0</v>
      </c>
      <c r="EV29" s="106"/>
      <c r="EW29" s="15">
        <v>22</v>
      </c>
      <c r="EX29" s="69"/>
      <c r="EY29" s="344"/>
      <c r="EZ29" s="69"/>
      <c r="FA29" s="70"/>
      <c r="FB29" s="71"/>
      <c r="FC29" s="329">
        <f t="shared" si="19"/>
        <v>0</v>
      </c>
      <c r="FF29" s="94"/>
      <c r="FG29" s="15">
        <v>22</v>
      </c>
      <c r="FH29" s="92"/>
      <c r="FI29" s="332"/>
      <c r="FJ29" s="92"/>
      <c r="FK29" s="70"/>
      <c r="FL29" s="71"/>
      <c r="FM29" s="588">
        <f t="shared" si="20"/>
        <v>0</v>
      </c>
      <c r="FP29" s="106"/>
      <c r="FQ29" s="15">
        <v>22</v>
      </c>
      <c r="FR29" s="92"/>
      <c r="FS29" s="332"/>
      <c r="FT29" s="92"/>
      <c r="FU29" s="70"/>
      <c r="FV29" s="71"/>
      <c r="FW29" s="588">
        <f t="shared" si="21"/>
        <v>0</v>
      </c>
      <c r="FZ29" s="106"/>
      <c r="GA29" s="15"/>
      <c r="GB29" s="69"/>
      <c r="GC29" s="344"/>
      <c r="GD29" s="69"/>
      <c r="GE29" s="70"/>
      <c r="GF29" s="71"/>
      <c r="GG29" s="329">
        <f t="shared" si="22"/>
        <v>0</v>
      </c>
      <c r="GJ29" s="106"/>
      <c r="GK29" s="15"/>
      <c r="GL29" s="489"/>
      <c r="GM29" s="332"/>
      <c r="GN29" s="92"/>
      <c r="GO29" s="95"/>
      <c r="GP29" s="71"/>
      <c r="GQ29" s="588">
        <f t="shared" si="23"/>
        <v>0</v>
      </c>
      <c r="GT29" s="106" t="s">
        <v>40</v>
      </c>
      <c r="GU29" s="15">
        <v>22</v>
      </c>
      <c r="GV29" s="92"/>
      <c r="GW29" s="332"/>
      <c r="GX29" s="92"/>
      <c r="GY29" s="95"/>
      <c r="GZ29" s="71"/>
      <c r="HA29" s="588">
        <f>SUM(HA8:HA28)</f>
        <v>0</v>
      </c>
      <c r="HD29" s="106"/>
      <c r="HE29" s="15"/>
      <c r="HF29" s="92"/>
      <c r="HG29" s="332"/>
      <c r="HH29" s="92"/>
      <c r="HI29" s="95"/>
      <c r="HJ29" s="71"/>
      <c r="HK29" s="588">
        <f>SUM(HK8:HK28)</f>
        <v>0</v>
      </c>
      <c r="HN29" s="106"/>
      <c r="HO29" s="15">
        <v>22</v>
      </c>
      <c r="HP29" s="92"/>
      <c r="HQ29" s="332"/>
      <c r="HR29" s="92"/>
      <c r="HS29" s="70"/>
      <c r="HT29" s="71"/>
      <c r="HU29" s="588">
        <f t="shared" si="26"/>
        <v>0</v>
      </c>
      <c r="HX29" s="106"/>
      <c r="HY29" s="15">
        <v>22</v>
      </c>
      <c r="HZ29" s="69"/>
      <c r="IA29" s="344"/>
      <c r="IB29" s="69"/>
      <c r="IC29" s="70"/>
      <c r="ID29" s="71"/>
      <c r="IE29" s="588">
        <f t="shared" si="27"/>
        <v>0</v>
      </c>
      <c r="IH29" s="106"/>
      <c r="II29" s="15">
        <v>22</v>
      </c>
      <c r="IJ29" s="69"/>
      <c r="IK29" s="344"/>
      <c r="IL29" s="69"/>
      <c r="IM29" s="70"/>
      <c r="IN29" s="71"/>
      <c r="IO29" s="588">
        <f t="shared" si="28"/>
        <v>0</v>
      </c>
      <c r="IR29" s="106"/>
      <c r="IS29" s="15">
        <v>22</v>
      </c>
      <c r="IT29" s="284"/>
      <c r="IU29" s="250"/>
      <c r="IV29" s="284"/>
      <c r="IW29" s="325"/>
      <c r="IX29" s="271"/>
      <c r="IY29" s="329">
        <f t="shared" si="29"/>
        <v>0</v>
      </c>
      <c r="JA29" s="105"/>
      <c r="JB29" s="106"/>
      <c r="JC29" s="15">
        <v>22</v>
      </c>
      <c r="JD29" s="69"/>
      <c r="JE29" s="344"/>
      <c r="JF29" s="269"/>
      <c r="JG29" s="270"/>
      <c r="JH29" s="71"/>
      <c r="JI29" s="588">
        <f t="shared" si="30"/>
        <v>0</v>
      </c>
      <c r="JL29" s="106"/>
      <c r="JM29" s="15"/>
      <c r="JN29" s="92"/>
      <c r="JO29" s="332"/>
      <c r="JP29" s="92"/>
      <c r="JQ29" s="70"/>
      <c r="JR29" s="71"/>
      <c r="JS29" s="588">
        <f>SUM(JS8:JS28)</f>
        <v>0</v>
      </c>
      <c r="JV29" s="106"/>
      <c r="JW29" s="15"/>
      <c r="JX29" s="69"/>
      <c r="JY29" s="344"/>
      <c r="JZ29" s="69"/>
      <c r="KA29" s="70"/>
      <c r="KB29" s="71"/>
      <c r="KC29" s="588">
        <f>SUM(KC8:KC28)</f>
        <v>0</v>
      </c>
      <c r="KF29" s="106"/>
      <c r="KG29" s="15"/>
      <c r="KH29" s="69"/>
      <c r="KI29" s="344"/>
      <c r="KJ29" s="69"/>
      <c r="KK29" s="70"/>
      <c r="KL29" s="71"/>
      <c r="KM29" s="588">
        <f>SUM(KM8:KM28)</f>
        <v>0</v>
      </c>
      <c r="KP29" s="106"/>
      <c r="KQ29" s="15"/>
      <c r="KR29" s="69"/>
      <c r="KS29" s="344"/>
      <c r="KT29" s="69"/>
      <c r="KU29" s="70"/>
      <c r="KV29" s="71"/>
      <c r="KW29" s="588">
        <f>SUM(KW8:KW28)</f>
        <v>0</v>
      </c>
      <c r="KZ29" s="106"/>
      <c r="LA29" s="15"/>
      <c r="LB29" s="92"/>
      <c r="LC29" s="332"/>
      <c r="LD29" s="92"/>
      <c r="LE29" s="95"/>
      <c r="LF29" s="71"/>
      <c r="LG29" s="588">
        <f>LF29*LD29</f>
        <v>0</v>
      </c>
      <c r="LJ29" s="106"/>
      <c r="LK29" s="15"/>
      <c r="LL29" s="92"/>
      <c r="LM29" s="332"/>
      <c r="LN29" s="284"/>
      <c r="LO29" s="95"/>
      <c r="LP29" s="71"/>
      <c r="LQ29" s="588">
        <f t="shared" si="36"/>
        <v>0</v>
      </c>
      <c r="LT29" s="106"/>
      <c r="LU29" s="15"/>
      <c r="LV29" s="92"/>
      <c r="LW29" s="332"/>
      <c r="LX29" s="92"/>
      <c r="LY29" s="95"/>
      <c r="LZ29" s="71"/>
      <c r="MA29" s="588">
        <f t="shared" si="37"/>
        <v>0</v>
      </c>
      <c r="MB29" s="588"/>
      <c r="MD29" s="106"/>
      <c r="ME29" s="15">
        <v>22</v>
      </c>
      <c r="MF29" s="398"/>
      <c r="MG29" s="332"/>
      <c r="MH29" s="398"/>
      <c r="MI29" s="95"/>
      <c r="MJ29" s="71"/>
      <c r="MK29" s="71">
        <f>SUM(MK8:MK28)</f>
        <v>0</v>
      </c>
      <c r="MN29" s="94"/>
      <c r="MO29" s="15"/>
      <c r="MP29" s="92"/>
      <c r="MQ29" s="332"/>
      <c r="MR29" s="92"/>
      <c r="MS29" s="95"/>
      <c r="MT29" s="71"/>
      <c r="MU29" s="71">
        <f>SUM(MU8:MU28)</f>
        <v>0</v>
      </c>
      <c r="MX29" s="94"/>
      <c r="MY29" s="15"/>
      <c r="MZ29" s="92"/>
      <c r="NA29" s="332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32"/>
      <c r="NO29" s="92"/>
      <c r="NP29" s="95"/>
      <c r="NQ29" s="71"/>
      <c r="NR29" s="71">
        <v>0</v>
      </c>
      <c r="NU29" s="106"/>
      <c r="NV29" s="15"/>
      <c r="NW29" s="92"/>
      <c r="NX29" s="332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32"/>
      <c r="OI29" s="71">
        <f t="shared" si="43"/>
        <v>0</v>
      </c>
      <c r="OJ29" s="92"/>
      <c r="OK29" s="95"/>
      <c r="OL29" s="71"/>
      <c r="OO29" s="106"/>
      <c r="OP29" s="15"/>
      <c r="OQ29" s="92"/>
      <c r="OR29" s="332"/>
      <c r="OS29" s="588">
        <v>0</v>
      </c>
      <c r="OT29" s="92"/>
      <c r="OU29" s="95"/>
      <c r="OV29" s="71"/>
      <c r="OY29" s="106"/>
      <c r="OZ29" s="15"/>
      <c r="PA29" s="284"/>
      <c r="PB29" s="336"/>
      <c r="PC29" s="329">
        <v>0</v>
      </c>
      <c r="PD29" s="284"/>
      <c r="PE29" s="325"/>
      <c r="PF29" s="271"/>
      <c r="PI29" s="106"/>
      <c r="PJ29" s="15"/>
      <c r="PK29" s="92"/>
      <c r="PL29" s="332"/>
      <c r="PM29" s="332"/>
      <c r="PN29" s="92"/>
      <c r="PO29" s="95"/>
      <c r="PP29" s="71"/>
      <c r="PS29" s="106"/>
      <c r="PT29" s="15"/>
      <c r="PU29" s="92"/>
      <c r="PV29" s="332"/>
      <c r="PW29" s="92"/>
      <c r="PX29" s="95"/>
      <c r="PY29" s="71"/>
      <c r="QB29" s="106"/>
      <c r="QC29" s="15"/>
      <c r="QD29" s="92"/>
      <c r="QE29" s="137"/>
      <c r="QF29" s="92"/>
      <c r="QG29" s="95"/>
      <c r="QH29" s="71"/>
      <c r="QK29" s="106"/>
      <c r="QL29" s="15"/>
      <c r="QM29" s="92"/>
      <c r="QN29" s="332"/>
      <c r="QO29" s="92"/>
      <c r="QP29" s="95"/>
      <c r="QQ29" s="71"/>
      <c r="QT29" s="106"/>
      <c r="QU29" s="15"/>
      <c r="QV29" s="92"/>
      <c r="QW29" s="332"/>
      <c r="QX29" s="92"/>
      <c r="QY29" s="95"/>
      <c r="QZ29" s="71"/>
      <c r="RC29" s="106"/>
      <c r="RD29" s="15"/>
      <c r="RE29" s="92"/>
      <c r="RF29" s="332"/>
      <c r="RG29" s="92"/>
      <c r="RH29" s="95"/>
      <c r="RI29" s="71"/>
      <c r="RL29" s="106"/>
      <c r="RM29" s="15"/>
      <c r="RN29" s="92"/>
      <c r="RO29" s="332"/>
      <c r="RP29" s="92"/>
      <c r="RQ29" s="95"/>
      <c r="RR29" s="386"/>
      <c r="RU29" s="106"/>
      <c r="RV29" s="15"/>
      <c r="RW29" s="92"/>
      <c r="RX29" s="137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9">
        <v>27</v>
      </c>
      <c r="B30" s="75" t="str">
        <f t="shared" ref="B30:H30" si="68">JK5</f>
        <v xml:space="preserve">TREBOL FOODS AND LOISTICS S DE RL DE CV </v>
      </c>
      <c r="C30" s="75" t="str">
        <f t="shared" si="68"/>
        <v>Seabaord</v>
      </c>
      <c r="D30" s="102" t="str">
        <f t="shared" si="68"/>
        <v>PED. 79650995</v>
      </c>
      <c r="E30" s="137">
        <f t="shared" si="68"/>
        <v>44645</v>
      </c>
      <c r="F30" s="86">
        <f t="shared" si="68"/>
        <v>19250.72</v>
      </c>
      <c r="G30" s="73">
        <f t="shared" si="68"/>
        <v>21</v>
      </c>
      <c r="H30" s="48">
        <f t="shared" si="68"/>
        <v>19182.099999999999</v>
      </c>
      <c r="I30" s="105">
        <f>F30-H30</f>
        <v>68.620000000002619</v>
      </c>
      <c r="L30" s="106"/>
      <c r="M30" s="15"/>
      <c r="N30" s="69"/>
      <c r="O30" s="344"/>
      <c r="P30" s="105"/>
      <c r="Q30" s="70"/>
      <c r="R30" s="71"/>
      <c r="S30" s="588"/>
      <c r="V30" s="106"/>
      <c r="W30" s="15">
        <v>23</v>
      </c>
      <c r="X30" s="92"/>
      <c r="Y30" s="332"/>
      <c r="Z30" s="105"/>
      <c r="AA30" s="70"/>
      <c r="AB30" s="71"/>
      <c r="AC30" s="588">
        <f>SUM(AC8:AC29)</f>
        <v>0</v>
      </c>
      <c r="AF30" s="106"/>
      <c r="AG30" s="15"/>
      <c r="AH30" s="69"/>
      <c r="AI30" s="332"/>
      <c r="AJ30" s="69"/>
      <c r="AK30" s="95"/>
      <c r="AL30" s="71"/>
      <c r="AM30" s="71">
        <f>SUM(AM8:AM29)</f>
        <v>0</v>
      </c>
      <c r="AP30" s="106"/>
      <c r="AQ30" s="15"/>
      <c r="AR30" s="398"/>
      <c r="AS30" s="79"/>
      <c r="AT30" s="69"/>
      <c r="AU30" s="95"/>
      <c r="AV30" s="71"/>
      <c r="AW30" s="588">
        <f>SUM(AW8:AW29)</f>
        <v>0</v>
      </c>
      <c r="AZ30" s="106"/>
      <c r="BA30" s="15"/>
      <c r="BB30" s="69"/>
      <c r="BC30" s="137"/>
      <c r="BD30" s="69"/>
      <c r="BE30" s="95"/>
      <c r="BF30" s="71"/>
      <c r="BG30" s="588">
        <f>SUM(BG8:BG29)</f>
        <v>0</v>
      </c>
      <c r="BJ30" s="106"/>
      <c r="BK30" s="15"/>
      <c r="BL30" s="69"/>
      <c r="BM30" s="137"/>
      <c r="BN30" s="69"/>
      <c r="BO30" s="95"/>
      <c r="BP30" s="71"/>
      <c r="BQ30" s="588">
        <f>SUM(BQ8:BQ29)</f>
        <v>0</v>
      </c>
      <c r="BT30" s="106"/>
      <c r="BU30" s="268"/>
      <c r="BV30" s="269"/>
      <c r="BW30" s="79"/>
      <c r="BX30" s="69"/>
      <c r="BY30" s="95"/>
      <c r="BZ30" s="71"/>
      <c r="CA30" s="588">
        <f>SUM(CA8:CA29)</f>
        <v>0</v>
      </c>
      <c r="CD30" s="106"/>
      <c r="CE30" s="15">
        <v>23</v>
      </c>
      <c r="CF30" s="69"/>
      <c r="CG30" s="387"/>
      <c r="CH30" s="69"/>
      <c r="CI30" s="400"/>
      <c r="CJ30" s="389"/>
      <c r="CK30" s="588">
        <f>SUM(CK8:CK29)</f>
        <v>0</v>
      </c>
      <c r="CN30" s="106"/>
      <c r="CO30" s="15"/>
      <c r="CP30" s="69"/>
      <c r="CQ30" s="332"/>
      <c r="CR30" s="69"/>
      <c r="CS30" s="95"/>
      <c r="CT30" s="71"/>
      <c r="CU30" s="595">
        <f t="shared" si="48"/>
        <v>0</v>
      </c>
      <c r="CX30" s="106"/>
      <c r="CY30" s="15"/>
      <c r="CZ30" s="69"/>
      <c r="DA30" s="332"/>
      <c r="DB30" s="69"/>
      <c r="DC30" s="95"/>
      <c r="DD30" s="71"/>
      <c r="DE30" s="588">
        <f>SUM(DE8:DE29)</f>
        <v>0</v>
      </c>
      <c r="DH30" s="106"/>
      <c r="DI30" s="15"/>
      <c r="DJ30" s="69"/>
      <c r="DK30" s="332"/>
      <c r="DL30" s="69"/>
      <c r="DM30" s="95"/>
      <c r="DN30" s="71"/>
      <c r="DO30" s="588">
        <f>SUM(DO8:DO29)</f>
        <v>0</v>
      </c>
      <c r="DR30" s="106"/>
      <c r="DS30" s="15"/>
      <c r="DT30" s="69"/>
      <c r="DU30" s="332"/>
      <c r="DV30" s="69"/>
      <c r="DW30" s="95"/>
      <c r="DX30" s="71"/>
      <c r="DY30" s="588">
        <f>SUM(DY8:DY29)</f>
        <v>0</v>
      </c>
      <c r="EB30" s="106"/>
      <c r="EC30" s="15"/>
      <c r="ED30" s="69"/>
      <c r="EE30" s="344"/>
      <c r="EF30" s="105"/>
      <c r="EG30" s="70"/>
      <c r="EH30" s="71"/>
      <c r="EL30" s="106"/>
      <c r="EM30" s="15"/>
      <c r="EN30" s="69"/>
      <c r="EO30" s="344"/>
      <c r="EP30" s="105"/>
      <c r="EQ30" s="70"/>
      <c r="ER30" s="71"/>
      <c r="ES30" s="588">
        <f>SUM(ES8:ES29)</f>
        <v>0</v>
      </c>
      <c r="EV30" s="94"/>
      <c r="EW30" s="15"/>
      <c r="EX30" s="92"/>
      <c r="EY30" s="332"/>
      <c r="EZ30" s="105"/>
      <c r="FA30" s="70"/>
      <c r="FB30" s="71"/>
      <c r="FC30" s="588">
        <f>SUM(FC8:FC29)</f>
        <v>0</v>
      </c>
      <c r="FF30" s="94"/>
      <c r="FG30" s="15"/>
      <c r="FH30" s="92"/>
      <c r="FI30" s="332"/>
      <c r="FJ30" s="105"/>
      <c r="FK30" s="70"/>
      <c r="FL30" s="71"/>
      <c r="FM30" s="588">
        <f>SUM(FM8:FM29)</f>
        <v>0</v>
      </c>
      <c r="FP30" s="106"/>
      <c r="FQ30" s="15"/>
      <c r="FR30" s="92"/>
      <c r="FS30" s="332"/>
      <c r="FT30" s="92"/>
      <c r="FU30" s="70"/>
      <c r="FV30" s="71"/>
      <c r="FW30" s="588">
        <f>SUM(FW8:FW29)</f>
        <v>0</v>
      </c>
      <c r="FZ30" s="106"/>
      <c r="GA30" s="15"/>
      <c r="GB30" s="69"/>
      <c r="GC30" s="344"/>
      <c r="GD30" s="105"/>
      <c r="GE30" s="70"/>
      <c r="GF30" s="71"/>
      <c r="GG30" s="588">
        <f>SUM(GG8:GG29)</f>
        <v>0</v>
      </c>
      <c r="GJ30" s="106"/>
      <c r="GK30" s="15"/>
      <c r="GL30" s="489"/>
      <c r="GM30" s="332"/>
      <c r="GN30" s="69"/>
      <c r="GO30" s="95"/>
      <c r="GP30" s="71"/>
      <c r="GQ30" s="588">
        <f>SUM(GQ8:GQ29)</f>
        <v>0</v>
      </c>
      <c r="GT30" s="106"/>
      <c r="GU30" s="15">
        <v>23</v>
      </c>
      <c r="GV30" s="92"/>
      <c r="GW30" s="332"/>
      <c r="GX30" s="92"/>
      <c r="GY30" s="95"/>
      <c r="GZ30" s="71"/>
      <c r="HD30" s="106"/>
      <c r="HE30" s="15"/>
      <c r="HF30" s="69"/>
      <c r="HG30" s="387"/>
      <c r="HH30" s="182"/>
      <c r="HI30" s="390"/>
      <c r="HJ30" s="389"/>
      <c r="HK30" s="595"/>
      <c r="HN30" s="106"/>
      <c r="HO30" s="15"/>
      <c r="HP30" s="92"/>
      <c r="HQ30" s="332"/>
      <c r="HR30" s="105"/>
      <c r="HS30" s="70"/>
      <c r="HT30" s="71"/>
      <c r="HU30" s="588">
        <f>SUM(HU8:HU29)</f>
        <v>0</v>
      </c>
      <c r="HX30" s="106"/>
      <c r="HY30" s="15"/>
      <c r="HZ30" s="69"/>
      <c r="IA30" s="344"/>
      <c r="IB30" s="105"/>
      <c r="IC30" s="70"/>
      <c r="ID30" s="71"/>
      <c r="IE30" s="588">
        <f>SUM(IE8:IE29)</f>
        <v>0</v>
      </c>
      <c r="IH30" s="106"/>
      <c r="II30" s="15">
        <v>23</v>
      </c>
      <c r="IJ30" s="69"/>
      <c r="IK30" s="344"/>
      <c r="IL30" s="105"/>
      <c r="IM30" s="70"/>
      <c r="IN30" s="71"/>
      <c r="IO30" s="588">
        <f>SUM(IO8:IO29)</f>
        <v>0</v>
      </c>
      <c r="IR30" s="106"/>
      <c r="IS30" s="15"/>
      <c r="IT30" s="69"/>
      <c r="IU30" s="79"/>
      <c r="IV30" s="69"/>
      <c r="IW30" s="95"/>
      <c r="IX30" s="71"/>
      <c r="IY30" s="588">
        <f>SUM(IY8:IY29)</f>
        <v>0</v>
      </c>
      <c r="JB30" s="106"/>
      <c r="JC30" s="15"/>
      <c r="JD30" s="69"/>
      <c r="JE30" s="344"/>
      <c r="JF30" s="105"/>
      <c r="JG30" s="70"/>
      <c r="JH30" s="71"/>
      <c r="JI30" s="588">
        <f>SUM(JI8:JI29)</f>
        <v>0</v>
      </c>
      <c r="JL30" s="106"/>
      <c r="JM30" s="15"/>
      <c r="JN30" s="92"/>
      <c r="JO30" s="332"/>
      <c r="JP30" s="105"/>
      <c r="JQ30" s="70"/>
      <c r="JR30" s="71"/>
      <c r="JV30" s="106"/>
      <c r="JW30" s="15"/>
      <c r="JX30" s="69"/>
      <c r="JY30" s="344"/>
      <c r="JZ30" s="105"/>
      <c r="KA30" s="70"/>
      <c r="KB30" s="71"/>
      <c r="KF30" s="106"/>
      <c r="KG30" s="15"/>
      <c r="KH30" s="69"/>
      <c r="KI30" s="344"/>
      <c r="KJ30" s="105"/>
      <c r="KK30" s="70"/>
      <c r="KL30" s="71"/>
      <c r="KP30" s="106"/>
      <c r="KQ30" s="15"/>
      <c r="KR30" s="69"/>
      <c r="KS30" s="344"/>
      <c r="KT30" s="105"/>
      <c r="KU30" s="70"/>
      <c r="KV30" s="71"/>
      <c r="KZ30" s="106"/>
      <c r="LA30" s="15"/>
      <c r="LB30" s="92"/>
      <c r="LC30" s="332"/>
      <c r="LD30" s="69"/>
      <c r="LE30" s="95"/>
      <c r="LF30" s="71"/>
      <c r="LG30" s="588">
        <f>SUM(LG8:LG29)</f>
        <v>0</v>
      </c>
      <c r="LJ30" s="106"/>
      <c r="LK30" s="15"/>
      <c r="LL30" s="92"/>
      <c r="LM30" s="332"/>
      <c r="LN30" s="92"/>
      <c r="LO30" s="95"/>
      <c r="LP30" s="71"/>
      <c r="LQ30" s="588">
        <f>SUM(LQ8:LQ29)</f>
        <v>0</v>
      </c>
      <c r="LT30" s="106"/>
      <c r="LU30" s="15"/>
      <c r="LV30" s="69"/>
      <c r="LW30" s="332"/>
      <c r="LX30" s="69"/>
      <c r="LY30" s="95"/>
      <c r="LZ30" s="71"/>
      <c r="MA30" s="588">
        <f>SUM(MA8:MA29)</f>
        <v>0</v>
      </c>
      <c r="MB30" s="588"/>
      <c r="MD30" s="106"/>
      <c r="ME30" s="15"/>
      <c r="MF30" s="398"/>
      <c r="MG30" s="332"/>
      <c r="MH30" s="69"/>
      <c r="MI30" s="95"/>
      <c r="MJ30" s="71"/>
      <c r="MK30" s="71"/>
      <c r="MN30" s="106"/>
      <c r="MO30" s="15"/>
      <c r="MP30" s="69"/>
      <c r="MQ30" s="332"/>
      <c r="MR30" s="69"/>
      <c r="MS30" s="95"/>
      <c r="MT30" s="71"/>
      <c r="MU30" s="71"/>
      <c r="MX30" s="106"/>
      <c r="MY30" s="15"/>
      <c r="MZ30" s="69"/>
      <c r="NA30" s="332"/>
      <c r="NB30" s="69"/>
      <c r="NC30" s="95"/>
      <c r="ND30" s="71"/>
      <c r="NE30" s="71"/>
      <c r="NI30" s="15"/>
      <c r="NJ30" s="69"/>
      <c r="NK30" s="332"/>
      <c r="NL30" s="69"/>
      <c r="NM30" s="95"/>
      <c r="NN30" s="71"/>
      <c r="NO30" s="71">
        <f>SUM(NO8:NO29)</f>
        <v>0</v>
      </c>
      <c r="NR30" s="106"/>
      <c r="NS30" s="15"/>
      <c r="NT30" s="69"/>
      <c r="NU30" s="332"/>
      <c r="NV30" s="69"/>
      <c r="NW30" s="95"/>
      <c r="NX30" s="71"/>
      <c r="NY30" s="71">
        <f>SUM(NY8:NY29)</f>
        <v>0</v>
      </c>
      <c r="OC30" s="15"/>
      <c r="OD30" s="69"/>
      <c r="OE30" s="332"/>
      <c r="OF30" s="69"/>
      <c r="OG30" s="95"/>
      <c r="OH30" s="71"/>
      <c r="OI30" s="71">
        <f>SUM(OI8:OI29)</f>
        <v>0</v>
      </c>
      <c r="OL30" s="106"/>
      <c r="OM30" s="15"/>
      <c r="ON30" s="69"/>
      <c r="OO30" s="332"/>
      <c r="OP30" s="69"/>
      <c r="OQ30" s="95"/>
      <c r="OR30" s="71"/>
      <c r="OS30" s="71">
        <f>SUM(OS8:OS29)</f>
        <v>0</v>
      </c>
      <c r="OV30" s="106"/>
      <c r="OW30" s="15"/>
      <c r="OX30" s="69"/>
      <c r="OY30" s="332"/>
      <c r="OZ30" s="92"/>
      <c r="PA30" s="95"/>
      <c r="PB30" s="71"/>
      <c r="PC30" s="71">
        <f>SUM(PC8:PC29)</f>
        <v>0</v>
      </c>
      <c r="PG30" s="15"/>
      <c r="PH30" s="69"/>
      <c r="PI30" s="332"/>
      <c r="PJ30" s="69"/>
      <c r="PK30" s="95"/>
      <c r="PL30" s="71"/>
      <c r="PM30" s="71"/>
      <c r="PP30" s="106"/>
      <c r="PQ30" s="15"/>
      <c r="PR30" s="69"/>
      <c r="PS30" s="332"/>
      <c r="PT30" s="69"/>
      <c r="PU30" s="95"/>
      <c r="PV30" s="71"/>
      <c r="PY30" s="106"/>
      <c r="PZ30" s="15"/>
      <c r="QA30" s="69"/>
      <c r="QB30" s="137"/>
      <c r="QC30" s="69"/>
      <c r="QH30" s="106"/>
      <c r="QI30" s="15"/>
      <c r="QJ30" s="69"/>
      <c r="QK30" s="332"/>
      <c r="QL30" s="92"/>
      <c r="QM30" s="95"/>
      <c r="QN30" s="71"/>
      <c r="QQ30" s="106"/>
      <c r="QR30" s="15"/>
      <c r="QS30" s="69"/>
      <c r="QT30" s="332"/>
      <c r="QU30" s="92"/>
      <c r="QV30" s="95"/>
      <c r="QW30" s="71"/>
      <c r="QZ30" s="106"/>
      <c r="RA30" s="15"/>
      <c r="RB30" s="69"/>
      <c r="RC30" s="332"/>
      <c r="RD30" s="92"/>
      <c r="RE30" s="95"/>
      <c r="RF30" s="71"/>
      <c r="RI30" s="106"/>
      <c r="RJ30" s="15"/>
      <c r="RK30" s="69"/>
      <c r="RL30" s="332"/>
      <c r="RM30" s="69"/>
      <c r="RN30" s="95"/>
      <c r="RO30" s="71"/>
      <c r="RR30" s="106"/>
      <c r="RS30" s="15"/>
      <c r="RT30" s="69"/>
      <c r="RU30" s="137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9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79742704</v>
      </c>
      <c r="E31" s="137">
        <f t="shared" si="69"/>
        <v>44645</v>
      </c>
      <c r="F31" s="86">
        <f t="shared" si="69"/>
        <v>18912.78</v>
      </c>
      <c r="G31" s="73">
        <f t="shared" si="69"/>
        <v>21</v>
      </c>
      <c r="H31" s="48">
        <f t="shared" si="69"/>
        <v>18953.8</v>
      </c>
      <c r="I31" s="105">
        <f t="shared" ref="I31:I92" si="70">F31-H31</f>
        <v>-41.020000000000437</v>
      </c>
      <c r="L31" s="199"/>
      <c r="M31" s="37"/>
      <c r="N31" s="404"/>
      <c r="O31" s="405"/>
      <c r="P31" s="223"/>
      <c r="Q31" s="141"/>
      <c r="R31" s="214"/>
      <c r="S31" s="594"/>
      <c r="V31" s="199"/>
      <c r="W31" s="37"/>
      <c r="X31" s="413"/>
      <c r="Y31" s="405"/>
      <c r="Z31" s="223"/>
      <c r="AA31" s="141"/>
      <c r="AB31" s="214"/>
      <c r="AC31" s="594"/>
      <c r="AF31" s="199"/>
      <c r="AG31" s="37"/>
      <c r="AH31" s="404"/>
      <c r="AI31" s="406"/>
      <c r="AJ31" s="407"/>
      <c r="AK31" s="408"/>
      <c r="AL31" s="389"/>
      <c r="AM31" s="389"/>
      <c r="AP31" s="199"/>
      <c r="AQ31" s="37"/>
      <c r="AR31" s="201"/>
      <c r="AS31" s="222"/>
      <c r="AT31" s="404"/>
      <c r="AU31" s="95"/>
      <c r="AV31" s="71"/>
      <c r="AZ31" s="199"/>
      <c r="BA31" s="409"/>
      <c r="BB31" s="404"/>
      <c r="BC31" s="410"/>
      <c r="BD31" s="404"/>
      <c r="BE31" s="382"/>
      <c r="BJ31" s="199"/>
      <c r="BK31" s="409"/>
      <c r="BL31" s="404"/>
      <c r="BM31" s="411"/>
      <c r="BN31" s="404"/>
      <c r="BO31" s="382"/>
      <c r="BT31" s="199"/>
      <c r="BU31" s="37"/>
      <c r="BV31" s="404"/>
      <c r="BW31" s="222"/>
      <c r="BX31" s="404"/>
      <c r="BY31" s="382"/>
      <c r="BZ31" s="214"/>
      <c r="CD31" s="199"/>
      <c r="CE31" s="37">
        <v>24</v>
      </c>
      <c r="CF31" s="404"/>
      <c r="CG31" s="512"/>
      <c r="CH31" s="404"/>
      <c r="CI31" s="513"/>
      <c r="CJ31" s="514"/>
      <c r="CN31" s="199"/>
      <c r="CO31" s="37"/>
      <c r="CP31" s="404"/>
      <c r="CQ31" s="412"/>
      <c r="CR31" s="404"/>
      <c r="CS31" s="382"/>
      <c r="CT31" s="71"/>
      <c r="CU31" s="595">
        <f>SUM(CU8:CU30)</f>
        <v>0</v>
      </c>
      <c r="CX31" s="199"/>
      <c r="CY31" s="37"/>
      <c r="CZ31" s="404"/>
      <c r="DA31" s="412"/>
      <c r="DB31" s="404"/>
      <c r="DC31" s="382"/>
      <c r="DD31" s="71"/>
      <c r="DH31" s="199"/>
      <c r="DI31" s="37"/>
      <c r="DJ31" s="404"/>
      <c r="DK31" s="412"/>
      <c r="DL31" s="404"/>
      <c r="DM31" s="382"/>
      <c r="DN31" s="71"/>
      <c r="DR31" s="199"/>
      <c r="DS31" s="37"/>
      <c r="DT31" s="404"/>
      <c r="DU31" s="412"/>
      <c r="DV31" s="404"/>
      <c r="DW31" s="382"/>
      <c r="DX31" s="214"/>
      <c r="EB31" s="199"/>
      <c r="EC31" s="37"/>
      <c r="ED31" s="404"/>
      <c r="EE31" s="405"/>
      <c r="EF31" s="223"/>
      <c r="EG31" s="141"/>
      <c r="EH31" s="214"/>
      <c r="EI31" s="594"/>
      <c r="EL31" s="199"/>
      <c r="EM31" s="37"/>
      <c r="EN31" s="404"/>
      <c r="EO31" s="405"/>
      <c r="EP31" s="223"/>
      <c r="EQ31" s="141"/>
      <c r="ER31" s="214"/>
      <c r="ES31" s="594"/>
      <c r="EV31" s="94"/>
      <c r="EW31" s="37"/>
      <c r="EX31" s="413"/>
      <c r="EY31" s="438"/>
      <c r="EZ31" s="223"/>
      <c r="FA31" s="141"/>
      <c r="FB31" s="214"/>
      <c r="FC31" s="594"/>
      <c r="FF31" s="414"/>
      <c r="FG31" s="37"/>
      <c r="FH31" s="404"/>
      <c r="FI31" s="222"/>
      <c r="FJ31" s="404"/>
      <c r="FK31" s="141"/>
      <c r="FL31" s="214"/>
      <c r="FM31" s="594"/>
      <c r="FP31" s="199"/>
      <c r="FQ31" s="37"/>
      <c r="FR31" s="413"/>
      <c r="FS31" s="405"/>
      <c r="FT31" s="413"/>
      <c r="FU31" s="141"/>
      <c r="FV31" s="214"/>
      <c r="FW31" s="594"/>
      <c r="FZ31" s="199"/>
      <c r="GA31" s="37"/>
      <c r="GB31" s="404"/>
      <c r="GC31" s="405"/>
      <c r="GD31" s="223"/>
      <c r="GE31" s="141"/>
      <c r="GF31" s="214"/>
      <c r="GG31" s="594"/>
      <c r="GJ31" s="199"/>
      <c r="GK31" s="409"/>
      <c r="GL31" s="490"/>
      <c r="GM31" s="410"/>
      <c r="GN31" s="404"/>
      <c r="GO31" s="382"/>
      <c r="GT31" s="357"/>
      <c r="GU31" s="52"/>
      <c r="GV31" s="415"/>
      <c r="GW31" s="416"/>
      <c r="GX31" s="417"/>
      <c r="GY31" s="418"/>
      <c r="GZ31" s="419"/>
      <c r="HA31" s="597"/>
      <c r="HD31" s="357"/>
      <c r="HE31" s="52"/>
      <c r="HF31" s="415"/>
      <c r="HG31" s="416"/>
      <c r="HH31" s="417"/>
      <c r="HI31" s="418"/>
      <c r="HJ31" s="419"/>
      <c r="HK31" s="597"/>
      <c r="HN31" s="199"/>
      <c r="HO31" s="37"/>
      <c r="HP31" s="413"/>
      <c r="HQ31" s="405"/>
      <c r="HR31" s="223"/>
      <c r="HS31" s="141"/>
      <c r="HT31" s="214"/>
      <c r="HU31" s="594"/>
      <c r="HX31" s="199"/>
      <c r="HY31" s="37"/>
      <c r="HZ31" s="404"/>
      <c r="IA31" s="405"/>
      <c r="IB31" s="223"/>
      <c r="IC31" s="141"/>
      <c r="ID31" s="214"/>
      <c r="IE31" s="594"/>
      <c r="IH31" s="199"/>
      <c r="II31" s="37"/>
      <c r="IJ31" s="404"/>
      <c r="IK31" s="405"/>
      <c r="IL31" s="223"/>
      <c r="IM31" s="141"/>
      <c r="IN31" s="214"/>
      <c r="IO31" s="594"/>
      <c r="IR31" s="199"/>
      <c r="IS31" s="409"/>
      <c r="IT31" s="404"/>
      <c r="IU31" s="410"/>
      <c r="IV31" s="404"/>
      <c r="IW31" s="382"/>
      <c r="JB31" s="199"/>
      <c r="JC31" s="37"/>
      <c r="JD31" s="404"/>
      <c r="JE31" s="405"/>
      <c r="JF31" s="223"/>
      <c r="JG31" s="141"/>
      <c r="JH31" s="214"/>
      <c r="JI31" s="594"/>
      <c r="JL31" s="199"/>
      <c r="JM31" s="37"/>
      <c r="JN31" s="413"/>
      <c r="JO31" s="405"/>
      <c r="JP31" s="223"/>
      <c r="JQ31" s="141"/>
      <c r="JR31" s="214"/>
      <c r="JS31" s="594"/>
      <c r="JV31" s="199"/>
      <c r="JW31" s="37"/>
      <c r="JX31" s="404"/>
      <c r="JY31" s="405"/>
      <c r="JZ31" s="223"/>
      <c r="KA31" s="141"/>
      <c r="KB31" s="214"/>
      <c r="KC31" s="594"/>
      <c r="KF31" s="199"/>
      <c r="KG31" s="37"/>
      <c r="KH31" s="404"/>
      <c r="KI31" s="405"/>
      <c r="KJ31" s="223"/>
      <c r="KK31" s="141"/>
      <c r="KL31" s="214"/>
      <c r="KM31" s="594"/>
      <c r="KP31" s="199"/>
      <c r="KQ31" s="37"/>
      <c r="KR31" s="404"/>
      <c r="KS31" s="405"/>
      <c r="KT31" s="223"/>
      <c r="KU31" s="141"/>
      <c r="KV31" s="214"/>
      <c r="KW31" s="594"/>
      <c r="KZ31" s="199"/>
      <c r="LA31" s="409"/>
      <c r="LB31" s="404"/>
      <c r="LC31" s="222"/>
      <c r="LD31" s="404"/>
      <c r="LE31" s="420"/>
      <c r="LF31" s="214"/>
      <c r="LG31" s="594"/>
      <c r="LJ31" s="199"/>
      <c r="LK31" s="37"/>
      <c r="LL31" s="413"/>
      <c r="LM31" s="405"/>
      <c r="LN31" s="413"/>
      <c r="LO31" s="420"/>
      <c r="LP31" s="214"/>
      <c r="LQ31" s="594"/>
      <c r="LT31" s="199"/>
      <c r="LU31" s="37"/>
      <c r="LV31" s="223"/>
      <c r="LW31" s="222"/>
      <c r="LX31" s="404"/>
      <c r="LY31" s="420"/>
      <c r="LZ31" s="421"/>
      <c r="MA31" s="594"/>
      <c r="MB31" s="594"/>
      <c r="MD31" s="199"/>
      <c r="ME31" s="37"/>
      <c r="MF31" s="201"/>
      <c r="MG31" s="222"/>
      <c r="MH31" s="404"/>
      <c r="MI31" s="95"/>
      <c r="MJ31" s="71"/>
      <c r="MK31" s="71"/>
      <c r="MN31" s="199"/>
      <c r="MO31" s="37"/>
      <c r="MP31" s="404"/>
      <c r="MQ31" s="406"/>
      <c r="MR31" s="407"/>
      <c r="MS31" s="408"/>
      <c r="MT31" s="389"/>
      <c r="MU31" s="389"/>
      <c r="MX31" s="199"/>
      <c r="MY31" s="37"/>
      <c r="MZ31" s="404"/>
      <c r="NA31" s="406"/>
      <c r="NB31" s="407"/>
      <c r="NC31" s="408"/>
      <c r="ND31" s="389"/>
      <c r="NE31" s="389"/>
      <c r="NH31" s="409"/>
      <c r="NI31" s="37"/>
      <c r="NJ31" s="382"/>
      <c r="NK31" s="222"/>
      <c r="NL31" s="382"/>
      <c r="NM31" s="420"/>
      <c r="NN31" s="214"/>
      <c r="NO31" s="618"/>
      <c r="NR31" s="199"/>
      <c r="NS31" s="37"/>
      <c r="NT31" s="404"/>
      <c r="NU31" s="406"/>
      <c r="NV31" s="407"/>
      <c r="NW31" s="408"/>
      <c r="NX31" s="389"/>
      <c r="NY31" s="389"/>
      <c r="OB31" s="409"/>
      <c r="OC31" s="37"/>
      <c r="OD31" s="382"/>
      <c r="OE31" s="222"/>
      <c r="OF31" s="382"/>
      <c r="OG31" s="420"/>
      <c r="OH31" s="214"/>
      <c r="OI31" s="618"/>
      <c r="OL31" s="199"/>
      <c r="OM31" s="37"/>
      <c r="ON31" s="404"/>
      <c r="OO31" s="222"/>
      <c r="OP31" s="404"/>
      <c r="OQ31" s="420"/>
      <c r="OR31" s="71"/>
      <c r="OS31" s="71"/>
      <c r="OV31" s="199"/>
      <c r="OW31" s="409"/>
      <c r="OX31" s="404"/>
      <c r="OY31" s="222"/>
      <c r="OZ31" s="404"/>
      <c r="PA31" s="420"/>
      <c r="PB31" s="71"/>
      <c r="PC31" s="71"/>
      <c r="PF31" s="409"/>
      <c r="PG31" s="37"/>
      <c r="PH31" s="382"/>
      <c r="PI31" s="222"/>
      <c r="PJ31" s="382"/>
      <c r="PK31" s="420"/>
      <c r="PL31" s="214"/>
      <c r="PM31" s="618"/>
      <c r="PP31" s="199"/>
      <c r="PQ31" s="409"/>
      <c r="PR31" s="404"/>
      <c r="PS31" s="412"/>
      <c r="PT31" s="404"/>
      <c r="PU31" s="382"/>
      <c r="PY31" s="199"/>
      <c r="PZ31" s="409"/>
      <c r="QA31" s="404"/>
      <c r="QB31" s="410"/>
      <c r="QC31" s="404"/>
      <c r="QD31" s="382"/>
      <c r="QH31" s="199"/>
      <c r="QI31" s="409"/>
      <c r="QJ31" s="404"/>
      <c r="QK31" s="412"/>
      <c r="QL31" s="404"/>
      <c r="QM31" s="420"/>
      <c r="QN31" s="71"/>
      <c r="QQ31" s="199"/>
      <c r="QR31" s="409"/>
      <c r="QS31" s="404"/>
      <c r="QT31" s="222"/>
      <c r="QU31" s="404"/>
      <c r="QV31" s="420"/>
      <c r="QW31" s="71"/>
      <c r="QZ31" s="199"/>
      <c r="RA31" s="409"/>
      <c r="RB31" s="404"/>
      <c r="RC31" s="222"/>
      <c r="RD31" s="404"/>
      <c r="RE31" s="420"/>
      <c r="RF31" s="71"/>
      <c r="RI31" s="199"/>
      <c r="RJ31" s="409"/>
      <c r="RK31" s="404"/>
      <c r="RL31" s="410"/>
      <c r="RM31" s="404"/>
      <c r="RN31" s="382"/>
      <c r="RR31" s="422"/>
      <c r="RS31" s="423"/>
      <c r="RT31" s="404"/>
      <c r="RU31" s="410"/>
      <c r="RV31" s="404"/>
      <c r="RW31" s="382"/>
      <c r="SA31" s="422"/>
      <c r="SB31" s="423"/>
      <c r="SC31" s="404"/>
      <c r="SD31" s="410"/>
      <c r="SE31" s="404"/>
      <c r="SF31" s="382"/>
      <c r="SJ31" s="422"/>
      <c r="SK31" s="423"/>
      <c r="SL31" s="404"/>
      <c r="SM31" s="410"/>
      <c r="SN31" s="404"/>
      <c r="SO31" s="382"/>
      <c r="SS31" s="422"/>
      <c r="ST31" s="423"/>
      <c r="SU31" s="404"/>
      <c r="SV31" s="410"/>
      <c r="SW31" s="404"/>
      <c r="SX31" s="382"/>
      <c r="TB31" s="422"/>
      <c r="TC31" s="423"/>
      <c r="TD31" s="404"/>
      <c r="TE31" s="410"/>
      <c r="TF31" s="404"/>
      <c r="TG31" s="382"/>
      <c r="TK31" s="422"/>
      <c r="TL31" s="423"/>
      <c r="TM31" s="404"/>
      <c r="TN31" s="410"/>
      <c r="TO31" s="404"/>
      <c r="TP31" s="382"/>
      <c r="TT31" s="422"/>
      <c r="TU31" s="423"/>
      <c r="TV31" s="404"/>
      <c r="TW31" s="410"/>
      <c r="TX31" s="404"/>
      <c r="TY31" s="382"/>
      <c r="UC31" s="422"/>
      <c r="UD31" s="423"/>
      <c r="UE31" s="404"/>
      <c r="UF31" s="410"/>
      <c r="UG31" s="404"/>
      <c r="UH31" s="382"/>
      <c r="UL31" s="422"/>
      <c r="UM31" s="423"/>
      <c r="UN31" s="404"/>
      <c r="UO31" s="410"/>
      <c r="UP31" s="404"/>
      <c r="UQ31" s="382"/>
      <c r="UU31" s="422"/>
      <c r="UV31" s="423"/>
      <c r="UW31" s="404"/>
      <c r="UX31" s="410"/>
      <c r="UY31" s="404"/>
      <c r="UZ31" s="382"/>
      <c r="VD31" s="422"/>
      <c r="VE31" s="138">
        <v>24</v>
      </c>
      <c r="VF31" s="404"/>
      <c r="VG31" s="410"/>
      <c r="VH31" s="404"/>
      <c r="VI31" s="382"/>
      <c r="VM31" s="422"/>
      <c r="VN31" s="138">
        <v>24</v>
      </c>
      <c r="VO31" s="404"/>
      <c r="VP31" s="79"/>
      <c r="VQ31" s="404"/>
      <c r="VR31" s="382"/>
      <c r="VS31" s="71"/>
      <c r="VV31" s="422"/>
      <c r="VW31" s="138">
        <v>24</v>
      </c>
      <c r="VX31" s="404"/>
      <c r="VY31" s="79"/>
      <c r="VZ31" s="404"/>
      <c r="WA31" s="382"/>
      <c r="WB31" s="71"/>
      <c r="WE31" s="422"/>
      <c r="WF31" s="138">
        <v>24</v>
      </c>
      <c r="WG31" s="404"/>
      <c r="WH31" s="79"/>
      <c r="WI31" s="404"/>
      <c r="WJ31" s="382"/>
      <c r="WK31" s="71"/>
      <c r="WN31" s="422"/>
      <c r="WO31" s="138">
        <v>24</v>
      </c>
      <c r="WP31" s="404"/>
      <c r="WQ31" s="79"/>
      <c r="WR31" s="404"/>
      <c r="WS31" s="382"/>
      <c r="WT31" s="71"/>
      <c r="WW31" s="422"/>
      <c r="WX31" s="138">
        <v>24</v>
      </c>
      <c r="WY31" s="404"/>
      <c r="WZ31" s="79"/>
      <c r="XA31" s="404"/>
      <c r="XB31" s="382"/>
      <c r="XC31" s="71"/>
      <c r="XF31" s="422"/>
      <c r="XG31" s="138">
        <v>24</v>
      </c>
      <c r="XH31" s="404"/>
      <c r="XI31" s="79"/>
      <c r="XJ31" s="404"/>
      <c r="XK31" s="382"/>
      <c r="XL31" s="71"/>
      <c r="XO31" s="422"/>
      <c r="XP31" s="138">
        <v>24</v>
      </c>
      <c r="XQ31" s="404"/>
      <c r="XR31" s="79"/>
      <c r="XS31" s="404"/>
      <c r="XT31" s="382"/>
      <c r="XU31" s="71"/>
      <c r="XX31" s="422"/>
      <c r="XY31" s="138">
        <v>24</v>
      </c>
      <c r="XZ31" s="404"/>
      <c r="YA31" s="79"/>
      <c r="YB31" s="404"/>
      <c r="YC31" s="382"/>
      <c r="YD31" s="71"/>
      <c r="YG31" s="422"/>
      <c r="YH31" s="138">
        <v>24</v>
      </c>
      <c r="YI31" s="404"/>
      <c r="YJ31" s="79"/>
      <c r="YK31" s="404"/>
      <c r="YL31" s="382"/>
      <c r="YM31" s="71"/>
      <c r="YP31" s="422"/>
      <c r="YQ31" s="138"/>
      <c r="YR31" s="404"/>
      <c r="YS31" s="79"/>
      <c r="YT31" s="404"/>
      <c r="YU31" s="382"/>
      <c r="YV31" s="71"/>
      <c r="YY31" s="422"/>
      <c r="YZ31" s="138">
        <v>24</v>
      </c>
      <c r="ZA31" s="404"/>
      <c r="ZB31" s="79"/>
      <c r="ZC31" s="404"/>
      <c r="ZD31" s="382"/>
      <c r="ZE31" s="71"/>
      <c r="ZH31" s="422"/>
      <c r="ZI31" s="138">
        <v>24</v>
      </c>
      <c r="ZJ31" s="404"/>
      <c r="ZK31" s="79"/>
      <c r="ZL31" s="404"/>
      <c r="ZM31" s="382"/>
      <c r="ZN31" s="71"/>
      <c r="ZQ31" s="422"/>
      <c r="ZR31" s="138">
        <v>24</v>
      </c>
      <c r="ZS31" s="404"/>
      <c r="ZT31" s="79"/>
      <c r="ZU31" s="404"/>
      <c r="ZV31" s="382"/>
      <c r="ZW31" s="71"/>
      <c r="ZZ31" s="422"/>
      <c r="AAA31" s="138">
        <v>24</v>
      </c>
      <c r="AAB31" s="404"/>
      <c r="AAC31" s="79"/>
      <c r="AAD31" s="404"/>
      <c r="AAE31" s="382"/>
      <c r="AAF31" s="71"/>
      <c r="AAI31" s="422"/>
      <c r="AAJ31" s="138">
        <v>24</v>
      </c>
      <c r="AAK31" s="404"/>
      <c r="AAL31" s="79"/>
      <c r="AAM31" s="404"/>
      <c r="AAN31" s="382"/>
      <c r="AAO31" s="71"/>
      <c r="AAR31" s="422"/>
      <c r="AAS31" s="138">
        <v>24</v>
      </c>
      <c r="AAT31" s="404"/>
      <c r="AAU31" s="79"/>
      <c r="AAV31" s="404"/>
      <c r="AAW31" s="382"/>
      <c r="AAX31" s="71"/>
      <c r="ABA31" s="422"/>
      <c r="ABB31" s="138">
        <v>24</v>
      </c>
      <c r="ABC31" s="404"/>
      <c r="ABD31" s="79"/>
      <c r="ABE31" s="404"/>
      <c r="ABF31" s="382"/>
      <c r="ABG31" s="71"/>
      <c r="ABJ31" s="422"/>
      <c r="ABK31" s="138">
        <v>24</v>
      </c>
      <c r="ABL31" s="404"/>
      <c r="ABM31" s="79"/>
      <c r="ABN31" s="404"/>
      <c r="ABO31" s="382"/>
      <c r="ABP31" s="71"/>
      <c r="ABS31" s="422"/>
      <c r="ABT31" s="138">
        <v>24</v>
      </c>
      <c r="ABU31" s="404"/>
      <c r="ABV31" s="79"/>
      <c r="ABW31" s="404"/>
      <c r="ABX31" s="382"/>
      <c r="ABY31" s="71"/>
      <c r="ACB31" s="422"/>
      <c r="ACC31" s="138">
        <v>24</v>
      </c>
      <c r="ACD31" s="404"/>
      <c r="ACE31" s="79"/>
      <c r="ACF31" s="404"/>
      <c r="ACG31" s="382"/>
      <c r="ACH31" s="71"/>
      <c r="ACK31" s="422"/>
      <c r="ACL31" s="138">
        <v>24</v>
      </c>
      <c r="ACM31" s="404"/>
      <c r="ACN31" s="79"/>
      <c r="ACO31" s="404"/>
      <c r="ACP31" s="382"/>
      <c r="ACQ31" s="71"/>
      <c r="ACT31" s="422"/>
      <c r="ACU31" s="138">
        <v>24</v>
      </c>
      <c r="ACV31" s="404"/>
      <c r="ACW31" s="79"/>
      <c r="ACX31" s="404"/>
      <c r="ACY31" s="382"/>
      <c r="ACZ31" s="71"/>
      <c r="ADC31" s="422"/>
      <c r="ADD31" s="138">
        <v>24</v>
      </c>
      <c r="ADE31" s="404"/>
      <c r="ADF31" s="79"/>
      <c r="ADG31" s="404"/>
      <c r="ADH31" s="382"/>
      <c r="ADI31" s="71"/>
      <c r="ADL31" s="422"/>
      <c r="ADM31" s="138">
        <v>24</v>
      </c>
      <c r="ADN31" s="404"/>
      <c r="ADO31" s="79"/>
      <c r="ADP31" s="404"/>
      <c r="ADQ31" s="382"/>
      <c r="ADR31" s="71"/>
      <c r="ADU31" s="422"/>
      <c r="ADV31" s="138">
        <v>24</v>
      </c>
      <c r="ADW31" s="404"/>
      <c r="ADX31" s="79"/>
      <c r="ADY31" s="404"/>
      <c r="ADZ31" s="382"/>
      <c r="AEA31" s="71"/>
      <c r="AED31" s="422"/>
      <c r="AEE31" s="138">
        <v>24</v>
      </c>
      <c r="AEF31" s="404"/>
      <c r="AEG31" s="79"/>
      <c r="AEH31" s="404"/>
      <c r="AEI31" s="382"/>
      <c r="AEJ31" s="71"/>
      <c r="AEM31" s="422"/>
      <c r="AEN31" s="138">
        <v>24</v>
      </c>
      <c r="AEO31" s="404"/>
      <c r="AEP31" s="79"/>
      <c r="AEQ31" s="404"/>
      <c r="AER31" s="382"/>
      <c r="AES31" s="71"/>
    </row>
    <row r="32" spans="1:828" ht="18.75" customHeight="1" thickTop="1" thickBot="1" x14ac:dyDescent="0.3">
      <c r="A32" s="139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7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N32" s="105">
        <f>SUM(N8:N31)</f>
        <v>19179.7</v>
      </c>
      <c r="P32" s="105">
        <f>SUM(P8:P31)</f>
        <v>0</v>
      </c>
      <c r="S32" s="588"/>
      <c r="X32" s="105">
        <f>SUM(X8:X31)</f>
        <v>19252.900000000001</v>
      </c>
      <c r="Z32" s="105">
        <f>SUM(Z8:Z31)</f>
        <v>0</v>
      </c>
      <c r="AH32" s="86">
        <f>SUM(AH8:AH31)</f>
        <v>18736.89</v>
      </c>
      <c r="AJ32" s="86">
        <f>SUM(AJ8:AJ31)</f>
        <v>0</v>
      </c>
      <c r="AR32" s="105">
        <f>SUM(AR8:AR31)</f>
        <v>19172.2</v>
      </c>
      <c r="AT32" s="105">
        <f>SUM(AT8:AT31)</f>
        <v>0</v>
      </c>
      <c r="AZ32" s="75"/>
      <c r="BB32" s="105">
        <f>SUM(BB8:BB31)</f>
        <v>18750.399999999998</v>
      </c>
      <c r="BD32" s="105">
        <f>SUM(BD8:BD31)</f>
        <v>0</v>
      </c>
      <c r="BL32" s="105">
        <f>SUM(BL8:BL31)</f>
        <v>18563.499999999996</v>
      </c>
      <c r="BN32" s="105">
        <f>SUM(BN8:BN31)</f>
        <v>0</v>
      </c>
      <c r="BV32" s="105">
        <f>SUM(BV8:BV31)</f>
        <v>18991.300000000003</v>
      </c>
      <c r="BX32" s="105">
        <f>SUM(BX8:BX31)</f>
        <v>0</v>
      </c>
      <c r="CE32" s="15"/>
      <c r="CF32" s="105">
        <f>SUM(CF8:CF31)</f>
        <v>18943.71</v>
      </c>
      <c r="CH32" s="105">
        <f>SUM(CH8:CH31)</f>
        <v>0</v>
      </c>
      <c r="CP32" s="105">
        <f>SUM(CP8:CP31)</f>
        <v>19105.100000000006</v>
      </c>
      <c r="CR32" s="105">
        <f>SUM(CR8:CR31)</f>
        <v>0</v>
      </c>
      <c r="CZ32" s="105">
        <f>SUM(CZ8:CZ31)</f>
        <v>18879.3</v>
      </c>
      <c r="DB32" s="105">
        <f>SUM(DB8:DB31)</f>
        <v>0</v>
      </c>
      <c r="DJ32" s="105">
        <f>SUM(DJ8:DJ31)</f>
        <v>18830.36</v>
      </c>
      <c r="DL32" s="105">
        <f>SUM(DL8:DL31)</f>
        <v>0</v>
      </c>
      <c r="DT32" s="105">
        <f>SUM(DT8:DT31)</f>
        <v>19133.600000000006</v>
      </c>
      <c r="DV32" s="105">
        <f>SUM(DV8:DV31)</f>
        <v>0</v>
      </c>
      <c r="ED32" s="105">
        <f>SUM(ED8:ED31)</f>
        <v>18591.5</v>
      </c>
      <c r="EF32" s="105">
        <f>SUM(EF8:EF31)</f>
        <v>0</v>
      </c>
      <c r="EN32" s="105">
        <f>SUM(EN8:EN31)</f>
        <v>18724.400000000001</v>
      </c>
      <c r="EP32" s="105">
        <f>SUM(EP8:EP31)</f>
        <v>0</v>
      </c>
      <c r="EX32" s="105">
        <f>SUM(EX8:EX31)</f>
        <v>18740.500000000004</v>
      </c>
      <c r="EZ32" s="105">
        <f>SUM(EZ8:EZ31)</f>
        <v>0</v>
      </c>
      <c r="FH32" s="132">
        <f>SUM(FH8:FH31)</f>
        <v>18815.37</v>
      </c>
      <c r="FJ32" s="105">
        <f>SUM(FJ8:FJ31)</f>
        <v>0</v>
      </c>
      <c r="FR32" s="105">
        <f>SUM(FR8:FR31)</f>
        <v>19263.8</v>
      </c>
      <c r="FS32" s="105"/>
      <c r="FT32" s="105">
        <f>SUM(FT8:FT31)</f>
        <v>0</v>
      </c>
      <c r="FU32" s="75" t="s">
        <v>36</v>
      </c>
      <c r="GB32" s="105">
        <f>SUM(GB8:GB31)</f>
        <v>18587.100000000002</v>
      </c>
      <c r="GD32" s="105">
        <f>SUM(GD8:GD31)</f>
        <v>0</v>
      </c>
      <c r="GL32" s="105">
        <f>SUM(GL8:GL31)</f>
        <v>18419.849999999999</v>
      </c>
      <c r="GN32" s="105">
        <f>SUM(GN8:GN31)</f>
        <v>0</v>
      </c>
      <c r="GV32" s="105">
        <f>SUM(GV8:GV31)</f>
        <v>18741</v>
      </c>
      <c r="GX32" s="105">
        <f>SUM(GX8:GX31)</f>
        <v>0</v>
      </c>
      <c r="HF32" s="105">
        <f>SUM(HF8:HF31)</f>
        <v>18540.3</v>
      </c>
      <c r="HH32" s="105">
        <f>SUM(HH8:HH31)</f>
        <v>0</v>
      </c>
      <c r="HP32" s="105">
        <f>SUM(HP8:HP31)</f>
        <v>18922.100000000002</v>
      </c>
      <c r="HR32" s="105">
        <f>SUM(HR8:HR31)</f>
        <v>0</v>
      </c>
      <c r="HZ32" s="105">
        <f>SUM(HZ8:HZ31)</f>
        <v>18854.000000000004</v>
      </c>
      <c r="IB32" s="105">
        <f>SUM(IB8:IB31)</f>
        <v>0</v>
      </c>
      <c r="IJ32" s="105">
        <f>SUM(IJ8:IJ31)</f>
        <v>18716.919999999998</v>
      </c>
      <c r="IL32" s="105">
        <f>SUM(IL8:IL31)</f>
        <v>0</v>
      </c>
      <c r="IT32" s="105">
        <f>SUM(IT8:IT31)</f>
        <v>19141.77</v>
      </c>
      <c r="IV32" s="105">
        <f>SUM(IV8:IV31)</f>
        <v>0</v>
      </c>
      <c r="JD32" s="105">
        <f>SUM(JD8:JD31)</f>
        <v>18991.899999999998</v>
      </c>
      <c r="JF32" s="105">
        <f>SUM(JF8:JF31)</f>
        <v>0</v>
      </c>
      <c r="JN32" s="105">
        <f>SUM(JN8:JN31)</f>
        <v>19182.099999999999</v>
      </c>
      <c r="JP32" s="105">
        <f>SUM(JP8:JP31)</f>
        <v>0</v>
      </c>
      <c r="JX32" s="105">
        <f>SUM(JX8:JX31)</f>
        <v>18953.8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2"/>
      <c r="LV32" s="86">
        <f>SUM(LV8:LV31)</f>
        <v>0</v>
      </c>
      <c r="LW32" s="86"/>
      <c r="LX32" s="86">
        <f>SUM(LX8:LX31)</f>
        <v>0</v>
      </c>
      <c r="MA32" s="588"/>
      <c r="MB32" s="588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9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7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N33" s="952" t="s">
        <v>21</v>
      </c>
      <c r="O33" s="953"/>
      <c r="P33" s="310">
        <f>Q5-P32</f>
        <v>19179.7</v>
      </c>
      <c r="Q33" s="247"/>
      <c r="S33" s="588"/>
      <c r="X33" s="474" t="s">
        <v>21</v>
      </c>
      <c r="Y33" s="475"/>
      <c r="Z33" s="143">
        <f>X32-Z32</f>
        <v>19252.900000000001</v>
      </c>
      <c r="AH33" s="355" t="s">
        <v>21</v>
      </c>
      <c r="AI33" s="356"/>
      <c r="AJ33" s="143">
        <f>AK5-AJ32</f>
        <v>18736.89</v>
      </c>
      <c r="AR33" s="355" t="s">
        <v>21</v>
      </c>
      <c r="AS33" s="356"/>
      <c r="AT33" s="330">
        <f>AU5-AT32</f>
        <v>19172.2</v>
      </c>
      <c r="AU33" s="331"/>
      <c r="AZ33" s="75"/>
      <c r="BB33" s="355" t="s">
        <v>21</v>
      </c>
      <c r="BC33" s="356"/>
      <c r="BD33" s="143">
        <f>BB32-BD32</f>
        <v>18750.399999999998</v>
      </c>
      <c r="BL33" s="355" t="s">
        <v>21</v>
      </c>
      <c r="BM33" s="356"/>
      <c r="BN33" s="143">
        <f>BL32-BN32</f>
        <v>18563.499999999996</v>
      </c>
      <c r="BV33" s="355" t="s">
        <v>21</v>
      </c>
      <c r="BW33" s="356"/>
      <c r="BX33" s="143">
        <f>BV32-BX32</f>
        <v>18991.300000000003</v>
      </c>
      <c r="CE33" s="15"/>
      <c r="CF33" s="355" t="s">
        <v>21</v>
      </c>
      <c r="CG33" s="356"/>
      <c r="CH33" s="143">
        <f>CF32-CH32</f>
        <v>18943.71</v>
      </c>
      <c r="CP33" s="355" t="s">
        <v>21</v>
      </c>
      <c r="CQ33" s="356"/>
      <c r="CR33" s="143">
        <f>CP32-CR32</f>
        <v>19105.100000000006</v>
      </c>
      <c r="CZ33" s="355" t="s">
        <v>21</v>
      </c>
      <c r="DA33" s="356"/>
      <c r="DB33" s="143">
        <f>CZ32-DB32</f>
        <v>18879.3</v>
      </c>
      <c r="DJ33" s="355" t="s">
        <v>21</v>
      </c>
      <c r="DK33" s="356"/>
      <c r="DL33" s="143">
        <f>DJ32-DL32</f>
        <v>18830.36</v>
      </c>
      <c r="DT33" s="355" t="s">
        <v>21</v>
      </c>
      <c r="DU33" s="356"/>
      <c r="DV33" s="143">
        <f>DT32-DV32</f>
        <v>19133.600000000006</v>
      </c>
      <c r="ED33" s="355" t="s">
        <v>21</v>
      </c>
      <c r="EE33" s="356"/>
      <c r="EF33" s="143">
        <f>ED32-EF32</f>
        <v>18591.5</v>
      </c>
      <c r="EN33" s="355" t="s">
        <v>21</v>
      </c>
      <c r="EO33" s="356"/>
      <c r="EP33" s="143">
        <f>EN32-EP32</f>
        <v>18724.400000000001</v>
      </c>
      <c r="EX33" s="355" t="s">
        <v>21</v>
      </c>
      <c r="EY33" s="356"/>
      <c r="EZ33" s="310">
        <f>EX32-EZ32</f>
        <v>18740.500000000004</v>
      </c>
      <c r="FH33" s="355" t="s">
        <v>21</v>
      </c>
      <c r="FI33" s="356"/>
      <c r="FJ33" s="143">
        <f>FH32-FJ32</f>
        <v>18815.37</v>
      </c>
      <c r="FR33" s="355" t="s">
        <v>21</v>
      </c>
      <c r="FS33" s="356"/>
      <c r="FT33" s="310">
        <f>FR32-FT32</f>
        <v>19263.8</v>
      </c>
      <c r="GB33" s="355" t="s">
        <v>21</v>
      </c>
      <c r="GC33" s="356"/>
      <c r="GD33" s="143">
        <f>GE5-GD32</f>
        <v>18587.099999999999</v>
      </c>
      <c r="GL33" s="355" t="s">
        <v>21</v>
      </c>
      <c r="GM33" s="356"/>
      <c r="GN33" s="143">
        <f>GL32-GN32</f>
        <v>18419.849999999999</v>
      </c>
      <c r="GV33" s="355" t="s">
        <v>21</v>
      </c>
      <c r="GW33" s="356"/>
      <c r="GX33" s="143">
        <f>GV32-GX32</f>
        <v>18741</v>
      </c>
      <c r="HF33" s="355" t="s">
        <v>21</v>
      </c>
      <c r="HG33" s="356"/>
      <c r="HH33" s="143">
        <f>HF32-HH32</f>
        <v>18540.3</v>
      </c>
      <c r="HP33" s="355" t="s">
        <v>21</v>
      </c>
      <c r="HQ33" s="356"/>
      <c r="HR33" s="143">
        <f>HP32-HR32</f>
        <v>18922.100000000002</v>
      </c>
      <c r="HZ33" s="739" t="s">
        <v>21</v>
      </c>
      <c r="IA33" s="740"/>
      <c r="IB33" s="310">
        <f>IC5-IB32</f>
        <v>18854</v>
      </c>
      <c r="IC33" s="247"/>
      <c r="IJ33" s="739" t="s">
        <v>21</v>
      </c>
      <c r="IK33" s="740"/>
      <c r="IL33" s="143">
        <f>IJ32-IL32</f>
        <v>18716.919999999998</v>
      </c>
      <c r="IT33" s="739" t="s">
        <v>21</v>
      </c>
      <c r="IU33" s="740"/>
      <c r="IV33" s="143">
        <f>IT32-IV32</f>
        <v>19141.77</v>
      </c>
      <c r="JD33" s="739" t="s">
        <v>21</v>
      </c>
      <c r="JE33" s="740"/>
      <c r="JF33" s="143">
        <f>JD32-JF32</f>
        <v>18991.899999999998</v>
      </c>
      <c r="JN33" s="739" t="s">
        <v>21</v>
      </c>
      <c r="JO33" s="740"/>
      <c r="JP33" s="143">
        <f>JN32-JP32</f>
        <v>19182.099999999999</v>
      </c>
      <c r="JX33" s="739" t="s">
        <v>21</v>
      </c>
      <c r="JY33" s="740"/>
      <c r="JZ33" s="310">
        <f>KA5-JZ32</f>
        <v>18953.8</v>
      </c>
      <c r="KA33" s="247"/>
      <c r="KH33" s="739" t="s">
        <v>21</v>
      </c>
      <c r="KI33" s="740"/>
      <c r="KJ33" s="310">
        <f>KK5-KJ32</f>
        <v>0</v>
      </c>
      <c r="KK33" s="247"/>
      <c r="KR33" s="739" t="s">
        <v>21</v>
      </c>
      <c r="KS33" s="740"/>
      <c r="KT33" s="310">
        <f>KU5-KT32</f>
        <v>0</v>
      </c>
      <c r="KU33" s="247"/>
      <c r="LB33" s="610" t="s">
        <v>21</v>
      </c>
      <c r="LC33" s="611"/>
      <c r="LD33" s="237">
        <f>LE5-LD32</f>
        <v>0</v>
      </c>
      <c r="LL33" s="610" t="s">
        <v>21</v>
      </c>
      <c r="LM33" s="611"/>
      <c r="LN33" s="143">
        <f>LO5-LN32</f>
        <v>0</v>
      </c>
      <c r="MA33" s="588"/>
      <c r="MB33" s="588"/>
      <c r="MF33" s="355" t="s">
        <v>21</v>
      </c>
      <c r="MG33" s="356"/>
      <c r="MH33" s="143">
        <f>MI5-MH32</f>
        <v>0</v>
      </c>
      <c r="MP33" s="355" t="s">
        <v>21</v>
      </c>
      <c r="MQ33" s="356"/>
      <c r="MR33" s="143">
        <f>MS5-MR32</f>
        <v>0</v>
      </c>
      <c r="MZ33" s="878" t="s">
        <v>21</v>
      </c>
      <c r="NA33" s="879"/>
      <c r="NB33" s="143">
        <f>NC5-NB32</f>
        <v>0</v>
      </c>
      <c r="NJ33" s="355" t="s">
        <v>21</v>
      </c>
      <c r="NK33" s="356"/>
      <c r="NL33" s="143">
        <f>NM5-NL32</f>
        <v>0</v>
      </c>
      <c r="NT33" s="355" t="s">
        <v>21</v>
      </c>
      <c r="NU33" s="356"/>
      <c r="NV33" s="143">
        <f>NW5-NV32</f>
        <v>0</v>
      </c>
      <c r="OD33" s="355" t="s">
        <v>21</v>
      </c>
      <c r="OE33" s="356"/>
      <c r="OF33" s="143">
        <f>OG5-OF32</f>
        <v>0</v>
      </c>
      <c r="ON33" s="355" t="s">
        <v>21</v>
      </c>
      <c r="OO33" s="356"/>
      <c r="OP33" s="143">
        <f>OQ5-OP32</f>
        <v>0</v>
      </c>
      <c r="OX33" s="355" t="s">
        <v>21</v>
      </c>
      <c r="OY33" s="356"/>
      <c r="OZ33" s="143">
        <f>PA5-OZ32</f>
        <v>0</v>
      </c>
      <c r="PH33" s="355" t="s">
        <v>21</v>
      </c>
      <c r="PI33" s="356"/>
      <c r="PJ33" s="143">
        <f>PJ32-PH32</f>
        <v>0</v>
      </c>
      <c r="PR33" s="355" t="s">
        <v>21</v>
      </c>
      <c r="PS33" s="356"/>
      <c r="PT33" s="143">
        <f>PU5-PT32</f>
        <v>0</v>
      </c>
      <c r="QA33" s="355" t="s">
        <v>21</v>
      </c>
      <c r="QB33" s="356"/>
      <c r="QC33" s="143">
        <f>QD5-QC32</f>
        <v>0</v>
      </c>
      <c r="QJ33" s="355" t="s">
        <v>21</v>
      </c>
      <c r="QK33" s="356"/>
      <c r="QL33" s="143">
        <f>QM5-QL32</f>
        <v>0</v>
      </c>
      <c r="QS33" s="355" t="s">
        <v>21</v>
      </c>
      <c r="QT33" s="356"/>
      <c r="QU33" s="143">
        <f>QV5-QU32</f>
        <v>0</v>
      </c>
      <c r="RB33" s="355" t="s">
        <v>21</v>
      </c>
      <c r="RC33" s="356"/>
      <c r="RD33" s="143">
        <f>RE5-RD32</f>
        <v>0</v>
      </c>
      <c r="RK33" s="355" t="s">
        <v>21</v>
      </c>
      <c r="RL33" s="356"/>
      <c r="RM33" s="143">
        <f>SUM(RN5-RM32)</f>
        <v>0</v>
      </c>
      <c r="RT33" s="1104" t="s">
        <v>21</v>
      </c>
      <c r="RU33" s="1105"/>
      <c r="RV33" s="143">
        <f>SUM(RW5-RV32)</f>
        <v>0</v>
      </c>
      <c r="SC33" s="1104" t="s">
        <v>21</v>
      </c>
      <c r="SD33" s="1105"/>
      <c r="SE33" s="143">
        <f>SUM(SF5-SE32)</f>
        <v>0</v>
      </c>
      <c r="SL33" s="1104" t="s">
        <v>21</v>
      </c>
      <c r="SM33" s="1105"/>
      <c r="SN33" s="237">
        <f>SUM(SO5-SN32)</f>
        <v>0</v>
      </c>
      <c r="SU33" s="1104" t="s">
        <v>21</v>
      </c>
      <c r="SV33" s="1105"/>
      <c r="SW33" s="143">
        <f>SUM(SX5-SW32)</f>
        <v>0</v>
      </c>
      <c r="TD33" s="1104" t="s">
        <v>21</v>
      </c>
      <c r="TE33" s="1105"/>
      <c r="TF33" s="143">
        <f>SUM(TG5-TF32)</f>
        <v>0</v>
      </c>
      <c r="TM33" s="1104" t="s">
        <v>21</v>
      </c>
      <c r="TN33" s="1105"/>
      <c r="TO33" s="143">
        <f>SUM(TP5-TO32)</f>
        <v>0</v>
      </c>
      <c r="TV33" s="1104" t="s">
        <v>21</v>
      </c>
      <c r="TW33" s="1105"/>
      <c r="TX33" s="143">
        <f>SUM(TY5-TX32)</f>
        <v>0</v>
      </c>
      <c r="UE33" s="1104" t="s">
        <v>21</v>
      </c>
      <c r="UF33" s="1105"/>
      <c r="UG33" s="143">
        <f>SUM(UH5-UG32)</f>
        <v>0</v>
      </c>
      <c r="UN33" s="1104" t="s">
        <v>21</v>
      </c>
      <c r="UO33" s="1105"/>
      <c r="UP33" s="143">
        <f>SUM(UQ5-UP32)</f>
        <v>0</v>
      </c>
      <c r="UW33" s="355" t="s">
        <v>21</v>
      </c>
      <c r="UX33" s="356"/>
      <c r="UY33" s="143">
        <f>SUM(UZ5-UY32)</f>
        <v>0</v>
      </c>
      <c r="VF33" s="355" t="s">
        <v>21</v>
      </c>
      <c r="VG33" s="356"/>
      <c r="VH33" s="143">
        <f>SUM(VI5-VH32)</f>
        <v>-22</v>
      </c>
      <c r="VO33" s="1104" t="s">
        <v>21</v>
      </c>
      <c r="VP33" s="1105"/>
      <c r="VQ33" s="143">
        <f>VR5-VQ32</f>
        <v>-22</v>
      </c>
      <c r="VX33" s="1104" t="s">
        <v>21</v>
      </c>
      <c r="VY33" s="1105"/>
      <c r="VZ33" s="143">
        <f>WA5-VZ32</f>
        <v>-22</v>
      </c>
      <c r="WG33" s="1104" t="s">
        <v>21</v>
      </c>
      <c r="WH33" s="1105"/>
      <c r="WI33" s="143">
        <f>WJ5-WI32</f>
        <v>-22</v>
      </c>
      <c r="WP33" s="1104" t="s">
        <v>21</v>
      </c>
      <c r="WQ33" s="1105"/>
      <c r="WR33" s="143">
        <f>WS5-WR32</f>
        <v>-22</v>
      </c>
      <c r="WY33" s="1104" t="s">
        <v>21</v>
      </c>
      <c r="WZ33" s="1105"/>
      <c r="XA33" s="143">
        <f>XB5-XA32</f>
        <v>-22</v>
      </c>
      <c r="XH33" s="1104" t="s">
        <v>21</v>
      </c>
      <c r="XI33" s="1105"/>
      <c r="XJ33" s="143">
        <f>XK5-XJ32</f>
        <v>-22</v>
      </c>
      <c r="XQ33" s="1104" t="s">
        <v>21</v>
      </c>
      <c r="XR33" s="1105"/>
      <c r="XS33" s="143">
        <f>XT5-XS32</f>
        <v>-22</v>
      </c>
      <c r="XZ33" s="1104" t="s">
        <v>21</v>
      </c>
      <c r="YA33" s="1105"/>
      <c r="YB33" s="143">
        <f>YC5-YB32</f>
        <v>-22</v>
      </c>
      <c r="YI33" s="1104" t="s">
        <v>21</v>
      </c>
      <c r="YJ33" s="1105"/>
      <c r="YK33" s="143">
        <f>YL5-YK32</f>
        <v>-22</v>
      </c>
      <c r="YR33" s="1104" t="s">
        <v>21</v>
      </c>
      <c r="YS33" s="1105"/>
      <c r="YT33" s="143">
        <f>YU5-YT32</f>
        <v>-22</v>
      </c>
      <c r="ZA33" s="1104" t="s">
        <v>21</v>
      </c>
      <c r="ZB33" s="1105"/>
      <c r="ZC33" s="143">
        <f>ZD5-ZC32</f>
        <v>-22</v>
      </c>
      <c r="ZJ33" s="1104" t="s">
        <v>21</v>
      </c>
      <c r="ZK33" s="1105"/>
      <c r="ZL33" s="143">
        <f>ZM5-ZL32</f>
        <v>-22</v>
      </c>
      <c r="ZS33" s="1104" t="s">
        <v>21</v>
      </c>
      <c r="ZT33" s="1105"/>
      <c r="ZU33" s="143">
        <f>ZV5-ZU32</f>
        <v>-22</v>
      </c>
      <c r="AAB33" s="1104" t="s">
        <v>21</v>
      </c>
      <c r="AAC33" s="1105"/>
      <c r="AAD33" s="143">
        <f>AAE5-AAD32</f>
        <v>-22</v>
      </c>
      <c r="AAK33" s="1104" t="s">
        <v>21</v>
      </c>
      <c r="AAL33" s="1105"/>
      <c r="AAM33" s="143">
        <f>AAN5-AAM32</f>
        <v>-22</v>
      </c>
      <c r="AAT33" s="1104" t="s">
        <v>21</v>
      </c>
      <c r="AAU33" s="1105"/>
      <c r="AAV33" s="143">
        <f>AAV32-AAT32</f>
        <v>22</v>
      </c>
      <c r="ABC33" s="1104" t="s">
        <v>21</v>
      </c>
      <c r="ABD33" s="1105"/>
      <c r="ABE33" s="143">
        <f>ABF5-ABE32</f>
        <v>-22</v>
      </c>
      <c r="ABL33" s="1104" t="s">
        <v>21</v>
      </c>
      <c r="ABM33" s="1105"/>
      <c r="ABN33" s="143">
        <f>ABO5-ABN32</f>
        <v>-22</v>
      </c>
      <c r="ABU33" s="1104" t="s">
        <v>21</v>
      </c>
      <c r="ABV33" s="1105"/>
      <c r="ABW33" s="143">
        <f>ABX5-ABW32</f>
        <v>-22</v>
      </c>
      <c r="ACD33" s="1104" t="s">
        <v>21</v>
      </c>
      <c r="ACE33" s="1105"/>
      <c r="ACF33" s="143">
        <f>ACG5-ACF32</f>
        <v>-22</v>
      </c>
      <c r="ACM33" s="1104" t="s">
        <v>21</v>
      </c>
      <c r="ACN33" s="1105"/>
      <c r="ACO33" s="143">
        <f>ACP5-ACO32</f>
        <v>-22</v>
      </c>
      <c r="ACV33" s="1104" t="s">
        <v>21</v>
      </c>
      <c r="ACW33" s="1105"/>
      <c r="ACX33" s="143">
        <f>ACY5-ACX32</f>
        <v>-22</v>
      </c>
      <c r="ADE33" s="1104" t="s">
        <v>21</v>
      </c>
      <c r="ADF33" s="1105"/>
      <c r="ADG33" s="143">
        <f>ADH5-ADG32</f>
        <v>-22</v>
      </c>
      <c r="ADN33" s="1104" t="s">
        <v>21</v>
      </c>
      <c r="ADO33" s="1105"/>
      <c r="ADP33" s="143">
        <f>ADQ5-ADP32</f>
        <v>-22</v>
      </c>
      <c r="ADW33" s="1104" t="s">
        <v>21</v>
      </c>
      <c r="ADX33" s="1105"/>
      <c r="ADY33" s="143">
        <f>ADZ5-ADY32</f>
        <v>-22</v>
      </c>
      <c r="AEF33" s="1104" t="s">
        <v>21</v>
      </c>
      <c r="AEG33" s="1105"/>
      <c r="AEH33" s="143">
        <f>AEI5-AEH32</f>
        <v>-22</v>
      </c>
      <c r="AEO33" s="1104" t="s">
        <v>21</v>
      </c>
      <c r="AEP33" s="1105"/>
      <c r="AEQ33" s="143">
        <f>AER5-AEQ32</f>
        <v>-22</v>
      </c>
    </row>
    <row r="34" spans="1:823" ht="16.5" thickBot="1" x14ac:dyDescent="0.3">
      <c r="A34" s="139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7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954" t="s">
        <v>4</v>
      </c>
      <c r="O34" s="955"/>
      <c r="P34" s="49"/>
      <c r="S34" s="588"/>
      <c r="X34" s="476" t="s">
        <v>4</v>
      </c>
      <c r="Y34" s="477"/>
      <c r="Z34" s="49">
        <v>0</v>
      </c>
      <c r="AH34" s="357" t="s">
        <v>4</v>
      </c>
      <c r="AI34" s="358"/>
      <c r="AJ34" s="49"/>
      <c r="AR34" s="357" t="s">
        <v>4</v>
      </c>
      <c r="AS34" s="358"/>
      <c r="AT34" s="49"/>
      <c r="AZ34" s="75"/>
      <c r="BB34" s="357" t="s">
        <v>4</v>
      </c>
      <c r="BC34" s="358"/>
      <c r="BD34" s="49"/>
      <c r="BL34" s="357" t="s">
        <v>4</v>
      </c>
      <c r="BM34" s="358"/>
      <c r="BN34" s="49"/>
      <c r="BV34" s="357" t="s">
        <v>4</v>
      </c>
      <c r="BW34" s="358"/>
      <c r="BX34" s="49"/>
      <c r="CE34" s="15"/>
      <c r="CF34" s="357" t="s">
        <v>4</v>
      </c>
      <c r="CG34" s="358"/>
      <c r="CH34" s="49"/>
      <c r="CP34" s="357" t="s">
        <v>4</v>
      </c>
      <c r="CQ34" s="358"/>
      <c r="CR34" s="49"/>
      <c r="CZ34" s="357" t="s">
        <v>4</v>
      </c>
      <c r="DA34" s="358"/>
      <c r="DB34" s="49"/>
      <c r="DJ34" s="357" t="s">
        <v>4</v>
      </c>
      <c r="DK34" s="358"/>
      <c r="DL34" s="49"/>
      <c r="DT34" s="357" t="s">
        <v>4</v>
      </c>
      <c r="DU34" s="358"/>
      <c r="DV34" s="49"/>
      <c r="ED34" s="357" t="s">
        <v>4</v>
      </c>
      <c r="EE34" s="358"/>
      <c r="EF34" s="49"/>
      <c r="EN34" s="357" t="s">
        <v>4</v>
      </c>
      <c r="EO34" s="358"/>
      <c r="EP34" s="49"/>
      <c r="EX34" s="357" t="s">
        <v>4</v>
      </c>
      <c r="EY34" s="358"/>
      <c r="EZ34" s="49">
        <v>0</v>
      </c>
      <c r="FH34" s="357" t="s">
        <v>4</v>
      </c>
      <c r="FI34" s="358"/>
      <c r="FJ34" s="49"/>
      <c r="FR34" s="357" t="s">
        <v>4</v>
      </c>
      <c r="FS34" s="358"/>
      <c r="FT34" s="49"/>
      <c r="GB34" s="357" t="s">
        <v>4</v>
      </c>
      <c r="GC34" s="358"/>
      <c r="GD34" s="49"/>
      <c r="GL34" s="357" t="s">
        <v>4</v>
      </c>
      <c r="GM34" s="358"/>
      <c r="GN34" s="49"/>
      <c r="GV34" s="357" t="s">
        <v>4</v>
      </c>
      <c r="GW34" s="358"/>
      <c r="GX34" s="49"/>
      <c r="HF34" s="357" t="s">
        <v>4</v>
      </c>
      <c r="HG34" s="358"/>
      <c r="HH34" s="49"/>
      <c r="HP34" s="357" t="s">
        <v>4</v>
      </c>
      <c r="HQ34" s="358"/>
      <c r="HR34" s="49">
        <v>0</v>
      </c>
      <c r="HZ34" s="741" t="s">
        <v>4</v>
      </c>
      <c r="IA34" s="742"/>
      <c r="IB34" s="49"/>
      <c r="IJ34" s="741" t="s">
        <v>4</v>
      </c>
      <c r="IK34" s="742"/>
      <c r="IL34" s="49"/>
      <c r="IT34" s="741" t="s">
        <v>4</v>
      </c>
      <c r="IU34" s="742"/>
      <c r="IV34" s="49"/>
      <c r="JD34" s="741" t="s">
        <v>4</v>
      </c>
      <c r="JE34" s="742"/>
      <c r="JF34" s="49"/>
      <c r="JN34" s="741" t="s">
        <v>4</v>
      </c>
      <c r="JO34" s="742"/>
      <c r="JP34" s="49">
        <v>0</v>
      </c>
      <c r="JX34" s="741" t="s">
        <v>4</v>
      </c>
      <c r="JY34" s="742"/>
      <c r="JZ34" s="49"/>
      <c r="KH34" s="741" t="s">
        <v>4</v>
      </c>
      <c r="KI34" s="742"/>
      <c r="KJ34" s="49"/>
      <c r="KR34" s="741" t="s">
        <v>4</v>
      </c>
      <c r="KS34" s="742"/>
      <c r="KT34" s="49"/>
      <c r="LB34" s="612" t="s">
        <v>4</v>
      </c>
      <c r="LC34" s="613"/>
      <c r="LD34" s="49"/>
      <c r="LL34" s="612" t="s">
        <v>4</v>
      </c>
      <c r="LM34" s="613"/>
      <c r="LN34" s="49"/>
      <c r="LV34" s="610" t="s">
        <v>21</v>
      </c>
      <c r="LW34" s="611"/>
      <c r="LX34" s="143">
        <f>LY5-LX32</f>
        <v>0</v>
      </c>
      <c r="MA34" s="588"/>
      <c r="MB34" s="588"/>
      <c r="MF34" s="357" t="s">
        <v>4</v>
      </c>
      <c r="MG34" s="358"/>
      <c r="MH34" s="49"/>
      <c r="MP34" s="357" t="s">
        <v>4</v>
      </c>
      <c r="MQ34" s="358"/>
      <c r="MR34" s="49"/>
      <c r="MZ34" s="880" t="s">
        <v>4</v>
      </c>
      <c r="NA34" s="881"/>
      <c r="NB34" s="49"/>
      <c r="NJ34" s="357" t="s">
        <v>4</v>
      </c>
      <c r="NK34" s="358"/>
      <c r="NL34" s="49"/>
      <c r="NT34" s="357" t="s">
        <v>4</v>
      </c>
      <c r="NU34" s="358"/>
      <c r="NV34" s="49"/>
      <c r="OD34" s="357" t="s">
        <v>4</v>
      </c>
      <c r="OE34" s="358"/>
      <c r="OF34" s="49"/>
      <c r="ON34" s="357" t="s">
        <v>4</v>
      </c>
      <c r="OO34" s="358"/>
      <c r="OP34" s="49"/>
      <c r="OX34" s="357" t="s">
        <v>4</v>
      </c>
      <c r="OY34" s="358"/>
      <c r="OZ34" s="49"/>
      <c r="PH34" s="357" t="s">
        <v>4</v>
      </c>
      <c r="PI34" s="358"/>
      <c r="PJ34" s="49"/>
      <c r="PR34" s="357" t="s">
        <v>4</v>
      </c>
      <c r="PS34" s="358"/>
      <c r="PT34" s="49"/>
      <c r="QA34" s="357" t="s">
        <v>4</v>
      </c>
      <c r="QB34" s="358"/>
      <c r="QC34" s="49"/>
      <c r="QJ34" s="357" t="s">
        <v>4</v>
      </c>
      <c r="QK34" s="358"/>
      <c r="QL34" s="49"/>
      <c r="QS34" s="357" t="s">
        <v>4</v>
      </c>
      <c r="QT34" s="358"/>
      <c r="QU34" s="49"/>
      <c r="RB34" s="357" t="s">
        <v>4</v>
      </c>
      <c r="RC34" s="358"/>
      <c r="RD34" s="49"/>
      <c r="RK34" s="357" t="s">
        <v>4</v>
      </c>
      <c r="RL34" s="358"/>
      <c r="RM34" s="49"/>
      <c r="RT34" s="1106" t="s">
        <v>4</v>
      </c>
      <c r="RU34" s="1107"/>
      <c r="RV34" s="49"/>
      <c r="SC34" s="1106" t="s">
        <v>4</v>
      </c>
      <c r="SD34" s="1107"/>
      <c r="SE34" s="49"/>
      <c r="SL34" s="1106" t="s">
        <v>4</v>
      </c>
      <c r="SM34" s="1107"/>
      <c r="SN34" s="49"/>
      <c r="SU34" s="1106" t="s">
        <v>4</v>
      </c>
      <c r="SV34" s="1107"/>
      <c r="SW34" s="49"/>
      <c r="TD34" s="1106" t="s">
        <v>4</v>
      </c>
      <c r="TE34" s="1107"/>
      <c r="TF34" s="49"/>
      <c r="TM34" s="1106" t="s">
        <v>4</v>
      </c>
      <c r="TN34" s="1107"/>
      <c r="TO34" s="49"/>
      <c r="TV34" s="1106" t="s">
        <v>4</v>
      </c>
      <c r="TW34" s="1107"/>
      <c r="TX34" s="49"/>
      <c r="UE34" s="1106" t="s">
        <v>4</v>
      </c>
      <c r="UF34" s="1107"/>
      <c r="UG34" s="49"/>
      <c r="UN34" s="1106" t="s">
        <v>4</v>
      </c>
      <c r="UO34" s="1107"/>
      <c r="UP34" s="49"/>
      <c r="UW34" s="357" t="s">
        <v>4</v>
      </c>
      <c r="UX34" s="358"/>
      <c r="UY34" s="49"/>
      <c r="VF34" s="357" t="s">
        <v>4</v>
      </c>
      <c r="VG34" s="358"/>
      <c r="VH34" s="49"/>
      <c r="VO34" s="1106" t="s">
        <v>4</v>
      </c>
      <c r="VP34" s="1107"/>
      <c r="VQ34" s="49"/>
      <c r="VX34" s="1106" t="s">
        <v>4</v>
      </c>
      <c r="VY34" s="1107"/>
      <c r="VZ34" s="49"/>
      <c r="WG34" s="1106" t="s">
        <v>4</v>
      </c>
      <c r="WH34" s="1107"/>
      <c r="WI34" s="49"/>
      <c r="WP34" s="1106" t="s">
        <v>4</v>
      </c>
      <c r="WQ34" s="1107"/>
      <c r="WR34" s="49"/>
      <c r="WY34" s="1106" t="s">
        <v>4</v>
      </c>
      <c r="WZ34" s="1107"/>
      <c r="XA34" s="49"/>
      <c r="XH34" s="1106" t="s">
        <v>4</v>
      </c>
      <c r="XI34" s="1107"/>
      <c r="XJ34" s="49"/>
      <c r="XQ34" s="1106" t="s">
        <v>4</v>
      </c>
      <c r="XR34" s="1107"/>
      <c r="XS34" s="49"/>
      <c r="XZ34" s="1106" t="s">
        <v>4</v>
      </c>
      <c r="YA34" s="1107"/>
      <c r="YB34" s="49"/>
      <c r="YI34" s="1106" t="s">
        <v>4</v>
      </c>
      <c r="YJ34" s="1107"/>
      <c r="YK34" s="49"/>
      <c r="YR34" s="1106" t="s">
        <v>4</v>
      </c>
      <c r="YS34" s="1107"/>
      <c r="YT34" s="49"/>
      <c r="ZA34" s="1106" t="s">
        <v>4</v>
      </c>
      <c r="ZB34" s="1107"/>
      <c r="ZC34" s="49"/>
      <c r="ZJ34" s="1106" t="s">
        <v>4</v>
      </c>
      <c r="ZK34" s="1107"/>
      <c r="ZL34" s="49"/>
      <c r="ZS34" s="1106" t="s">
        <v>4</v>
      </c>
      <c r="ZT34" s="1107"/>
      <c r="ZU34" s="49"/>
      <c r="AAB34" s="1106" t="s">
        <v>4</v>
      </c>
      <c r="AAC34" s="1107"/>
      <c r="AAD34" s="49"/>
      <c r="AAK34" s="1106" t="s">
        <v>4</v>
      </c>
      <c r="AAL34" s="1107"/>
      <c r="AAM34" s="49"/>
      <c r="AAT34" s="1106" t="s">
        <v>4</v>
      </c>
      <c r="AAU34" s="1107"/>
      <c r="AAV34" s="49"/>
      <c r="ABC34" s="1106" t="s">
        <v>4</v>
      </c>
      <c r="ABD34" s="1107"/>
      <c r="ABE34" s="49"/>
      <c r="ABL34" s="1106" t="s">
        <v>4</v>
      </c>
      <c r="ABM34" s="1107"/>
      <c r="ABN34" s="49"/>
      <c r="ABU34" s="1106" t="s">
        <v>4</v>
      </c>
      <c r="ABV34" s="1107"/>
      <c r="ABW34" s="49"/>
      <c r="ACD34" s="1106" t="s">
        <v>4</v>
      </c>
      <c r="ACE34" s="1107"/>
      <c r="ACF34" s="49"/>
      <c r="ACM34" s="1106" t="s">
        <v>4</v>
      </c>
      <c r="ACN34" s="1107"/>
      <c r="ACO34" s="49"/>
      <c r="ACV34" s="1106" t="s">
        <v>4</v>
      </c>
      <c r="ACW34" s="1107"/>
      <c r="ACX34" s="49"/>
      <c r="ADE34" s="1106" t="s">
        <v>4</v>
      </c>
      <c r="ADF34" s="1107"/>
      <c r="ADG34" s="49"/>
      <c r="ADN34" s="1106" t="s">
        <v>4</v>
      </c>
      <c r="ADO34" s="1107"/>
      <c r="ADP34" s="49"/>
      <c r="ADW34" s="1106" t="s">
        <v>4</v>
      </c>
      <c r="ADX34" s="1107"/>
      <c r="ADY34" s="49"/>
      <c r="AEF34" s="1106" t="s">
        <v>4</v>
      </c>
      <c r="AEG34" s="1107"/>
      <c r="AEH34" s="49"/>
      <c r="AEO34" s="1106" t="s">
        <v>4</v>
      </c>
      <c r="AEP34" s="1107"/>
      <c r="AEQ34" s="49"/>
    </row>
    <row r="35" spans="1:823" ht="16.5" thickBot="1" x14ac:dyDescent="0.3">
      <c r="A35" s="139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7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588"/>
      <c r="AZ35" s="75"/>
      <c r="LV35" s="612" t="s">
        <v>4</v>
      </c>
      <c r="LW35" s="613"/>
      <c r="LX35" s="49"/>
      <c r="MA35" s="588"/>
      <c r="MB35" s="588"/>
    </row>
    <row r="36" spans="1:823" x14ac:dyDescent="0.25">
      <c r="A36" s="139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7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588"/>
      <c r="AZ36" s="75"/>
      <c r="MA36" s="588"/>
      <c r="MB36" s="588"/>
    </row>
    <row r="37" spans="1:823" x14ac:dyDescent="0.25">
      <c r="A37" s="139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7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88"/>
      <c r="AZ37" s="75"/>
      <c r="MA37" s="588"/>
      <c r="MB37" s="588"/>
    </row>
    <row r="38" spans="1:823" x14ac:dyDescent="0.25">
      <c r="A38" s="139">
        <v>35</v>
      </c>
      <c r="B38" s="75">
        <f t="shared" ref="B38:H38" si="77">MM5</f>
        <v>0</v>
      </c>
      <c r="C38" s="75">
        <f t="shared" si="77"/>
        <v>0</v>
      </c>
      <c r="D38" s="144">
        <f t="shared" si="77"/>
        <v>0</v>
      </c>
      <c r="E38" s="137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AZ38" s="75"/>
      <c r="MA38" s="588"/>
      <c r="MB38" s="588"/>
    </row>
    <row r="39" spans="1:823" x14ac:dyDescent="0.25">
      <c r="A39" s="139">
        <v>36</v>
      </c>
      <c r="B39" s="75">
        <f t="shared" ref="B39:H39" si="78">MW5</f>
        <v>0</v>
      </c>
      <c r="C39" s="75">
        <f t="shared" si="78"/>
        <v>0</v>
      </c>
      <c r="D39" s="145">
        <f t="shared" si="78"/>
        <v>0</v>
      </c>
      <c r="E39" s="137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88"/>
      <c r="MB39" s="588"/>
    </row>
    <row r="40" spans="1:823" x14ac:dyDescent="0.25">
      <c r="A40" s="139">
        <v>37</v>
      </c>
      <c r="B40" s="75">
        <f t="shared" ref="B40:H40" si="79">NG5</f>
        <v>0</v>
      </c>
      <c r="C40" s="75">
        <f t="shared" si="79"/>
        <v>0</v>
      </c>
      <c r="D40" s="145">
        <f t="shared" si="79"/>
        <v>0</v>
      </c>
      <c r="E40" s="137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88"/>
      <c r="MB40" s="588"/>
    </row>
    <row r="41" spans="1:823" x14ac:dyDescent="0.25">
      <c r="A41" s="139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7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88"/>
      <c r="MB41" s="588"/>
    </row>
    <row r="42" spans="1:823" x14ac:dyDescent="0.25">
      <c r="A42" s="139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7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88"/>
      <c r="MB42" s="588"/>
    </row>
    <row r="43" spans="1:823" x14ac:dyDescent="0.25">
      <c r="A43" s="139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7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88"/>
      <c r="MB43" s="588"/>
    </row>
    <row r="44" spans="1:823" x14ac:dyDescent="0.25">
      <c r="A44" s="139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7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88"/>
      <c r="MB44" s="588"/>
    </row>
    <row r="45" spans="1:823" x14ac:dyDescent="0.25">
      <c r="A45" s="139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7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9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7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9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7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9">
        <v>45</v>
      </c>
      <c r="B48" s="155">
        <f t="shared" ref="B48:H48" si="87">QG5</f>
        <v>0</v>
      </c>
      <c r="C48" s="155">
        <f t="shared" si="87"/>
        <v>0</v>
      </c>
      <c r="D48" s="71">
        <f t="shared" si="87"/>
        <v>0</v>
      </c>
      <c r="E48" s="137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9">
        <v>46</v>
      </c>
      <c r="B49" s="155">
        <f t="shared" ref="B49:H49" si="88">QP5</f>
        <v>0</v>
      </c>
      <c r="C49" s="155">
        <f t="shared" si="88"/>
        <v>0</v>
      </c>
      <c r="D49" s="71">
        <f t="shared" si="88"/>
        <v>0</v>
      </c>
      <c r="E49" s="137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9">
        <v>47</v>
      </c>
      <c r="B50" s="155">
        <f t="shared" ref="B50:H50" si="89">QY5</f>
        <v>0</v>
      </c>
      <c r="C50" s="155">
        <f t="shared" si="89"/>
        <v>0</v>
      </c>
      <c r="D50" s="71">
        <f t="shared" si="89"/>
        <v>0</v>
      </c>
      <c r="E50" s="137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9">
        <v>48</v>
      </c>
      <c r="B51" s="155">
        <f t="shared" ref="B51:H51" si="90">RH5</f>
        <v>0</v>
      </c>
      <c r="C51" s="155">
        <f t="shared" si="90"/>
        <v>0</v>
      </c>
      <c r="D51" s="71">
        <f t="shared" si="90"/>
        <v>0</v>
      </c>
      <c r="E51" s="137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9">
        <v>49</v>
      </c>
      <c r="B52" s="155">
        <f t="shared" ref="B52:H52" si="91">RQ5</f>
        <v>0</v>
      </c>
      <c r="C52" s="155">
        <f t="shared" si="91"/>
        <v>0</v>
      </c>
      <c r="D52" s="71">
        <f t="shared" si="91"/>
        <v>0</v>
      </c>
      <c r="E52" s="137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9">
        <v>50</v>
      </c>
      <c r="B53" s="155">
        <f t="shared" ref="B53:H53" si="92">RZ5</f>
        <v>0</v>
      </c>
      <c r="C53" s="155">
        <f t="shared" si="92"/>
        <v>0</v>
      </c>
      <c r="D53" s="71">
        <f t="shared" si="92"/>
        <v>0</v>
      </c>
      <c r="E53" s="137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9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7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9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7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9">
        <v>53</v>
      </c>
      <c r="B56" s="75">
        <f>TA5</f>
        <v>0</v>
      </c>
      <c r="C56" s="75">
        <f>TB5</f>
        <v>0</v>
      </c>
      <c r="D56" s="71">
        <f>TC5</f>
        <v>0</v>
      </c>
      <c r="E56" s="137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9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7">
        <f t="shared" si="95"/>
        <v>0</v>
      </c>
      <c r="F57" s="105">
        <f t="shared" si="95"/>
        <v>0</v>
      </c>
      <c r="G57" s="160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9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7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9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7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9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7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9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7">
        <f t="shared" si="99"/>
        <v>0</v>
      </c>
      <c r="F61" s="105">
        <f t="shared" si="99"/>
        <v>0</v>
      </c>
      <c r="G61" s="73">
        <f t="shared" si="99"/>
        <v>0</v>
      </c>
      <c r="H61" s="424">
        <f t="shared" si="99"/>
        <v>0</v>
      </c>
      <c r="I61" s="105">
        <f t="shared" si="70"/>
        <v>0</v>
      </c>
    </row>
    <row r="62" spans="1:265" x14ac:dyDescent="0.25">
      <c r="A62" s="139">
        <v>59</v>
      </c>
      <c r="B62" s="425">
        <f t="shared" ref="B62:H62" si="100">VC5</f>
        <v>0</v>
      </c>
      <c r="C62" s="425">
        <f t="shared" si="100"/>
        <v>0</v>
      </c>
      <c r="D62" s="426">
        <f t="shared" si="100"/>
        <v>0</v>
      </c>
      <c r="E62" s="427">
        <f t="shared" si="100"/>
        <v>0</v>
      </c>
      <c r="F62" s="428">
        <f t="shared" si="100"/>
        <v>0</v>
      </c>
      <c r="G62" s="429">
        <f t="shared" si="100"/>
        <v>0</v>
      </c>
      <c r="H62" s="424">
        <f t="shared" si="100"/>
        <v>0</v>
      </c>
      <c r="I62" s="105">
        <f t="shared" si="70"/>
        <v>0</v>
      </c>
    </row>
    <row r="63" spans="1:265" x14ac:dyDescent="0.25">
      <c r="A63" s="139">
        <v>60</v>
      </c>
      <c r="B63" s="425">
        <f>VL5</f>
        <v>0</v>
      </c>
      <c r="C63" s="425">
        <f>VM5</f>
        <v>0</v>
      </c>
      <c r="D63" s="426">
        <f>VN5</f>
        <v>0</v>
      </c>
      <c r="E63" s="427">
        <f>VO5</f>
        <v>0</v>
      </c>
      <c r="F63" s="428">
        <f>VP5</f>
        <v>0</v>
      </c>
      <c r="G63" s="430">
        <f>VZ5</f>
        <v>0</v>
      </c>
      <c r="H63" s="424">
        <f>VR5</f>
        <v>0</v>
      </c>
      <c r="I63" s="105">
        <f t="shared" si="70"/>
        <v>0</v>
      </c>
    </row>
    <row r="64" spans="1:265" x14ac:dyDescent="0.25">
      <c r="A64" s="139">
        <v>61</v>
      </c>
      <c r="B64" s="425">
        <f t="shared" ref="B64:H64" si="101">VU5</f>
        <v>0</v>
      </c>
      <c r="C64" s="426">
        <f t="shared" si="101"/>
        <v>0</v>
      </c>
      <c r="D64" s="426">
        <f t="shared" si="101"/>
        <v>0</v>
      </c>
      <c r="E64" s="427">
        <f t="shared" si="101"/>
        <v>0</v>
      </c>
      <c r="F64" s="428">
        <f t="shared" si="101"/>
        <v>0</v>
      </c>
      <c r="G64" s="430">
        <f t="shared" si="101"/>
        <v>0</v>
      </c>
      <c r="H64" s="424">
        <f t="shared" si="101"/>
        <v>0</v>
      </c>
      <c r="I64" s="105">
        <f t="shared" si="70"/>
        <v>0</v>
      </c>
    </row>
    <row r="65" spans="1:9" x14ac:dyDescent="0.25">
      <c r="A65" s="139">
        <v>62</v>
      </c>
      <c r="B65" s="425">
        <f t="shared" ref="B65:H65" si="102">WD5</f>
        <v>0</v>
      </c>
      <c r="C65" s="425">
        <f t="shared" si="102"/>
        <v>0</v>
      </c>
      <c r="D65" s="426">
        <f t="shared" si="102"/>
        <v>0</v>
      </c>
      <c r="E65" s="427">
        <f t="shared" si="102"/>
        <v>0</v>
      </c>
      <c r="F65" s="428">
        <f t="shared" si="102"/>
        <v>0</v>
      </c>
      <c r="G65" s="430">
        <f t="shared" si="102"/>
        <v>0</v>
      </c>
      <c r="H65" s="424">
        <f t="shared" si="102"/>
        <v>0</v>
      </c>
      <c r="I65" s="105">
        <f t="shared" si="70"/>
        <v>0</v>
      </c>
    </row>
    <row r="66" spans="1:9" x14ac:dyDescent="0.25">
      <c r="A66" s="139">
        <v>63</v>
      </c>
      <c r="B66" s="425">
        <f t="shared" ref="B66:H66" si="103">WM5</f>
        <v>0</v>
      </c>
      <c r="C66" s="425">
        <f t="shared" si="103"/>
        <v>0</v>
      </c>
      <c r="D66" s="426">
        <f t="shared" si="103"/>
        <v>0</v>
      </c>
      <c r="E66" s="427">
        <f t="shared" si="103"/>
        <v>0</v>
      </c>
      <c r="F66" s="428">
        <f t="shared" si="103"/>
        <v>0</v>
      </c>
      <c r="G66" s="430">
        <f t="shared" si="103"/>
        <v>0</v>
      </c>
      <c r="H66" s="424">
        <f t="shared" si="103"/>
        <v>0</v>
      </c>
      <c r="I66" s="105">
        <f t="shared" si="70"/>
        <v>0</v>
      </c>
    </row>
    <row r="67" spans="1:9" x14ac:dyDescent="0.25">
      <c r="A67" s="139">
        <v>64</v>
      </c>
      <c r="B67" s="425">
        <f t="shared" ref="B67:H67" si="104">WV5</f>
        <v>0</v>
      </c>
      <c r="C67" s="425">
        <f t="shared" si="104"/>
        <v>0</v>
      </c>
      <c r="D67" s="426">
        <f t="shared" si="104"/>
        <v>0</v>
      </c>
      <c r="E67" s="427">
        <f t="shared" si="104"/>
        <v>0</v>
      </c>
      <c r="F67" s="428">
        <f t="shared" si="104"/>
        <v>0</v>
      </c>
      <c r="G67" s="430">
        <f t="shared" si="104"/>
        <v>0</v>
      </c>
      <c r="H67" s="424">
        <f t="shared" si="104"/>
        <v>0</v>
      </c>
      <c r="I67" s="105">
        <f t="shared" si="70"/>
        <v>0</v>
      </c>
    </row>
    <row r="68" spans="1:9" x14ac:dyDescent="0.25">
      <c r="A68" s="139">
        <v>65</v>
      </c>
      <c r="B68" s="425">
        <f t="shared" ref="B68:H68" si="105">XE5</f>
        <v>0</v>
      </c>
      <c r="C68" s="425">
        <f t="shared" si="105"/>
        <v>0</v>
      </c>
      <c r="D68" s="426">
        <f t="shared" si="105"/>
        <v>0</v>
      </c>
      <c r="E68" s="427">
        <f t="shared" si="105"/>
        <v>0</v>
      </c>
      <c r="F68" s="428">
        <f t="shared" si="105"/>
        <v>0</v>
      </c>
      <c r="G68" s="430">
        <f t="shared" si="105"/>
        <v>0</v>
      </c>
      <c r="H68" s="424">
        <f t="shared" si="105"/>
        <v>0</v>
      </c>
      <c r="I68" s="105">
        <f t="shared" si="70"/>
        <v>0</v>
      </c>
    </row>
    <row r="69" spans="1:9" x14ac:dyDescent="0.25">
      <c r="A69" s="139">
        <v>66</v>
      </c>
      <c r="B69" s="425">
        <f t="shared" ref="B69:H69" si="106">XN5</f>
        <v>0</v>
      </c>
      <c r="C69" s="425">
        <f t="shared" si="106"/>
        <v>0</v>
      </c>
      <c r="D69" s="426">
        <f t="shared" si="106"/>
        <v>0</v>
      </c>
      <c r="E69" s="427">
        <f t="shared" si="106"/>
        <v>0</v>
      </c>
      <c r="F69" s="428">
        <f t="shared" si="106"/>
        <v>0</v>
      </c>
      <c r="G69" s="430">
        <f t="shared" si="106"/>
        <v>0</v>
      </c>
      <c r="H69" s="424">
        <f t="shared" si="106"/>
        <v>0</v>
      </c>
      <c r="I69" s="105">
        <f t="shared" si="70"/>
        <v>0</v>
      </c>
    </row>
    <row r="70" spans="1:9" x14ac:dyDescent="0.25">
      <c r="A70" s="139">
        <v>67</v>
      </c>
      <c r="B70" s="425">
        <f t="shared" ref="B70:H70" si="107">XW5</f>
        <v>0</v>
      </c>
      <c r="C70" s="425">
        <f t="shared" si="107"/>
        <v>0</v>
      </c>
      <c r="D70" s="426">
        <f t="shared" si="107"/>
        <v>0</v>
      </c>
      <c r="E70" s="427">
        <f t="shared" si="107"/>
        <v>0</v>
      </c>
      <c r="F70" s="428">
        <f t="shared" si="107"/>
        <v>0</v>
      </c>
      <c r="G70" s="430">
        <f t="shared" si="107"/>
        <v>0</v>
      </c>
      <c r="H70" s="424">
        <f t="shared" si="107"/>
        <v>0</v>
      </c>
      <c r="I70" s="105">
        <f t="shared" si="70"/>
        <v>0</v>
      </c>
    </row>
    <row r="71" spans="1:9" x14ac:dyDescent="0.25">
      <c r="A71" s="139">
        <v>68</v>
      </c>
      <c r="B71" s="431">
        <f t="shared" ref="B71:H71" si="108">YF5</f>
        <v>0</v>
      </c>
      <c r="C71" s="425">
        <f t="shared" si="108"/>
        <v>0</v>
      </c>
      <c r="D71" s="426">
        <f t="shared" si="108"/>
        <v>0</v>
      </c>
      <c r="E71" s="427">
        <f t="shared" si="108"/>
        <v>0</v>
      </c>
      <c r="F71" s="428">
        <f t="shared" si="108"/>
        <v>0</v>
      </c>
      <c r="G71" s="430">
        <f t="shared" si="108"/>
        <v>0</v>
      </c>
      <c r="H71" s="424">
        <f t="shared" si="108"/>
        <v>0</v>
      </c>
      <c r="I71" s="105">
        <f t="shared" si="70"/>
        <v>0</v>
      </c>
    </row>
    <row r="72" spans="1:9" x14ac:dyDescent="0.25">
      <c r="A72" s="139">
        <v>69</v>
      </c>
      <c r="B72" s="425">
        <f t="shared" ref="B72:H72" si="109">YO5</f>
        <v>0</v>
      </c>
      <c r="C72" s="425">
        <f t="shared" si="109"/>
        <v>0</v>
      </c>
      <c r="D72" s="426">
        <f t="shared" si="109"/>
        <v>0</v>
      </c>
      <c r="E72" s="427">
        <f t="shared" si="109"/>
        <v>0</v>
      </c>
      <c r="F72" s="428">
        <f t="shared" si="109"/>
        <v>0</v>
      </c>
      <c r="G72" s="430">
        <f t="shared" si="109"/>
        <v>0</v>
      </c>
      <c r="H72" s="424">
        <f t="shared" si="109"/>
        <v>0</v>
      </c>
      <c r="I72" s="105">
        <f t="shared" si="70"/>
        <v>0</v>
      </c>
    </row>
    <row r="73" spans="1:9" x14ac:dyDescent="0.25">
      <c r="A73" s="139">
        <v>70</v>
      </c>
      <c r="B73" s="425">
        <f t="shared" ref="B73:H73" si="110">YX5</f>
        <v>0</v>
      </c>
      <c r="C73" s="425">
        <f t="shared" si="110"/>
        <v>0</v>
      </c>
      <c r="D73" s="426">
        <f t="shared" si="110"/>
        <v>0</v>
      </c>
      <c r="E73" s="427">
        <f t="shared" si="110"/>
        <v>0</v>
      </c>
      <c r="F73" s="428">
        <f t="shared" si="110"/>
        <v>0</v>
      </c>
      <c r="G73" s="430">
        <f t="shared" si="110"/>
        <v>0</v>
      </c>
      <c r="H73" s="424">
        <f t="shared" si="110"/>
        <v>0</v>
      </c>
      <c r="I73" s="105">
        <f t="shared" si="70"/>
        <v>0</v>
      </c>
    </row>
    <row r="74" spans="1:9" x14ac:dyDescent="0.25">
      <c r="A74" s="139">
        <v>71</v>
      </c>
      <c r="B74" s="425">
        <f t="shared" ref="B74:H74" si="111">ZG5</f>
        <v>0</v>
      </c>
      <c r="C74" s="425">
        <f t="shared" si="111"/>
        <v>0</v>
      </c>
      <c r="D74" s="426">
        <f t="shared" si="111"/>
        <v>0</v>
      </c>
      <c r="E74" s="427">
        <f t="shared" si="111"/>
        <v>0</v>
      </c>
      <c r="F74" s="428">
        <f t="shared" si="111"/>
        <v>0</v>
      </c>
      <c r="G74" s="430">
        <f t="shared" si="111"/>
        <v>0</v>
      </c>
      <c r="H74" s="424">
        <f t="shared" si="111"/>
        <v>0</v>
      </c>
      <c r="I74" s="105">
        <f t="shared" si="70"/>
        <v>0</v>
      </c>
    </row>
    <row r="75" spans="1:9" x14ac:dyDescent="0.25">
      <c r="A75" s="139">
        <v>72</v>
      </c>
      <c r="B75" s="425">
        <f t="shared" ref="B75:H75" si="112">ZP5</f>
        <v>0</v>
      </c>
      <c r="C75" s="425">
        <f t="shared" si="112"/>
        <v>0</v>
      </c>
      <c r="D75" s="426">
        <f t="shared" si="112"/>
        <v>0</v>
      </c>
      <c r="E75" s="427">
        <f t="shared" si="112"/>
        <v>0</v>
      </c>
      <c r="F75" s="428">
        <f t="shared" si="112"/>
        <v>0</v>
      </c>
      <c r="G75" s="430">
        <f t="shared" si="112"/>
        <v>0</v>
      </c>
      <c r="H75" s="424">
        <f t="shared" si="112"/>
        <v>0</v>
      </c>
      <c r="I75" s="105">
        <f t="shared" si="70"/>
        <v>0</v>
      </c>
    </row>
    <row r="76" spans="1:9" x14ac:dyDescent="0.25">
      <c r="A76" s="139">
        <v>73</v>
      </c>
      <c r="B76" s="425">
        <f t="shared" ref="B76:G76" si="113">ZY5</f>
        <v>0</v>
      </c>
      <c r="C76" s="425">
        <f t="shared" si="113"/>
        <v>0</v>
      </c>
      <c r="D76" s="426">
        <f t="shared" si="113"/>
        <v>0</v>
      </c>
      <c r="E76" s="427">
        <f t="shared" si="113"/>
        <v>0</v>
      </c>
      <c r="F76" s="428">
        <f t="shared" si="113"/>
        <v>0</v>
      </c>
      <c r="G76" s="430">
        <f t="shared" si="113"/>
        <v>0</v>
      </c>
      <c r="H76" s="424">
        <f>AAN5</f>
        <v>0</v>
      </c>
      <c r="I76" s="105">
        <f t="shared" si="70"/>
        <v>0</v>
      </c>
    </row>
    <row r="77" spans="1:9" x14ac:dyDescent="0.25">
      <c r="A77" s="139">
        <v>74</v>
      </c>
      <c r="B77" s="425">
        <f t="shared" ref="B77:H77" si="114">AAH5</f>
        <v>0</v>
      </c>
      <c r="C77" s="425">
        <f t="shared" si="114"/>
        <v>0</v>
      </c>
      <c r="D77" s="426">
        <f t="shared" si="114"/>
        <v>0</v>
      </c>
      <c r="E77" s="427">
        <f t="shared" si="114"/>
        <v>0</v>
      </c>
      <c r="F77" s="428">
        <f t="shared" si="114"/>
        <v>0</v>
      </c>
      <c r="G77" s="430">
        <f t="shared" si="114"/>
        <v>0</v>
      </c>
      <c r="H77" s="424">
        <f t="shared" si="114"/>
        <v>0</v>
      </c>
      <c r="I77" s="105">
        <f t="shared" si="70"/>
        <v>0</v>
      </c>
    </row>
    <row r="78" spans="1:9" x14ac:dyDescent="0.25">
      <c r="A78" s="139">
        <v>75</v>
      </c>
      <c r="B78" s="425">
        <f t="shared" ref="B78:H78" si="115">AAQ5</f>
        <v>0</v>
      </c>
      <c r="C78" s="425">
        <f t="shared" si="115"/>
        <v>0</v>
      </c>
      <c r="D78" s="426">
        <f t="shared" si="115"/>
        <v>0</v>
      </c>
      <c r="E78" s="427">
        <f t="shared" si="115"/>
        <v>0</v>
      </c>
      <c r="F78" s="428">
        <f t="shared" si="115"/>
        <v>0</v>
      </c>
      <c r="G78" s="430">
        <f t="shared" si="115"/>
        <v>0</v>
      </c>
      <c r="H78" s="424">
        <f t="shared" si="115"/>
        <v>0</v>
      </c>
      <c r="I78" s="105">
        <f t="shared" si="70"/>
        <v>0</v>
      </c>
    </row>
    <row r="79" spans="1:9" x14ac:dyDescent="0.25">
      <c r="A79" s="139">
        <v>76</v>
      </c>
      <c r="B79" s="425">
        <f>AAZ5</f>
        <v>0</v>
      </c>
      <c r="C79" s="425">
        <f>ABA5</f>
        <v>0</v>
      </c>
      <c r="D79" s="426">
        <f>ABB5</f>
        <v>0</v>
      </c>
      <c r="E79" s="427">
        <f>ABC5</f>
        <v>0</v>
      </c>
      <c r="F79" s="428">
        <f>ABD5</f>
        <v>0</v>
      </c>
      <c r="G79" s="430">
        <f>ABN5</f>
        <v>0</v>
      </c>
      <c r="H79" s="424">
        <f>ABF5</f>
        <v>0</v>
      </c>
      <c r="I79" s="105">
        <f t="shared" si="70"/>
        <v>0</v>
      </c>
    </row>
    <row r="80" spans="1:9" x14ac:dyDescent="0.25">
      <c r="A80" s="139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7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9">
        <v>78</v>
      </c>
      <c r="B81" s="425">
        <f t="shared" ref="B81:H81" si="117">ABR5</f>
        <v>0</v>
      </c>
      <c r="C81" s="425">
        <f t="shared" si="117"/>
        <v>0</v>
      </c>
      <c r="D81" s="426">
        <f t="shared" si="117"/>
        <v>0</v>
      </c>
      <c r="E81" s="427">
        <f t="shared" si="117"/>
        <v>0</v>
      </c>
      <c r="F81" s="428">
        <f t="shared" si="117"/>
        <v>0</v>
      </c>
      <c r="G81" s="430">
        <f t="shared" si="117"/>
        <v>0</v>
      </c>
      <c r="H81" s="424">
        <f t="shared" si="117"/>
        <v>0</v>
      </c>
      <c r="I81" s="105">
        <f t="shared" si="70"/>
        <v>0</v>
      </c>
    </row>
    <row r="82" spans="1:9" x14ac:dyDescent="0.25">
      <c r="A82" s="139">
        <v>79</v>
      </c>
      <c r="B82" s="425">
        <f>ACA5</f>
        <v>0</v>
      </c>
      <c r="C82" s="425">
        <f>ACB5</f>
        <v>0</v>
      </c>
      <c r="D82" s="426">
        <f>ACC5</f>
        <v>0</v>
      </c>
      <c r="E82" s="427">
        <f>ABU5</f>
        <v>0</v>
      </c>
      <c r="F82" s="428">
        <f>ACE5</f>
        <v>0</v>
      </c>
      <c r="G82" s="432">
        <f>ACF5</f>
        <v>0</v>
      </c>
      <c r="H82" s="424">
        <f>ACG5</f>
        <v>0</v>
      </c>
      <c r="I82" s="105">
        <f t="shared" si="70"/>
        <v>0</v>
      </c>
    </row>
    <row r="83" spans="1:9" x14ac:dyDescent="0.25">
      <c r="A83" s="139">
        <v>80</v>
      </c>
      <c r="B83" s="425">
        <f t="shared" ref="B83:H83" si="118">ACJ5</f>
        <v>0</v>
      </c>
      <c r="C83" s="425">
        <f t="shared" si="118"/>
        <v>0</v>
      </c>
      <c r="D83" s="426">
        <f t="shared" si="118"/>
        <v>0</v>
      </c>
      <c r="E83" s="427">
        <f t="shared" si="118"/>
        <v>0</v>
      </c>
      <c r="F83" s="428">
        <f t="shared" si="118"/>
        <v>0</v>
      </c>
      <c r="G83" s="430">
        <f t="shared" si="118"/>
        <v>0</v>
      </c>
      <c r="H83" s="424">
        <f t="shared" si="118"/>
        <v>0</v>
      </c>
      <c r="I83" s="105">
        <f t="shared" si="70"/>
        <v>0</v>
      </c>
    </row>
    <row r="84" spans="1:9" x14ac:dyDescent="0.25">
      <c r="A84" s="139">
        <v>81</v>
      </c>
      <c r="B84" s="425">
        <f>ACS5</f>
        <v>0</v>
      </c>
      <c r="C84" s="425">
        <f>ACT5</f>
        <v>0</v>
      </c>
      <c r="D84" s="426">
        <f>ACU5</f>
        <v>0</v>
      </c>
      <c r="E84" s="427">
        <f>ACV5</f>
        <v>0</v>
      </c>
      <c r="F84" s="428">
        <f>ACW5</f>
        <v>0</v>
      </c>
      <c r="G84" s="432">
        <f>ADP5</f>
        <v>0</v>
      </c>
      <c r="H84" s="424">
        <f>ACY5</f>
        <v>0</v>
      </c>
      <c r="I84" s="105">
        <f t="shared" si="70"/>
        <v>0</v>
      </c>
    </row>
    <row r="85" spans="1:9" x14ac:dyDescent="0.25">
      <c r="A85" s="139">
        <v>82</v>
      </c>
      <c r="B85" s="425">
        <f>ADB5</f>
        <v>0</v>
      </c>
      <c r="C85" s="425">
        <f>ADC5</f>
        <v>0</v>
      </c>
      <c r="D85" s="426">
        <f>ADD5</f>
        <v>0</v>
      </c>
      <c r="E85" s="427">
        <f>ADE5</f>
        <v>0</v>
      </c>
      <c r="F85" s="428">
        <f>ADX5</f>
        <v>0</v>
      </c>
      <c r="G85" s="432">
        <f>ADG5</f>
        <v>0</v>
      </c>
      <c r="H85" s="424">
        <f>ADH5</f>
        <v>0</v>
      </c>
      <c r="I85" s="105">
        <f t="shared" si="70"/>
        <v>0</v>
      </c>
    </row>
    <row r="86" spans="1:9" x14ac:dyDescent="0.25">
      <c r="A86" s="139">
        <v>83</v>
      </c>
      <c r="B86" s="425">
        <f t="shared" ref="B86:H86" si="119">ADK5</f>
        <v>0</v>
      </c>
      <c r="C86" s="425">
        <f t="shared" si="119"/>
        <v>0</v>
      </c>
      <c r="D86" s="426">
        <f t="shared" si="119"/>
        <v>0</v>
      </c>
      <c r="E86" s="427">
        <f t="shared" si="119"/>
        <v>0</v>
      </c>
      <c r="F86" s="428">
        <f t="shared" si="119"/>
        <v>0</v>
      </c>
      <c r="G86" s="430">
        <f t="shared" si="119"/>
        <v>0</v>
      </c>
      <c r="H86" s="424">
        <f t="shared" si="119"/>
        <v>0</v>
      </c>
      <c r="I86" s="105">
        <f t="shared" si="70"/>
        <v>0</v>
      </c>
    </row>
    <row r="87" spans="1:9" x14ac:dyDescent="0.25">
      <c r="A87" s="139">
        <v>84</v>
      </c>
      <c r="B87" s="425">
        <f t="shared" ref="B87:H87" si="120">ADT5</f>
        <v>0</v>
      </c>
      <c r="C87" s="425">
        <f t="shared" si="120"/>
        <v>0</v>
      </c>
      <c r="D87" s="426">
        <f t="shared" si="120"/>
        <v>0</v>
      </c>
      <c r="E87" s="427">
        <f t="shared" si="120"/>
        <v>0</v>
      </c>
      <c r="F87" s="428">
        <f t="shared" si="120"/>
        <v>0</v>
      </c>
      <c r="G87" s="430">
        <f t="shared" si="120"/>
        <v>0</v>
      </c>
      <c r="H87" s="424">
        <f t="shared" si="120"/>
        <v>0</v>
      </c>
      <c r="I87" s="428">
        <f t="shared" si="70"/>
        <v>0</v>
      </c>
    </row>
    <row r="88" spans="1:9" x14ac:dyDescent="0.25">
      <c r="A88" s="139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7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1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58"/>
  <sheetViews>
    <sheetView workbookViewId="0">
      <pane ySplit="6" topLeftCell="A7" activePane="bottomLeft" state="frozen"/>
      <selection pane="bottomLeft" activeCell="E13" sqref="E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09"/>
      <c r="B1" s="1109"/>
      <c r="C1" s="1109"/>
      <c r="D1" s="1109"/>
      <c r="E1" s="1109"/>
      <c r="F1" s="1109"/>
      <c r="G1" s="110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02"/>
      <c r="B4" s="472" t="s">
        <v>73</v>
      </c>
      <c r="C4" s="254"/>
      <c r="D4" s="253"/>
      <c r="E4" s="314"/>
      <c r="F4" s="248"/>
      <c r="G4" s="267">
        <f>F53</f>
        <v>0</v>
      </c>
      <c r="H4" s="7">
        <f>E4-G4</f>
        <v>0</v>
      </c>
    </row>
    <row r="5" spans="1:9" ht="16.5" thickBot="1" x14ac:dyDescent="0.3">
      <c r="A5" s="1102"/>
      <c r="B5" s="473" t="s">
        <v>96</v>
      </c>
      <c r="C5" s="254"/>
      <c r="D5" s="279"/>
      <c r="E5" s="264"/>
      <c r="F5" s="258"/>
      <c r="G5" s="245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198">
        <f>F4+F5-C7</f>
        <v>0</v>
      </c>
      <c r="C7" s="15"/>
      <c r="D7" s="269"/>
      <c r="E7" s="782"/>
      <c r="F7" s="269">
        <f t="shared" ref="F7:F52" si="0">D7</f>
        <v>0</v>
      </c>
      <c r="G7" s="270"/>
      <c r="H7" s="271"/>
      <c r="I7" s="264">
        <f>E5+E4-F7</f>
        <v>0</v>
      </c>
    </row>
    <row r="8" spans="1:9" x14ac:dyDescent="0.25">
      <c r="A8" s="77"/>
      <c r="B8" s="198">
        <f t="shared" ref="B8:B51" si="1">B7-C8</f>
        <v>0</v>
      </c>
      <c r="C8" s="53"/>
      <c r="D8" s="269"/>
      <c r="E8" s="782"/>
      <c r="F8" s="269">
        <f t="shared" ref="F8:F13" si="2">D8</f>
        <v>0</v>
      </c>
      <c r="G8" s="270"/>
      <c r="H8" s="271"/>
      <c r="I8" s="264">
        <f>I7-F8</f>
        <v>0</v>
      </c>
    </row>
    <row r="9" spans="1:9" x14ac:dyDescent="0.25">
      <c r="A9" s="12"/>
      <c r="B9" s="198">
        <f t="shared" si="1"/>
        <v>0</v>
      </c>
      <c r="C9" s="15"/>
      <c r="D9" s="269"/>
      <c r="E9" s="782"/>
      <c r="F9" s="269">
        <f t="shared" si="2"/>
        <v>0</v>
      </c>
      <c r="G9" s="270"/>
      <c r="H9" s="271"/>
      <c r="I9" s="264">
        <f t="shared" ref="I9:I52" si="3">I8-F9</f>
        <v>0</v>
      </c>
    </row>
    <row r="10" spans="1:9" x14ac:dyDescent="0.25">
      <c r="A10" s="55" t="s">
        <v>33</v>
      </c>
      <c r="B10" s="198">
        <f t="shared" si="1"/>
        <v>0</v>
      </c>
      <c r="C10" s="15"/>
      <c r="D10" s="269"/>
      <c r="E10" s="782"/>
      <c r="F10" s="269">
        <f t="shared" si="2"/>
        <v>0</v>
      </c>
      <c r="G10" s="270"/>
      <c r="H10" s="271"/>
      <c r="I10" s="264">
        <f t="shared" si="3"/>
        <v>0</v>
      </c>
    </row>
    <row r="11" spans="1:9" x14ac:dyDescent="0.25">
      <c r="A11" s="77"/>
      <c r="B11" s="198">
        <f t="shared" si="1"/>
        <v>0</v>
      </c>
      <c r="C11" s="15"/>
      <c r="D11" s="269"/>
      <c r="E11" s="782"/>
      <c r="F11" s="269">
        <f t="shared" si="2"/>
        <v>0</v>
      </c>
      <c r="G11" s="270"/>
      <c r="H11" s="271"/>
      <c r="I11" s="264">
        <f t="shared" si="3"/>
        <v>0</v>
      </c>
    </row>
    <row r="12" spans="1:9" x14ac:dyDescent="0.25">
      <c r="A12" s="12"/>
      <c r="B12" s="198">
        <f t="shared" si="1"/>
        <v>0</v>
      </c>
      <c r="C12" s="15"/>
      <c r="D12" s="269"/>
      <c r="E12" s="782"/>
      <c r="F12" s="269">
        <f t="shared" si="2"/>
        <v>0</v>
      </c>
      <c r="G12" s="270"/>
      <c r="H12" s="271"/>
      <c r="I12" s="264">
        <f t="shared" si="3"/>
        <v>0</v>
      </c>
    </row>
    <row r="13" spans="1:9" x14ac:dyDescent="0.25">
      <c r="B13" s="198">
        <f t="shared" si="1"/>
        <v>0</v>
      </c>
      <c r="C13" s="15"/>
      <c r="D13" s="269"/>
      <c r="E13" s="782"/>
      <c r="F13" s="269">
        <f t="shared" si="2"/>
        <v>0</v>
      </c>
      <c r="G13" s="270"/>
      <c r="H13" s="271"/>
      <c r="I13" s="264">
        <f t="shared" si="3"/>
        <v>0</v>
      </c>
    </row>
    <row r="14" spans="1:9" x14ac:dyDescent="0.25">
      <c r="B14" s="198">
        <f t="shared" si="1"/>
        <v>0</v>
      </c>
      <c r="C14" s="15"/>
      <c r="D14" s="269"/>
      <c r="E14" s="782"/>
      <c r="F14" s="269">
        <f t="shared" si="0"/>
        <v>0</v>
      </c>
      <c r="G14" s="270"/>
      <c r="H14" s="271"/>
      <c r="I14" s="264">
        <f t="shared" si="3"/>
        <v>0</v>
      </c>
    </row>
    <row r="15" spans="1:9" x14ac:dyDescent="0.25">
      <c r="B15" s="198">
        <f t="shared" si="1"/>
        <v>0</v>
      </c>
      <c r="C15" s="15"/>
      <c r="D15" s="269"/>
      <c r="E15" s="782"/>
      <c r="F15" s="269">
        <f t="shared" si="0"/>
        <v>0</v>
      </c>
      <c r="G15" s="270"/>
      <c r="H15" s="271"/>
      <c r="I15" s="264">
        <f t="shared" si="3"/>
        <v>0</v>
      </c>
    </row>
    <row r="16" spans="1:9" x14ac:dyDescent="0.25">
      <c r="B16" s="198">
        <f t="shared" si="1"/>
        <v>0</v>
      </c>
      <c r="C16" s="53"/>
      <c r="D16" s="269"/>
      <c r="E16" s="782"/>
      <c r="F16" s="269">
        <f t="shared" si="0"/>
        <v>0</v>
      </c>
      <c r="G16" s="270"/>
      <c r="H16" s="271"/>
      <c r="I16" s="264">
        <f t="shared" si="3"/>
        <v>0</v>
      </c>
    </row>
    <row r="17" spans="2:9" x14ac:dyDescent="0.25">
      <c r="B17" s="198">
        <f t="shared" si="1"/>
        <v>0</v>
      </c>
      <c r="C17" s="15"/>
      <c r="D17" s="269"/>
      <c r="E17" s="782"/>
      <c r="F17" s="269">
        <f t="shared" si="0"/>
        <v>0</v>
      </c>
      <c r="G17" s="270"/>
      <c r="H17" s="271"/>
      <c r="I17" s="264">
        <f t="shared" si="3"/>
        <v>0</v>
      </c>
    </row>
    <row r="18" spans="2:9" x14ac:dyDescent="0.25">
      <c r="B18" s="198">
        <f t="shared" si="1"/>
        <v>0</v>
      </c>
      <c r="C18" s="15"/>
      <c r="D18" s="269"/>
      <c r="E18" s="782"/>
      <c r="F18" s="269">
        <f t="shared" si="0"/>
        <v>0</v>
      </c>
      <c r="G18" s="270"/>
      <c r="H18" s="271"/>
      <c r="I18" s="264">
        <f t="shared" si="3"/>
        <v>0</v>
      </c>
    </row>
    <row r="19" spans="2:9" x14ac:dyDescent="0.25">
      <c r="B19" s="198">
        <f t="shared" si="1"/>
        <v>0</v>
      </c>
      <c r="C19" s="15"/>
      <c r="D19" s="269"/>
      <c r="E19" s="782"/>
      <c r="F19" s="269">
        <f t="shared" si="0"/>
        <v>0</v>
      </c>
      <c r="G19" s="270"/>
      <c r="H19" s="271"/>
      <c r="I19" s="264">
        <f t="shared" si="3"/>
        <v>0</v>
      </c>
    </row>
    <row r="20" spans="2:9" x14ac:dyDescent="0.25">
      <c r="B20" s="198">
        <f t="shared" si="1"/>
        <v>0</v>
      </c>
      <c r="C20" s="15"/>
      <c r="D20" s="269"/>
      <c r="E20" s="782"/>
      <c r="F20" s="269">
        <f t="shared" si="0"/>
        <v>0</v>
      </c>
      <c r="G20" s="270"/>
      <c r="H20" s="271"/>
      <c r="I20" s="264">
        <f t="shared" si="3"/>
        <v>0</v>
      </c>
    </row>
    <row r="21" spans="2:9" x14ac:dyDescent="0.25">
      <c r="B21" s="198">
        <f t="shared" si="1"/>
        <v>0</v>
      </c>
      <c r="C21" s="15"/>
      <c r="D21" s="269"/>
      <c r="E21" s="782"/>
      <c r="F21" s="269">
        <f t="shared" si="0"/>
        <v>0</v>
      </c>
      <c r="G21" s="270"/>
      <c r="H21" s="271"/>
      <c r="I21" s="264">
        <f t="shared" si="3"/>
        <v>0</v>
      </c>
    </row>
    <row r="22" spans="2:9" x14ac:dyDescent="0.25">
      <c r="B22" s="198">
        <f t="shared" si="1"/>
        <v>0</v>
      </c>
      <c r="C22" s="15"/>
      <c r="D22" s="269"/>
      <c r="E22" s="782"/>
      <c r="F22" s="269">
        <f t="shared" si="0"/>
        <v>0</v>
      </c>
      <c r="G22" s="270"/>
      <c r="H22" s="271"/>
      <c r="I22" s="264">
        <f t="shared" si="3"/>
        <v>0</v>
      </c>
    </row>
    <row r="23" spans="2:9" x14ac:dyDescent="0.25">
      <c r="B23" s="198">
        <f t="shared" si="1"/>
        <v>0</v>
      </c>
      <c r="C23" s="15"/>
      <c r="D23" s="269"/>
      <c r="E23" s="782"/>
      <c r="F23" s="269">
        <f t="shared" si="0"/>
        <v>0</v>
      </c>
      <c r="G23" s="270"/>
      <c r="H23" s="271"/>
      <c r="I23" s="264">
        <f t="shared" si="3"/>
        <v>0</v>
      </c>
    </row>
    <row r="24" spans="2:9" x14ac:dyDescent="0.25">
      <c r="B24" s="198">
        <f t="shared" si="1"/>
        <v>0</v>
      </c>
      <c r="C24" s="15"/>
      <c r="D24" s="269"/>
      <c r="E24" s="782"/>
      <c r="F24" s="269">
        <f t="shared" si="0"/>
        <v>0</v>
      </c>
      <c r="G24" s="270"/>
      <c r="H24" s="271"/>
      <c r="I24" s="264">
        <f t="shared" si="3"/>
        <v>0</v>
      </c>
    </row>
    <row r="25" spans="2:9" x14ac:dyDescent="0.25">
      <c r="B25" s="198">
        <f t="shared" si="1"/>
        <v>0</v>
      </c>
      <c r="C25" s="15"/>
      <c r="D25" s="269"/>
      <c r="E25" s="782"/>
      <c r="F25" s="269">
        <f t="shared" si="0"/>
        <v>0</v>
      </c>
      <c r="G25" s="270"/>
      <c r="H25" s="271"/>
      <c r="I25" s="264">
        <f t="shared" si="3"/>
        <v>0</v>
      </c>
    </row>
    <row r="26" spans="2:9" x14ac:dyDescent="0.25">
      <c r="B26" s="198">
        <f t="shared" si="1"/>
        <v>0</v>
      </c>
      <c r="C26" s="15"/>
      <c r="D26" s="269"/>
      <c r="E26" s="782"/>
      <c r="F26" s="269">
        <f t="shared" si="0"/>
        <v>0</v>
      </c>
      <c r="G26" s="270"/>
      <c r="H26" s="271"/>
      <c r="I26" s="264">
        <f t="shared" si="3"/>
        <v>0</v>
      </c>
    </row>
    <row r="27" spans="2:9" x14ac:dyDescent="0.25">
      <c r="B27" s="198">
        <f t="shared" si="1"/>
        <v>0</v>
      </c>
      <c r="C27" s="15"/>
      <c r="D27" s="269"/>
      <c r="E27" s="782"/>
      <c r="F27" s="269">
        <f t="shared" si="0"/>
        <v>0</v>
      </c>
      <c r="G27" s="270"/>
      <c r="H27" s="271"/>
      <c r="I27" s="264">
        <f t="shared" si="3"/>
        <v>0</v>
      </c>
    </row>
    <row r="28" spans="2:9" x14ac:dyDescent="0.25">
      <c r="B28" s="198">
        <f t="shared" si="1"/>
        <v>0</v>
      </c>
      <c r="C28" s="15"/>
      <c r="D28" s="269"/>
      <c r="E28" s="782"/>
      <c r="F28" s="269">
        <f t="shared" si="0"/>
        <v>0</v>
      </c>
      <c r="G28" s="270"/>
      <c r="H28" s="271"/>
      <c r="I28" s="264">
        <f t="shared" si="3"/>
        <v>0</v>
      </c>
    </row>
    <row r="29" spans="2:9" x14ac:dyDescent="0.25">
      <c r="B29" s="198">
        <f t="shared" si="1"/>
        <v>0</v>
      </c>
      <c r="C29" s="15"/>
      <c r="D29" s="269"/>
      <c r="E29" s="782"/>
      <c r="F29" s="269">
        <f t="shared" si="0"/>
        <v>0</v>
      </c>
      <c r="G29" s="270"/>
      <c r="H29" s="271"/>
      <c r="I29" s="264">
        <f t="shared" si="3"/>
        <v>0</v>
      </c>
    </row>
    <row r="30" spans="2:9" x14ac:dyDescent="0.25">
      <c r="B30" s="198">
        <f t="shared" si="1"/>
        <v>0</v>
      </c>
      <c r="C30" s="15"/>
      <c r="D30" s="269"/>
      <c r="E30" s="782"/>
      <c r="F30" s="269">
        <f t="shared" si="0"/>
        <v>0</v>
      </c>
      <c r="G30" s="270"/>
      <c r="H30" s="271"/>
      <c r="I30" s="264">
        <f t="shared" si="3"/>
        <v>0</v>
      </c>
    </row>
    <row r="31" spans="2:9" x14ac:dyDescent="0.25">
      <c r="B31" s="198">
        <f t="shared" si="1"/>
        <v>0</v>
      </c>
      <c r="C31" s="15"/>
      <c r="D31" s="269"/>
      <c r="E31" s="782"/>
      <c r="F31" s="269">
        <f t="shared" si="0"/>
        <v>0</v>
      </c>
      <c r="G31" s="270"/>
      <c r="H31" s="271"/>
      <c r="I31" s="264">
        <f t="shared" si="3"/>
        <v>0</v>
      </c>
    </row>
    <row r="32" spans="2:9" x14ac:dyDescent="0.25">
      <c r="B32" s="198">
        <f t="shared" si="1"/>
        <v>0</v>
      </c>
      <c r="C32" s="15"/>
      <c r="D32" s="269"/>
      <c r="E32" s="782"/>
      <c r="F32" s="269">
        <f t="shared" si="0"/>
        <v>0</v>
      </c>
      <c r="G32" s="270"/>
      <c r="H32" s="271"/>
      <c r="I32" s="264">
        <f t="shared" si="3"/>
        <v>0</v>
      </c>
    </row>
    <row r="33" spans="2:9" x14ac:dyDescent="0.25">
      <c r="B33" s="198">
        <f t="shared" si="1"/>
        <v>0</v>
      </c>
      <c r="C33" s="15"/>
      <c r="D33" s="269"/>
      <c r="E33" s="782"/>
      <c r="F33" s="269">
        <f t="shared" si="0"/>
        <v>0</v>
      </c>
      <c r="G33" s="270"/>
      <c r="H33" s="271"/>
      <c r="I33" s="264">
        <f t="shared" si="3"/>
        <v>0</v>
      </c>
    </row>
    <row r="34" spans="2:9" x14ac:dyDescent="0.25">
      <c r="B34" s="198">
        <f t="shared" si="1"/>
        <v>0</v>
      </c>
      <c r="C34" s="15"/>
      <c r="D34" s="269"/>
      <c r="E34" s="782"/>
      <c r="F34" s="269">
        <f t="shared" si="0"/>
        <v>0</v>
      </c>
      <c r="G34" s="270"/>
      <c r="H34" s="271"/>
      <c r="I34" s="264">
        <f t="shared" si="3"/>
        <v>0</v>
      </c>
    </row>
    <row r="35" spans="2:9" x14ac:dyDescent="0.25">
      <c r="B35" s="198">
        <f t="shared" si="1"/>
        <v>0</v>
      </c>
      <c r="C35" s="15"/>
      <c r="D35" s="69"/>
      <c r="E35" s="333"/>
      <c r="F35" s="69">
        <f t="shared" si="0"/>
        <v>0</v>
      </c>
      <c r="G35" s="70"/>
      <c r="H35" s="71"/>
      <c r="I35" s="264">
        <f t="shared" si="3"/>
        <v>0</v>
      </c>
    </row>
    <row r="36" spans="2:9" x14ac:dyDescent="0.25">
      <c r="B36" s="198">
        <f t="shared" si="1"/>
        <v>0</v>
      </c>
      <c r="C36" s="15"/>
      <c r="D36" s="69"/>
      <c r="E36" s="333"/>
      <c r="F36" s="69">
        <f t="shared" si="0"/>
        <v>0</v>
      </c>
      <c r="G36" s="70"/>
      <c r="H36" s="71"/>
      <c r="I36" s="264">
        <f t="shared" si="3"/>
        <v>0</v>
      </c>
    </row>
    <row r="37" spans="2:9" x14ac:dyDescent="0.25">
      <c r="B37" s="198">
        <f t="shared" si="1"/>
        <v>0</v>
      </c>
      <c r="C37" s="15"/>
      <c r="D37" s="69"/>
      <c r="E37" s="333"/>
      <c r="F37" s="69">
        <f t="shared" si="0"/>
        <v>0</v>
      </c>
      <c r="G37" s="70"/>
      <c r="H37" s="71"/>
      <c r="I37" s="264">
        <f t="shared" si="3"/>
        <v>0</v>
      </c>
    </row>
    <row r="38" spans="2:9" x14ac:dyDescent="0.25">
      <c r="B38" s="198">
        <f t="shared" si="1"/>
        <v>0</v>
      </c>
      <c r="C38" s="15"/>
      <c r="D38" s="69"/>
      <c r="E38" s="333"/>
      <c r="F38" s="69">
        <f t="shared" si="0"/>
        <v>0</v>
      </c>
      <c r="G38" s="70"/>
      <c r="H38" s="71"/>
      <c r="I38" s="264">
        <f t="shared" si="3"/>
        <v>0</v>
      </c>
    </row>
    <row r="39" spans="2:9" x14ac:dyDescent="0.25">
      <c r="B39" s="198">
        <f t="shared" si="1"/>
        <v>0</v>
      </c>
      <c r="C39" s="15"/>
      <c r="D39" s="69"/>
      <c r="E39" s="333"/>
      <c r="F39" s="69">
        <f t="shared" si="0"/>
        <v>0</v>
      </c>
      <c r="G39" s="70"/>
      <c r="H39" s="71"/>
      <c r="I39" s="264">
        <f t="shared" si="3"/>
        <v>0</v>
      </c>
    </row>
    <row r="40" spans="2:9" x14ac:dyDescent="0.25">
      <c r="B40" s="198">
        <f t="shared" si="1"/>
        <v>0</v>
      </c>
      <c r="C40" s="15"/>
      <c r="D40" s="69"/>
      <c r="E40" s="333"/>
      <c r="F40" s="69">
        <f t="shared" si="0"/>
        <v>0</v>
      </c>
      <c r="G40" s="70"/>
      <c r="H40" s="71"/>
      <c r="I40" s="264">
        <f t="shared" si="3"/>
        <v>0</v>
      </c>
    </row>
    <row r="41" spans="2:9" x14ac:dyDescent="0.25">
      <c r="B41" s="198">
        <f t="shared" si="1"/>
        <v>0</v>
      </c>
      <c r="C41" s="15"/>
      <c r="D41" s="69"/>
      <c r="E41" s="333"/>
      <c r="F41" s="69">
        <f t="shared" si="0"/>
        <v>0</v>
      </c>
      <c r="G41" s="70"/>
      <c r="H41" s="71"/>
      <c r="I41" s="264">
        <f t="shared" si="3"/>
        <v>0</v>
      </c>
    </row>
    <row r="42" spans="2:9" x14ac:dyDescent="0.25">
      <c r="B42" s="198">
        <f t="shared" si="1"/>
        <v>0</v>
      </c>
      <c r="C42" s="15"/>
      <c r="D42" s="69"/>
      <c r="E42" s="333"/>
      <c r="F42" s="69">
        <f t="shared" si="0"/>
        <v>0</v>
      </c>
      <c r="G42" s="70"/>
      <c r="H42" s="71"/>
      <c r="I42" s="264">
        <f t="shared" si="3"/>
        <v>0</v>
      </c>
    </row>
    <row r="43" spans="2:9" x14ac:dyDescent="0.25">
      <c r="B43" s="198">
        <f t="shared" si="1"/>
        <v>0</v>
      </c>
      <c r="C43" s="15"/>
      <c r="D43" s="69"/>
      <c r="E43" s="333"/>
      <c r="F43" s="69">
        <f t="shared" si="0"/>
        <v>0</v>
      </c>
      <c r="G43" s="70"/>
      <c r="H43" s="71"/>
      <c r="I43" s="264">
        <f t="shared" si="3"/>
        <v>0</v>
      </c>
    </row>
    <row r="44" spans="2:9" x14ac:dyDescent="0.25">
      <c r="B44" s="198">
        <f t="shared" si="1"/>
        <v>0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3"/>
        <v>0</v>
      </c>
    </row>
    <row r="45" spans="2:9" x14ac:dyDescent="0.25">
      <c r="B45" s="198">
        <f t="shared" si="1"/>
        <v>0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3"/>
        <v>0</v>
      </c>
    </row>
    <row r="46" spans="2:9" x14ac:dyDescent="0.25">
      <c r="B46" s="198">
        <f t="shared" si="1"/>
        <v>0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3"/>
        <v>0</v>
      </c>
    </row>
    <row r="47" spans="2:9" x14ac:dyDescent="0.25">
      <c r="B47" s="198">
        <f t="shared" si="1"/>
        <v>0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3"/>
        <v>0</v>
      </c>
    </row>
    <row r="48" spans="2:9" x14ac:dyDescent="0.25">
      <c r="B48" s="198">
        <f t="shared" si="1"/>
        <v>0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3"/>
        <v>0</v>
      </c>
    </row>
    <row r="49" spans="2:9" x14ac:dyDescent="0.25">
      <c r="B49" s="198">
        <f t="shared" si="1"/>
        <v>0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3"/>
        <v>0</v>
      </c>
    </row>
    <row r="50" spans="2:9" x14ac:dyDescent="0.25">
      <c r="B50" s="198">
        <f t="shared" si="1"/>
        <v>0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3"/>
        <v>0</v>
      </c>
    </row>
    <row r="51" spans="2:9" x14ac:dyDescent="0.25">
      <c r="B51" s="198">
        <f t="shared" si="1"/>
        <v>0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3"/>
        <v>0</v>
      </c>
    </row>
    <row r="52" spans="2:9" ht="15.75" thickBot="1" x14ac:dyDescent="0.3">
      <c r="B52" s="3"/>
      <c r="C52" s="36"/>
      <c r="D52" s="157"/>
      <c r="E52" s="343"/>
      <c r="F52" s="157">
        <f t="shared" si="0"/>
        <v>0</v>
      </c>
      <c r="G52" s="225"/>
      <c r="H52" s="75"/>
      <c r="I52" s="264">
        <f t="shared" si="3"/>
        <v>0</v>
      </c>
    </row>
    <row r="53" spans="2:9" x14ac:dyDescent="0.25">
      <c r="C53" s="53">
        <f>SUM(C7:C52)</f>
        <v>0</v>
      </c>
      <c r="D53" s="124">
        <f>SUM(D7:D52)</f>
        <v>0</v>
      </c>
      <c r="E53" s="174"/>
      <c r="F53" s="124">
        <f>SUM(F7:F52)</f>
        <v>0</v>
      </c>
      <c r="G53" s="167"/>
      <c r="H53" s="167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5"/>
    </row>
    <row r="58" spans="2:9" ht="15.75" thickBot="1" x14ac:dyDescent="0.3">
      <c r="B58" s="91"/>
      <c r="C58" s="1111" t="s">
        <v>11</v>
      </c>
      <c r="D58" s="1112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09"/>
      <c r="B1" s="1109"/>
      <c r="C1" s="1109"/>
      <c r="D1" s="1109"/>
      <c r="E1" s="1109"/>
      <c r="F1" s="1109"/>
      <c r="G1" s="1109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7"/>
      <c r="C4" s="17"/>
      <c r="D4" s="267"/>
      <c r="E4" s="345"/>
      <c r="F4" s="319"/>
    </row>
    <row r="5" spans="1:12" ht="15" customHeight="1" x14ac:dyDescent="0.25">
      <c r="A5" s="1134"/>
      <c r="B5" s="1136" t="s">
        <v>90</v>
      </c>
      <c r="C5" s="447"/>
      <c r="D5" s="317"/>
      <c r="E5" s="318"/>
      <c r="F5" s="319"/>
      <c r="G5" s="150">
        <f>F53</f>
        <v>0</v>
      </c>
      <c r="H5" s="58">
        <f>E4+E5+E6-G5</f>
        <v>0</v>
      </c>
    </row>
    <row r="6" spans="1:12" ht="16.5" thickBot="1" x14ac:dyDescent="0.3">
      <c r="A6" s="1135"/>
      <c r="B6" s="1137"/>
      <c r="C6" s="449"/>
      <c r="D6" s="448"/>
      <c r="E6" s="346"/>
      <c r="F6" s="321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8" t="s">
        <v>3</v>
      </c>
      <c r="J7" s="239" t="s">
        <v>4</v>
      </c>
    </row>
    <row r="8" spans="1:12" ht="15.75" thickTop="1" x14ac:dyDescent="0.25">
      <c r="A8" s="80" t="s">
        <v>32</v>
      </c>
      <c r="B8" s="83"/>
      <c r="C8" s="268"/>
      <c r="D8" s="305">
        <v>0</v>
      </c>
      <c r="E8" s="93"/>
      <c r="F8" s="269">
        <f t="shared" ref="F8:F51" si="0">D8</f>
        <v>0</v>
      </c>
      <c r="G8" s="270"/>
      <c r="H8" s="271"/>
      <c r="I8" s="240">
        <f>E5+E4-F8+E6</f>
        <v>0</v>
      </c>
      <c r="J8" s="241">
        <f>F4+F5+F6-C8</f>
        <v>0</v>
      </c>
      <c r="K8" s="60">
        <f>H8*F8</f>
        <v>0</v>
      </c>
    </row>
    <row r="9" spans="1:12" x14ac:dyDescent="0.25">
      <c r="A9" s="210"/>
      <c r="B9" s="83"/>
      <c r="C9" s="268"/>
      <c r="D9" s="305">
        <v>0</v>
      </c>
      <c r="E9" s="93"/>
      <c r="F9" s="69">
        <f t="shared" si="0"/>
        <v>0</v>
      </c>
      <c r="G9" s="270"/>
      <c r="H9" s="271"/>
      <c r="I9" s="240">
        <f>I8-F9</f>
        <v>0</v>
      </c>
      <c r="J9" s="241">
        <f>J8-C9</f>
        <v>0</v>
      </c>
      <c r="K9" s="60">
        <f t="shared" ref="K9:K54" si="1">H9*F9</f>
        <v>0</v>
      </c>
    </row>
    <row r="10" spans="1:12" x14ac:dyDescent="0.25">
      <c r="A10" s="198"/>
      <c r="B10" s="83"/>
      <c r="C10" s="268"/>
      <c r="D10" s="305">
        <v>0</v>
      </c>
      <c r="E10" s="79"/>
      <c r="F10" s="69">
        <f t="shared" si="0"/>
        <v>0</v>
      </c>
      <c r="G10" s="270"/>
      <c r="H10" s="271"/>
      <c r="I10" s="303">
        <f t="shared" ref="I10:I19" si="2">I9-F10</f>
        <v>0</v>
      </c>
      <c r="J10" s="304">
        <f t="shared" ref="J10:J51" si="3">J9-C10</f>
        <v>0</v>
      </c>
      <c r="K10" s="307">
        <f t="shared" si="1"/>
        <v>0</v>
      </c>
      <c r="L10" s="245"/>
    </row>
    <row r="11" spans="1:12" x14ac:dyDescent="0.25">
      <c r="A11" s="82" t="s">
        <v>33</v>
      </c>
      <c r="B11" s="83"/>
      <c r="C11" s="268"/>
      <c r="D11" s="305">
        <f t="shared" ref="D11:D13" si="4">C11*B11</f>
        <v>0</v>
      </c>
      <c r="E11" s="79"/>
      <c r="F11" s="69">
        <f t="shared" si="0"/>
        <v>0</v>
      </c>
      <c r="G11" s="270"/>
      <c r="H11" s="271"/>
      <c r="I11" s="303">
        <f t="shared" si="2"/>
        <v>0</v>
      </c>
      <c r="J11" s="304">
        <f t="shared" si="3"/>
        <v>0</v>
      </c>
      <c r="K11" s="307">
        <f t="shared" si="1"/>
        <v>0</v>
      </c>
      <c r="L11" s="245"/>
    </row>
    <row r="12" spans="1:12" x14ac:dyDescent="0.25">
      <c r="A12" s="73"/>
      <c r="B12" s="83"/>
      <c r="C12" s="268"/>
      <c r="D12" s="305">
        <f t="shared" si="4"/>
        <v>0</v>
      </c>
      <c r="E12" s="79"/>
      <c r="F12" s="69">
        <f t="shared" si="0"/>
        <v>0</v>
      </c>
      <c r="G12" s="270"/>
      <c r="H12" s="271"/>
      <c r="I12" s="303">
        <f t="shared" si="2"/>
        <v>0</v>
      </c>
      <c r="J12" s="304">
        <f t="shared" si="3"/>
        <v>0</v>
      </c>
      <c r="K12" s="307">
        <f t="shared" si="1"/>
        <v>0</v>
      </c>
      <c r="L12" s="245"/>
    </row>
    <row r="13" spans="1:12" x14ac:dyDescent="0.25">
      <c r="A13" s="73"/>
      <c r="B13" s="83"/>
      <c r="C13" s="268"/>
      <c r="D13" s="305">
        <f t="shared" si="4"/>
        <v>0</v>
      </c>
      <c r="E13" s="79"/>
      <c r="F13" s="69">
        <f t="shared" si="0"/>
        <v>0</v>
      </c>
      <c r="G13" s="270"/>
      <c r="H13" s="271"/>
      <c r="I13" s="303">
        <f t="shared" si="2"/>
        <v>0</v>
      </c>
      <c r="J13" s="304">
        <f t="shared" si="3"/>
        <v>0</v>
      </c>
      <c r="K13" s="307">
        <f t="shared" si="1"/>
        <v>0</v>
      </c>
      <c r="L13" s="245"/>
    </row>
    <row r="14" spans="1:12" x14ac:dyDescent="0.25">
      <c r="B14" s="83"/>
      <c r="C14" s="268"/>
      <c r="D14" s="305">
        <f>C14*B14</f>
        <v>0</v>
      </c>
      <c r="E14" s="306"/>
      <c r="F14" s="269">
        <f t="shared" si="0"/>
        <v>0</v>
      </c>
      <c r="G14" s="270"/>
      <c r="H14" s="271"/>
      <c r="I14" s="303">
        <f t="shared" si="2"/>
        <v>0</v>
      </c>
      <c r="J14" s="304">
        <f t="shared" si="3"/>
        <v>0</v>
      </c>
      <c r="K14" s="307">
        <f t="shared" si="1"/>
        <v>0</v>
      </c>
      <c r="L14" s="245"/>
    </row>
    <row r="15" spans="1:12" x14ac:dyDescent="0.25">
      <c r="B15" s="83"/>
      <c r="C15" s="268"/>
      <c r="D15" s="305">
        <f t="shared" ref="D15:D51" si="5">C15*B15</f>
        <v>0</v>
      </c>
      <c r="E15" s="84"/>
      <c r="F15" s="69">
        <f t="shared" si="0"/>
        <v>0</v>
      </c>
      <c r="G15" s="270"/>
      <c r="H15" s="271"/>
      <c r="I15" s="303">
        <f t="shared" si="2"/>
        <v>0</v>
      </c>
      <c r="J15" s="304">
        <f t="shared" si="3"/>
        <v>0</v>
      </c>
      <c r="K15" s="307">
        <f t="shared" si="1"/>
        <v>0</v>
      </c>
      <c r="L15" s="245"/>
    </row>
    <row r="16" spans="1:12" x14ac:dyDescent="0.25">
      <c r="A16" s="81"/>
      <c r="B16" s="83"/>
      <c r="C16" s="268"/>
      <c r="D16" s="305">
        <f t="shared" si="5"/>
        <v>0</v>
      </c>
      <c r="E16" s="84"/>
      <c r="F16" s="69">
        <f t="shared" si="0"/>
        <v>0</v>
      </c>
      <c r="G16" s="270"/>
      <c r="H16" s="271"/>
      <c r="I16" s="303">
        <f t="shared" si="2"/>
        <v>0</v>
      </c>
      <c r="J16" s="304">
        <f t="shared" si="3"/>
        <v>0</v>
      </c>
      <c r="K16" s="307">
        <f t="shared" si="1"/>
        <v>0</v>
      </c>
    </row>
    <row r="17" spans="1:11" x14ac:dyDescent="0.25">
      <c r="A17" s="83"/>
      <c r="B17" s="83"/>
      <c r="C17" s="268"/>
      <c r="D17" s="305">
        <f t="shared" si="5"/>
        <v>0</v>
      </c>
      <c r="E17" s="84"/>
      <c r="F17" s="69">
        <f t="shared" si="0"/>
        <v>0</v>
      </c>
      <c r="G17" s="270"/>
      <c r="H17" s="271"/>
      <c r="I17" s="303">
        <f t="shared" si="2"/>
        <v>0</v>
      </c>
      <c r="J17" s="304">
        <f t="shared" si="3"/>
        <v>0</v>
      </c>
      <c r="K17" s="307">
        <f t="shared" si="1"/>
        <v>0</v>
      </c>
    </row>
    <row r="18" spans="1:11" x14ac:dyDescent="0.25">
      <c r="A18" s="2"/>
      <c r="B18" s="83"/>
      <c r="C18" s="268"/>
      <c r="D18" s="305">
        <f t="shared" si="5"/>
        <v>0</v>
      </c>
      <c r="E18" s="84"/>
      <c r="F18" s="69">
        <f t="shared" si="0"/>
        <v>0</v>
      </c>
      <c r="G18" s="270"/>
      <c r="H18" s="271"/>
      <c r="I18" s="303">
        <f t="shared" si="2"/>
        <v>0</v>
      </c>
      <c r="J18" s="304">
        <f t="shared" si="3"/>
        <v>0</v>
      </c>
      <c r="K18" s="307">
        <f t="shared" si="1"/>
        <v>0</v>
      </c>
    </row>
    <row r="19" spans="1:11" x14ac:dyDescent="0.25">
      <c r="A19" s="2"/>
      <c r="B19" s="83"/>
      <c r="C19" s="268"/>
      <c r="D19" s="305">
        <f t="shared" si="5"/>
        <v>0</v>
      </c>
      <c r="E19" s="84"/>
      <c r="F19" s="69">
        <f t="shared" si="0"/>
        <v>0</v>
      </c>
      <c r="G19" s="270"/>
      <c r="H19" s="271"/>
      <c r="I19" s="303">
        <f t="shared" si="2"/>
        <v>0</v>
      </c>
      <c r="J19" s="304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8"/>
      <c r="D20" s="305">
        <f t="shared" si="5"/>
        <v>0</v>
      </c>
      <c r="E20" s="79"/>
      <c r="F20" s="69">
        <f t="shared" si="0"/>
        <v>0</v>
      </c>
      <c r="G20" s="270"/>
      <c r="H20" s="271"/>
      <c r="I20" s="303">
        <f>I19-F20</f>
        <v>0</v>
      </c>
      <c r="J20" s="304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8"/>
      <c r="D21" s="305">
        <f t="shared" si="5"/>
        <v>0</v>
      </c>
      <c r="E21" s="79"/>
      <c r="F21" s="69">
        <f t="shared" si="0"/>
        <v>0</v>
      </c>
      <c r="G21" s="270"/>
      <c r="H21" s="271"/>
      <c r="I21" s="303">
        <f t="shared" ref="I21:I51" si="6">I20-F21</f>
        <v>0</v>
      </c>
      <c r="J21" s="304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8"/>
      <c r="D22" s="305">
        <f t="shared" si="5"/>
        <v>0</v>
      </c>
      <c r="E22" s="79"/>
      <c r="F22" s="69">
        <f t="shared" si="0"/>
        <v>0</v>
      </c>
      <c r="G22" s="270"/>
      <c r="H22" s="271"/>
      <c r="I22" s="303">
        <f t="shared" si="6"/>
        <v>0</v>
      </c>
      <c r="J22" s="304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8"/>
      <c r="D23" s="305">
        <f t="shared" si="5"/>
        <v>0</v>
      </c>
      <c r="E23" s="79"/>
      <c r="F23" s="69">
        <f t="shared" si="0"/>
        <v>0</v>
      </c>
      <c r="G23" s="270"/>
      <c r="H23" s="271"/>
      <c r="I23" s="303">
        <f t="shared" si="6"/>
        <v>0</v>
      </c>
      <c r="J23" s="304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8"/>
      <c r="D24" s="305">
        <f t="shared" si="5"/>
        <v>0</v>
      </c>
      <c r="E24" s="93"/>
      <c r="F24" s="69">
        <f t="shared" si="0"/>
        <v>0</v>
      </c>
      <c r="G24" s="270"/>
      <c r="H24" s="271"/>
      <c r="I24" s="303">
        <f t="shared" si="6"/>
        <v>0</v>
      </c>
      <c r="J24" s="304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8"/>
      <c r="D25" s="305">
        <f t="shared" si="5"/>
        <v>0</v>
      </c>
      <c r="E25" s="344"/>
      <c r="F25" s="69">
        <f t="shared" si="0"/>
        <v>0</v>
      </c>
      <c r="G25" s="270"/>
      <c r="H25" s="271"/>
      <c r="I25" s="303">
        <f t="shared" si="6"/>
        <v>0</v>
      </c>
      <c r="J25" s="304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8"/>
      <c r="D26" s="305">
        <f t="shared" si="5"/>
        <v>0</v>
      </c>
      <c r="E26" s="344"/>
      <c r="F26" s="69">
        <f t="shared" si="0"/>
        <v>0</v>
      </c>
      <c r="G26" s="270"/>
      <c r="H26" s="271"/>
      <c r="I26" s="303">
        <f t="shared" si="6"/>
        <v>0</v>
      </c>
      <c r="J26" s="304">
        <f t="shared" si="3"/>
        <v>0</v>
      </c>
      <c r="K26" s="60">
        <f t="shared" si="1"/>
        <v>0</v>
      </c>
    </row>
    <row r="27" spans="1:11" x14ac:dyDescent="0.25">
      <c r="A27" s="190"/>
      <c r="B27" s="83"/>
      <c r="C27" s="268"/>
      <c r="D27" s="305">
        <f t="shared" si="5"/>
        <v>0</v>
      </c>
      <c r="E27" s="344"/>
      <c r="F27" s="69">
        <f t="shared" si="0"/>
        <v>0</v>
      </c>
      <c r="G27" s="270"/>
      <c r="H27" s="271"/>
      <c r="I27" s="303">
        <f t="shared" si="6"/>
        <v>0</v>
      </c>
      <c r="J27" s="304">
        <f t="shared" si="3"/>
        <v>0</v>
      </c>
      <c r="K27" s="60">
        <f t="shared" si="1"/>
        <v>0</v>
      </c>
    </row>
    <row r="28" spans="1:11" x14ac:dyDescent="0.25">
      <c r="A28" s="190"/>
      <c r="B28" s="83"/>
      <c r="C28" s="268"/>
      <c r="D28" s="305">
        <f t="shared" si="5"/>
        <v>0</v>
      </c>
      <c r="E28" s="332"/>
      <c r="F28" s="69">
        <f t="shared" si="0"/>
        <v>0</v>
      </c>
      <c r="G28" s="270"/>
      <c r="H28" s="271"/>
      <c r="I28" s="303">
        <f t="shared" si="6"/>
        <v>0</v>
      </c>
      <c r="J28" s="304">
        <f t="shared" si="3"/>
        <v>0</v>
      </c>
      <c r="K28" s="60">
        <f t="shared" si="1"/>
        <v>0</v>
      </c>
    </row>
    <row r="29" spans="1:11" x14ac:dyDescent="0.25">
      <c r="A29" s="190"/>
      <c r="B29" s="83"/>
      <c r="C29" s="268"/>
      <c r="D29" s="305">
        <f t="shared" si="5"/>
        <v>0</v>
      </c>
      <c r="E29" s="332"/>
      <c r="F29" s="69">
        <f t="shared" si="0"/>
        <v>0</v>
      </c>
      <c r="G29" s="270"/>
      <c r="H29" s="271"/>
      <c r="I29" s="303">
        <f t="shared" si="6"/>
        <v>0</v>
      </c>
      <c r="J29" s="304">
        <f t="shared" si="3"/>
        <v>0</v>
      </c>
      <c r="K29" s="60">
        <f t="shared" si="1"/>
        <v>0</v>
      </c>
    </row>
    <row r="30" spans="1:11" x14ac:dyDescent="0.25">
      <c r="A30" s="190"/>
      <c r="B30" s="83"/>
      <c r="C30" s="268"/>
      <c r="D30" s="305">
        <f t="shared" si="5"/>
        <v>0</v>
      </c>
      <c r="E30" s="332"/>
      <c r="F30" s="69">
        <f t="shared" si="0"/>
        <v>0</v>
      </c>
      <c r="G30" s="270"/>
      <c r="H30" s="271"/>
      <c r="I30" s="303">
        <f t="shared" si="6"/>
        <v>0</v>
      </c>
      <c r="J30" s="304">
        <f t="shared" si="3"/>
        <v>0</v>
      </c>
      <c r="K30" s="60">
        <f t="shared" si="1"/>
        <v>0</v>
      </c>
    </row>
    <row r="31" spans="1:11" x14ac:dyDescent="0.25">
      <c r="A31" s="190"/>
      <c r="B31" s="83"/>
      <c r="C31" s="268"/>
      <c r="D31" s="305">
        <f t="shared" si="5"/>
        <v>0</v>
      </c>
      <c r="E31" s="332"/>
      <c r="F31" s="69">
        <f t="shared" si="0"/>
        <v>0</v>
      </c>
      <c r="G31" s="270"/>
      <c r="H31" s="271"/>
      <c r="I31" s="303">
        <f t="shared" si="6"/>
        <v>0</v>
      </c>
      <c r="J31" s="304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8"/>
      <c r="D32" s="305">
        <f t="shared" si="5"/>
        <v>0</v>
      </c>
      <c r="E32" s="336"/>
      <c r="F32" s="269">
        <f t="shared" si="0"/>
        <v>0</v>
      </c>
      <c r="G32" s="270"/>
      <c r="H32" s="271"/>
      <c r="I32" s="303">
        <f t="shared" si="6"/>
        <v>0</v>
      </c>
      <c r="J32" s="304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8"/>
      <c r="D33" s="305">
        <f t="shared" si="5"/>
        <v>0</v>
      </c>
      <c r="E33" s="333"/>
      <c r="F33" s="69">
        <f t="shared" si="0"/>
        <v>0</v>
      </c>
      <c r="G33" s="270"/>
      <c r="H33" s="271"/>
      <c r="I33" s="240">
        <f t="shared" si="6"/>
        <v>0</v>
      </c>
      <c r="J33" s="241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8"/>
      <c r="D34" s="305">
        <f t="shared" si="5"/>
        <v>0</v>
      </c>
      <c r="E34" s="333"/>
      <c r="F34" s="69">
        <f t="shared" si="0"/>
        <v>0</v>
      </c>
      <c r="G34" s="270"/>
      <c r="H34" s="271"/>
      <c r="I34" s="240">
        <f t="shared" si="6"/>
        <v>0</v>
      </c>
      <c r="J34" s="241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8"/>
      <c r="D35" s="305">
        <f t="shared" si="5"/>
        <v>0</v>
      </c>
      <c r="E35" s="333"/>
      <c r="F35" s="69">
        <f t="shared" si="0"/>
        <v>0</v>
      </c>
      <c r="G35" s="270"/>
      <c r="H35" s="271"/>
      <c r="I35" s="303">
        <f t="shared" si="6"/>
        <v>0</v>
      </c>
      <c r="J35" s="304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8"/>
      <c r="D36" s="189">
        <f t="shared" si="5"/>
        <v>0</v>
      </c>
      <c r="E36" s="333"/>
      <c r="F36" s="69">
        <f t="shared" si="0"/>
        <v>0</v>
      </c>
      <c r="G36" s="270"/>
      <c r="H36" s="271"/>
      <c r="I36" s="303">
        <f t="shared" si="6"/>
        <v>0</v>
      </c>
      <c r="J36" s="304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8"/>
      <c r="D37" s="189">
        <f t="shared" si="5"/>
        <v>0</v>
      </c>
      <c r="E37" s="333"/>
      <c r="F37" s="69">
        <f t="shared" si="0"/>
        <v>0</v>
      </c>
      <c r="G37" s="270"/>
      <c r="H37" s="271"/>
      <c r="I37" s="303">
        <f t="shared" si="6"/>
        <v>0</v>
      </c>
      <c r="J37" s="304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8"/>
      <c r="D38" s="189">
        <f t="shared" si="5"/>
        <v>0</v>
      </c>
      <c r="E38" s="332"/>
      <c r="F38" s="69">
        <f t="shared" si="0"/>
        <v>0</v>
      </c>
      <c r="G38" s="270"/>
      <c r="H38" s="271"/>
      <c r="I38" s="303">
        <f t="shared" si="6"/>
        <v>0</v>
      </c>
      <c r="J38" s="304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8"/>
      <c r="D39" s="189">
        <f t="shared" si="5"/>
        <v>0</v>
      </c>
      <c r="E39" s="333"/>
      <c r="F39" s="69">
        <f t="shared" si="0"/>
        <v>0</v>
      </c>
      <c r="G39" s="270"/>
      <c r="H39" s="271"/>
      <c r="I39" s="303">
        <f t="shared" si="6"/>
        <v>0</v>
      </c>
      <c r="J39" s="304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8"/>
      <c r="D40" s="189">
        <f t="shared" si="5"/>
        <v>0</v>
      </c>
      <c r="E40" s="333"/>
      <c r="F40" s="69">
        <f t="shared" si="0"/>
        <v>0</v>
      </c>
      <c r="G40" s="270"/>
      <c r="H40" s="271"/>
      <c r="I40" s="303">
        <f t="shared" si="6"/>
        <v>0</v>
      </c>
      <c r="J40" s="304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8"/>
      <c r="D41" s="189">
        <f t="shared" si="5"/>
        <v>0</v>
      </c>
      <c r="E41" s="333"/>
      <c r="F41" s="69">
        <f t="shared" si="0"/>
        <v>0</v>
      </c>
      <c r="G41" s="270"/>
      <c r="H41" s="271"/>
      <c r="I41" s="240">
        <f t="shared" si="6"/>
        <v>0</v>
      </c>
      <c r="J41" s="241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8"/>
      <c r="D42" s="189">
        <f t="shared" si="5"/>
        <v>0</v>
      </c>
      <c r="E42" s="333"/>
      <c r="F42" s="69">
        <f t="shared" si="0"/>
        <v>0</v>
      </c>
      <c r="G42" s="270"/>
      <c r="H42" s="271"/>
      <c r="I42" s="240">
        <f t="shared" si="6"/>
        <v>0</v>
      </c>
      <c r="J42" s="241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8"/>
      <c r="D43" s="189">
        <f t="shared" si="5"/>
        <v>0</v>
      </c>
      <c r="E43" s="333"/>
      <c r="F43" s="69">
        <f t="shared" si="0"/>
        <v>0</v>
      </c>
      <c r="G43" s="270"/>
      <c r="H43" s="271"/>
      <c r="I43" s="240">
        <f t="shared" si="6"/>
        <v>0</v>
      </c>
      <c r="J43" s="241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8"/>
      <c r="D44" s="189">
        <f t="shared" si="5"/>
        <v>0</v>
      </c>
      <c r="E44" s="333"/>
      <c r="F44" s="69">
        <f t="shared" si="0"/>
        <v>0</v>
      </c>
      <c r="G44" s="270"/>
      <c r="H44" s="271"/>
      <c r="I44" s="240">
        <f t="shared" si="6"/>
        <v>0</v>
      </c>
      <c r="J44" s="241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8"/>
      <c r="D45" s="189">
        <f t="shared" si="5"/>
        <v>0</v>
      </c>
      <c r="E45" s="333"/>
      <c r="F45" s="69">
        <f t="shared" si="0"/>
        <v>0</v>
      </c>
      <c r="G45" s="270"/>
      <c r="H45" s="271"/>
      <c r="I45" s="240">
        <f t="shared" si="6"/>
        <v>0</v>
      </c>
      <c r="J45" s="241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8"/>
      <c r="D46" s="189">
        <f t="shared" si="5"/>
        <v>0</v>
      </c>
      <c r="E46" s="333"/>
      <c r="F46" s="69">
        <f t="shared" si="0"/>
        <v>0</v>
      </c>
      <c r="G46" s="270"/>
      <c r="H46" s="271"/>
      <c r="I46" s="240">
        <f t="shared" si="6"/>
        <v>0</v>
      </c>
      <c r="J46" s="241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8"/>
      <c r="D47" s="189">
        <f t="shared" si="5"/>
        <v>0</v>
      </c>
      <c r="E47" s="333"/>
      <c r="F47" s="69">
        <f t="shared" si="0"/>
        <v>0</v>
      </c>
      <c r="G47" s="270"/>
      <c r="H47" s="271"/>
      <c r="I47" s="240">
        <f t="shared" si="6"/>
        <v>0</v>
      </c>
      <c r="J47" s="241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8"/>
      <c r="D48" s="189">
        <f t="shared" si="5"/>
        <v>0</v>
      </c>
      <c r="E48" s="333"/>
      <c r="F48" s="69">
        <f t="shared" si="0"/>
        <v>0</v>
      </c>
      <c r="G48" s="270"/>
      <c r="H48" s="271"/>
      <c r="I48" s="240">
        <f t="shared" si="6"/>
        <v>0</v>
      </c>
      <c r="J48" s="241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8"/>
      <c r="D49" s="189">
        <f t="shared" si="5"/>
        <v>0</v>
      </c>
      <c r="E49" s="333"/>
      <c r="F49" s="69">
        <f t="shared" si="0"/>
        <v>0</v>
      </c>
      <c r="G49" s="270"/>
      <c r="H49" s="271"/>
      <c r="I49" s="240">
        <f t="shared" si="6"/>
        <v>0</v>
      </c>
      <c r="J49" s="241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8"/>
      <c r="D50" s="189">
        <f t="shared" si="5"/>
        <v>0</v>
      </c>
      <c r="E50" s="333"/>
      <c r="F50" s="69">
        <f t="shared" si="0"/>
        <v>0</v>
      </c>
      <c r="G50" s="270"/>
      <c r="H50" s="271"/>
      <c r="I50" s="240">
        <f t="shared" si="6"/>
        <v>0</v>
      </c>
      <c r="J50" s="241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8"/>
      <c r="D51" s="189">
        <f t="shared" si="5"/>
        <v>0</v>
      </c>
      <c r="E51" s="333"/>
      <c r="F51" s="69">
        <f t="shared" si="0"/>
        <v>0</v>
      </c>
      <c r="G51" s="270"/>
      <c r="H51" s="271"/>
      <c r="I51" s="240">
        <f t="shared" si="6"/>
        <v>0</v>
      </c>
      <c r="J51" s="241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1">
        <f>C52*B33</f>
        <v>0</v>
      </c>
      <c r="E52" s="343"/>
      <c r="F52" s="157">
        <f t="shared" ref="F52" si="7">D52</f>
        <v>0</v>
      </c>
      <c r="G52" s="141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38" t="s">
        <v>11</v>
      </c>
      <c r="D56" s="1139"/>
      <c r="E56" s="148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98"/>
      <c r="B1" s="1098"/>
      <c r="C1" s="1098"/>
      <c r="D1" s="1098"/>
      <c r="E1" s="1098"/>
      <c r="F1" s="1098"/>
      <c r="G1" s="109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7"/>
      <c r="B4" s="1140"/>
      <c r="C4" s="464"/>
      <c r="D4" s="267"/>
      <c r="E4" s="345"/>
      <c r="F4" s="319"/>
      <c r="G4" s="245"/>
    </row>
    <row r="5" spans="1:10" ht="15" customHeight="1" x14ac:dyDescent="0.25">
      <c r="A5" s="1134"/>
      <c r="B5" s="1141"/>
      <c r="C5" s="531"/>
      <c r="D5" s="317"/>
      <c r="E5" s="318"/>
      <c r="F5" s="319"/>
      <c r="G5" s="308">
        <f>F52</f>
        <v>0</v>
      </c>
      <c r="H5" s="58">
        <f>E4+E5+E6-G5</f>
        <v>0</v>
      </c>
    </row>
    <row r="6" spans="1:10" ht="16.5" thickBot="1" x14ac:dyDescent="0.3">
      <c r="A6" s="1135"/>
      <c r="B6" s="1142"/>
      <c r="C6" s="532"/>
      <c r="D6" s="448"/>
      <c r="E6" s="346"/>
      <c r="F6" s="321"/>
      <c r="G6" s="245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8" t="s">
        <v>3</v>
      </c>
      <c r="J7" s="239" t="s">
        <v>4</v>
      </c>
    </row>
    <row r="8" spans="1:10" ht="15.75" thickTop="1" x14ac:dyDescent="0.25">
      <c r="A8" s="80" t="s">
        <v>32</v>
      </c>
      <c r="B8" s="83"/>
      <c r="C8" s="15"/>
      <c r="D8" s="305">
        <v>0</v>
      </c>
      <c r="E8" s="619"/>
      <c r="F8" s="69">
        <f t="shared" ref="F8:F51" si="0">D8</f>
        <v>0</v>
      </c>
      <c r="G8" s="270"/>
      <c r="H8" s="271"/>
      <c r="I8" s="303">
        <f>E5+E4-F8+E6</f>
        <v>0</v>
      </c>
      <c r="J8" s="304">
        <f>F4+F5+F6-C8</f>
        <v>0</v>
      </c>
    </row>
    <row r="9" spans="1:10" x14ac:dyDescent="0.25">
      <c r="A9" s="210"/>
      <c r="B9" s="83"/>
      <c r="C9" s="15"/>
      <c r="D9" s="305">
        <v>0</v>
      </c>
      <c r="E9" s="619"/>
      <c r="F9" s="69">
        <f t="shared" si="0"/>
        <v>0</v>
      </c>
      <c r="G9" s="270"/>
      <c r="H9" s="271"/>
      <c r="I9" s="303">
        <f>I8-F9</f>
        <v>0</v>
      </c>
      <c r="J9" s="304">
        <f>J8-C9</f>
        <v>0</v>
      </c>
    </row>
    <row r="10" spans="1:10" x14ac:dyDescent="0.25">
      <c r="A10" s="198"/>
      <c r="B10" s="83"/>
      <c r="C10" s="15"/>
      <c r="D10" s="305">
        <v>0</v>
      </c>
      <c r="E10" s="137"/>
      <c r="F10" s="69">
        <f t="shared" si="0"/>
        <v>0</v>
      </c>
      <c r="G10" s="270"/>
      <c r="H10" s="271"/>
      <c r="I10" s="303">
        <f t="shared" ref="I10:I19" si="1">I9-F10</f>
        <v>0</v>
      </c>
      <c r="J10" s="304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5">
        <v>0</v>
      </c>
      <c r="E11" s="137"/>
      <c r="F11" s="269">
        <f t="shared" si="0"/>
        <v>0</v>
      </c>
      <c r="G11" s="270"/>
      <c r="H11" s="271"/>
      <c r="I11" s="303">
        <f t="shared" si="1"/>
        <v>0</v>
      </c>
      <c r="J11" s="304">
        <f t="shared" si="2"/>
        <v>0</v>
      </c>
    </row>
    <row r="12" spans="1:10" x14ac:dyDescent="0.25">
      <c r="A12" s="73"/>
      <c r="B12" s="83"/>
      <c r="C12" s="15"/>
      <c r="D12" s="305">
        <v>0</v>
      </c>
      <c r="E12" s="137"/>
      <c r="F12" s="269">
        <f t="shared" si="0"/>
        <v>0</v>
      </c>
      <c r="G12" s="270"/>
      <c r="H12" s="271"/>
      <c r="I12" s="303">
        <f t="shared" si="1"/>
        <v>0</v>
      </c>
      <c r="J12" s="304">
        <f t="shared" si="2"/>
        <v>0</v>
      </c>
    </row>
    <row r="13" spans="1:10" x14ac:dyDescent="0.25">
      <c r="A13" s="73"/>
      <c r="B13" s="83"/>
      <c r="C13" s="15"/>
      <c r="D13" s="305">
        <v>0</v>
      </c>
      <c r="E13" s="137"/>
      <c r="F13" s="269">
        <f t="shared" si="0"/>
        <v>0</v>
      </c>
      <c r="G13" s="270"/>
      <c r="H13" s="271"/>
      <c r="I13" s="303">
        <f t="shared" si="1"/>
        <v>0</v>
      </c>
      <c r="J13" s="304">
        <f t="shared" si="2"/>
        <v>0</v>
      </c>
    </row>
    <row r="14" spans="1:10" x14ac:dyDescent="0.25">
      <c r="B14" s="83"/>
      <c r="C14" s="268"/>
      <c r="D14" s="305">
        <v>0</v>
      </c>
      <c r="E14" s="250"/>
      <c r="F14" s="269">
        <f t="shared" si="0"/>
        <v>0</v>
      </c>
      <c r="G14" s="270"/>
      <c r="H14" s="271"/>
      <c r="I14" s="303">
        <f t="shared" si="1"/>
        <v>0</v>
      </c>
      <c r="J14" s="304">
        <f t="shared" si="2"/>
        <v>0</v>
      </c>
    </row>
    <row r="15" spans="1:10" x14ac:dyDescent="0.25">
      <c r="B15" s="83"/>
      <c r="C15" s="15"/>
      <c r="D15" s="305">
        <v>0</v>
      </c>
      <c r="E15" s="526"/>
      <c r="F15" s="269">
        <f t="shared" si="0"/>
        <v>0</v>
      </c>
      <c r="G15" s="270"/>
      <c r="H15" s="271"/>
      <c r="I15" s="303">
        <f t="shared" si="1"/>
        <v>0</v>
      </c>
      <c r="J15" s="304">
        <f t="shared" si="2"/>
        <v>0</v>
      </c>
    </row>
    <row r="16" spans="1:10" x14ac:dyDescent="0.25">
      <c r="A16" s="81"/>
      <c r="B16" s="83"/>
      <c r="C16" s="15"/>
      <c r="D16" s="305">
        <f t="shared" ref="D16:D53" si="3">C16*B16</f>
        <v>0</v>
      </c>
      <c r="E16" s="526"/>
      <c r="F16" s="269">
        <f t="shared" si="0"/>
        <v>0</v>
      </c>
      <c r="G16" s="270"/>
      <c r="H16" s="271"/>
      <c r="I16" s="303">
        <f t="shared" si="1"/>
        <v>0</v>
      </c>
      <c r="J16" s="304">
        <f t="shared" si="2"/>
        <v>0</v>
      </c>
    </row>
    <row r="17" spans="1:10" x14ac:dyDescent="0.25">
      <c r="A17" s="83"/>
      <c r="B17" s="83"/>
      <c r="C17" s="15"/>
      <c r="D17" s="305">
        <f t="shared" si="3"/>
        <v>0</v>
      </c>
      <c r="E17" s="526"/>
      <c r="F17" s="269">
        <f t="shared" si="0"/>
        <v>0</v>
      </c>
      <c r="G17" s="270"/>
      <c r="H17" s="271"/>
      <c r="I17" s="303">
        <f t="shared" si="1"/>
        <v>0</v>
      </c>
      <c r="J17" s="304">
        <f t="shared" si="2"/>
        <v>0</v>
      </c>
    </row>
    <row r="18" spans="1:10" x14ac:dyDescent="0.25">
      <c r="A18" s="2"/>
      <c r="B18" s="83"/>
      <c r="C18" s="15"/>
      <c r="D18" s="305">
        <f t="shared" si="3"/>
        <v>0</v>
      </c>
      <c r="E18" s="875"/>
      <c r="F18" s="269">
        <f t="shared" si="0"/>
        <v>0</v>
      </c>
      <c r="G18" s="270"/>
      <c r="H18" s="271"/>
      <c r="I18" s="303">
        <f t="shared" si="1"/>
        <v>0</v>
      </c>
      <c r="J18" s="304">
        <f t="shared" si="2"/>
        <v>0</v>
      </c>
    </row>
    <row r="19" spans="1:10" x14ac:dyDescent="0.25">
      <c r="A19" s="2"/>
      <c r="B19" s="83"/>
      <c r="C19" s="15"/>
      <c r="D19" s="305">
        <f t="shared" si="3"/>
        <v>0</v>
      </c>
      <c r="E19" s="875"/>
      <c r="F19" s="269">
        <f t="shared" si="0"/>
        <v>0</v>
      </c>
      <c r="G19" s="270"/>
      <c r="H19" s="271"/>
      <c r="I19" s="303">
        <f t="shared" si="1"/>
        <v>0</v>
      </c>
      <c r="J19" s="304">
        <f t="shared" si="2"/>
        <v>0</v>
      </c>
    </row>
    <row r="20" spans="1:10" x14ac:dyDescent="0.25">
      <c r="A20" s="2"/>
      <c r="B20" s="83"/>
      <c r="C20" s="15"/>
      <c r="D20" s="305">
        <f t="shared" si="3"/>
        <v>0</v>
      </c>
      <c r="E20" s="250"/>
      <c r="F20" s="269">
        <f t="shared" si="0"/>
        <v>0</v>
      </c>
      <c r="G20" s="270"/>
      <c r="H20" s="271"/>
      <c r="I20" s="303">
        <f>I19-F20</f>
        <v>0</v>
      </c>
      <c r="J20" s="304">
        <f t="shared" si="2"/>
        <v>0</v>
      </c>
    </row>
    <row r="21" spans="1:10" x14ac:dyDescent="0.25">
      <c r="A21" s="2"/>
      <c r="B21" s="83"/>
      <c r="C21" s="15"/>
      <c r="D21" s="305">
        <f t="shared" si="3"/>
        <v>0</v>
      </c>
      <c r="E21" s="250"/>
      <c r="F21" s="269">
        <f t="shared" si="0"/>
        <v>0</v>
      </c>
      <c r="G21" s="270"/>
      <c r="H21" s="271"/>
      <c r="I21" s="303">
        <f t="shared" ref="I21:I50" si="4">I20-F21</f>
        <v>0</v>
      </c>
      <c r="J21" s="304">
        <f t="shared" si="2"/>
        <v>0</v>
      </c>
    </row>
    <row r="22" spans="1:10" x14ac:dyDescent="0.25">
      <c r="A22" s="2"/>
      <c r="B22" s="83"/>
      <c r="C22" s="15"/>
      <c r="D22" s="305">
        <f t="shared" si="3"/>
        <v>0</v>
      </c>
      <c r="E22" s="250"/>
      <c r="F22" s="269">
        <f t="shared" si="0"/>
        <v>0</v>
      </c>
      <c r="G22" s="270"/>
      <c r="H22" s="271"/>
      <c r="I22" s="303">
        <f t="shared" si="4"/>
        <v>0</v>
      </c>
      <c r="J22" s="304">
        <f t="shared" si="2"/>
        <v>0</v>
      </c>
    </row>
    <row r="23" spans="1:10" x14ac:dyDescent="0.25">
      <c r="A23" s="2"/>
      <c r="B23" s="83"/>
      <c r="C23" s="15"/>
      <c r="D23" s="305">
        <f t="shared" si="3"/>
        <v>0</v>
      </c>
      <c r="E23" s="250"/>
      <c r="F23" s="269">
        <f t="shared" si="0"/>
        <v>0</v>
      </c>
      <c r="G23" s="270"/>
      <c r="H23" s="271"/>
      <c r="I23" s="303">
        <f t="shared" si="4"/>
        <v>0</v>
      </c>
      <c r="J23" s="304">
        <f t="shared" si="2"/>
        <v>0</v>
      </c>
    </row>
    <row r="24" spans="1:10" x14ac:dyDescent="0.25">
      <c r="A24" s="2"/>
      <c r="B24" s="83"/>
      <c r="C24" s="15"/>
      <c r="D24" s="305">
        <f t="shared" si="3"/>
        <v>0</v>
      </c>
      <c r="E24" s="876"/>
      <c r="F24" s="269">
        <f t="shared" si="0"/>
        <v>0</v>
      </c>
      <c r="G24" s="270"/>
      <c r="H24" s="271"/>
      <c r="I24" s="303">
        <f t="shared" si="4"/>
        <v>0</v>
      </c>
      <c r="J24" s="304">
        <f t="shared" si="2"/>
        <v>0</v>
      </c>
    </row>
    <row r="25" spans="1:10" x14ac:dyDescent="0.25">
      <c r="A25" s="2"/>
      <c r="B25" s="83"/>
      <c r="C25" s="15"/>
      <c r="D25" s="305">
        <f t="shared" si="3"/>
        <v>0</v>
      </c>
      <c r="E25" s="619"/>
      <c r="F25" s="69">
        <f t="shared" si="0"/>
        <v>0</v>
      </c>
      <c r="G25" s="270"/>
      <c r="H25" s="271"/>
      <c r="I25" s="303">
        <f t="shared" si="4"/>
        <v>0</v>
      </c>
      <c r="J25" s="304">
        <f t="shared" si="2"/>
        <v>0</v>
      </c>
    </row>
    <row r="26" spans="1:10" x14ac:dyDescent="0.25">
      <c r="A26" s="2"/>
      <c r="B26" s="83"/>
      <c r="C26" s="15"/>
      <c r="D26" s="305">
        <f t="shared" si="3"/>
        <v>0</v>
      </c>
      <c r="E26" s="619"/>
      <c r="F26" s="69">
        <f t="shared" si="0"/>
        <v>0</v>
      </c>
      <c r="G26" s="270"/>
      <c r="H26" s="271"/>
      <c r="I26" s="303">
        <f t="shared" si="4"/>
        <v>0</v>
      </c>
      <c r="J26" s="304">
        <f t="shared" si="2"/>
        <v>0</v>
      </c>
    </row>
    <row r="27" spans="1:10" x14ac:dyDescent="0.25">
      <c r="A27" s="190"/>
      <c r="B27" s="83"/>
      <c r="C27" s="15"/>
      <c r="D27" s="305">
        <f t="shared" si="3"/>
        <v>0</v>
      </c>
      <c r="E27" s="619"/>
      <c r="F27" s="69">
        <f t="shared" si="0"/>
        <v>0</v>
      </c>
      <c r="G27" s="270"/>
      <c r="H27" s="271"/>
      <c r="I27" s="303">
        <f t="shared" si="4"/>
        <v>0</v>
      </c>
      <c r="J27" s="304">
        <f t="shared" si="2"/>
        <v>0</v>
      </c>
    </row>
    <row r="28" spans="1:10" x14ac:dyDescent="0.25">
      <c r="A28" s="190"/>
      <c r="B28" s="83"/>
      <c r="C28" s="15"/>
      <c r="D28" s="305">
        <f t="shared" si="3"/>
        <v>0</v>
      </c>
      <c r="E28" s="137"/>
      <c r="F28" s="69">
        <f t="shared" si="0"/>
        <v>0</v>
      </c>
      <c r="G28" s="270"/>
      <c r="H28" s="271"/>
      <c r="I28" s="303">
        <f t="shared" si="4"/>
        <v>0</v>
      </c>
      <c r="J28" s="304">
        <f t="shared" si="2"/>
        <v>0</v>
      </c>
    </row>
    <row r="29" spans="1:10" x14ac:dyDescent="0.25">
      <c r="A29" s="190"/>
      <c r="B29" s="83"/>
      <c r="C29" s="15"/>
      <c r="D29" s="305">
        <f t="shared" si="3"/>
        <v>0</v>
      </c>
      <c r="E29" s="137"/>
      <c r="F29" s="69">
        <f t="shared" si="0"/>
        <v>0</v>
      </c>
      <c r="G29" s="270"/>
      <c r="H29" s="271"/>
      <c r="I29" s="303">
        <f t="shared" si="4"/>
        <v>0</v>
      </c>
      <c r="J29" s="304">
        <f t="shared" si="2"/>
        <v>0</v>
      </c>
    </row>
    <row r="30" spans="1:10" x14ac:dyDescent="0.25">
      <c r="A30" s="190"/>
      <c r="B30" s="83"/>
      <c r="C30" s="15"/>
      <c r="D30" s="305">
        <f t="shared" si="3"/>
        <v>0</v>
      </c>
      <c r="E30" s="137"/>
      <c r="F30" s="69">
        <f t="shared" si="0"/>
        <v>0</v>
      </c>
      <c r="G30" s="270"/>
      <c r="H30" s="271"/>
      <c r="I30" s="303">
        <f t="shared" si="4"/>
        <v>0</v>
      </c>
      <c r="J30" s="304">
        <f t="shared" si="2"/>
        <v>0</v>
      </c>
    </row>
    <row r="31" spans="1:10" x14ac:dyDescent="0.25">
      <c r="A31" s="190"/>
      <c r="B31" s="83"/>
      <c r="C31" s="15"/>
      <c r="D31" s="305">
        <f t="shared" si="3"/>
        <v>0</v>
      </c>
      <c r="E31" s="137"/>
      <c r="F31" s="69">
        <f t="shared" si="0"/>
        <v>0</v>
      </c>
      <c r="G31" s="270"/>
      <c r="H31" s="271"/>
      <c r="I31" s="303">
        <f t="shared" si="4"/>
        <v>0</v>
      </c>
      <c r="J31" s="304">
        <f t="shared" si="2"/>
        <v>0</v>
      </c>
    </row>
    <row r="32" spans="1:10" x14ac:dyDescent="0.25">
      <c r="A32" s="2"/>
      <c r="B32" s="83"/>
      <c r="C32" s="268"/>
      <c r="D32" s="305">
        <f t="shared" si="3"/>
        <v>0</v>
      </c>
      <c r="E32" s="250"/>
      <c r="F32" s="269">
        <f t="shared" si="0"/>
        <v>0</v>
      </c>
      <c r="G32" s="270"/>
      <c r="H32" s="271"/>
      <c r="I32" s="303">
        <f t="shared" si="4"/>
        <v>0</v>
      </c>
      <c r="J32" s="304">
        <f t="shared" si="2"/>
        <v>0</v>
      </c>
    </row>
    <row r="33" spans="1:10" x14ac:dyDescent="0.25">
      <c r="A33" s="2"/>
      <c r="B33" s="83"/>
      <c r="C33" s="15"/>
      <c r="D33" s="305">
        <f t="shared" si="3"/>
        <v>0</v>
      </c>
      <c r="E33" s="526"/>
      <c r="F33" s="69">
        <f t="shared" si="0"/>
        <v>0</v>
      </c>
      <c r="G33" s="270"/>
      <c r="H33" s="271"/>
      <c r="I33" s="240">
        <f t="shared" si="4"/>
        <v>0</v>
      </c>
      <c r="J33" s="241">
        <f t="shared" si="2"/>
        <v>0</v>
      </c>
    </row>
    <row r="34" spans="1:10" x14ac:dyDescent="0.25">
      <c r="A34" s="2"/>
      <c r="B34" s="83"/>
      <c r="C34" s="15"/>
      <c r="D34" s="305">
        <f t="shared" si="3"/>
        <v>0</v>
      </c>
      <c r="E34" s="526"/>
      <c r="F34" s="69">
        <f t="shared" si="0"/>
        <v>0</v>
      </c>
      <c r="G34" s="270"/>
      <c r="H34" s="271"/>
      <c r="I34" s="240">
        <f t="shared" si="4"/>
        <v>0</v>
      </c>
      <c r="J34" s="241">
        <f t="shared" si="2"/>
        <v>0</v>
      </c>
    </row>
    <row r="35" spans="1:10" x14ac:dyDescent="0.25">
      <c r="A35" s="2"/>
      <c r="B35" s="83"/>
      <c r="C35" s="15"/>
      <c r="D35" s="305">
        <f t="shared" si="3"/>
        <v>0</v>
      </c>
      <c r="E35" s="526"/>
      <c r="F35" s="69">
        <f t="shared" si="0"/>
        <v>0</v>
      </c>
      <c r="G35" s="270"/>
      <c r="H35" s="271"/>
      <c r="I35" s="303">
        <f t="shared" si="4"/>
        <v>0</v>
      </c>
      <c r="J35" s="304">
        <f t="shared" si="2"/>
        <v>0</v>
      </c>
    </row>
    <row r="36" spans="1:10" x14ac:dyDescent="0.25">
      <c r="A36" s="2"/>
      <c r="B36" s="83"/>
      <c r="C36" s="15"/>
      <c r="D36" s="305">
        <f t="shared" si="3"/>
        <v>0</v>
      </c>
      <c r="E36" s="526"/>
      <c r="F36" s="69">
        <f t="shared" si="0"/>
        <v>0</v>
      </c>
      <c r="G36" s="270"/>
      <c r="H36" s="271"/>
      <c r="I36" s="303">
        <f t="shared" si="4"/>
        <v>0</v>
      </c>
      <c r="J36" s="304">
        <f t="shared" si="2"/>
        <v>0</v>
      </c>
    </row>
    <row r="37" spans="1:10" x14ac:dyDescent="0.25">
      <c r="A37" s="2"/>
      <c r="B37" s="83"/>
      <c r="C37" s="15"/>
      <c r="D37" s="305">
        <f t="shared" si="3"/>
        <v>0</v>
      </c>
      <c r="E37" s="526" t="s">
        <v>41</v>
      </c>
      <c r="F37" s="69">
        <f t="shared" si="0"/>
        <v>0</v>
      </c>
      <c r="G37" s="270"/>
      <c r="H37" s="271"/>
      <c r="I37" s="303">
        <f t="shared" si="4"/>
        <v>0</v>
      </c>
      <c r="J37" s="304">
        <f t="shared" si="2"/>
        <v>0</v>
      </c>
    </row>
    <row r="38" spans="1:10" x14ac:dyDescent="0.25">
      <c r="A38" s="2"/>
      <c r="B38" s="83"/>
      <c r="C38" s="15"/>
      <c r="D38" s="305">
        <f t="shared" si="3"/>
        <v>0</v>
      </c>
      <c r="E38" s="137"/>
      <c r="F38" s="69">
        <f t="shared" si="0"/>
        <v>0</v>
      </c>
      <c r="G38" s="270"/>
      <c r="H38" s="271"/>
      <c r="I38" s="303">
        <f t="shared" si="4"/>
        <v>0</v>
      </c>
      <c r="J38" s="304">
        <f t="shared" si="2"/>
        <v>0</v>
      </c>
    </row>
    <row r="39" spans="1:10" x14ac:dyDescent="0.25">
      <c r="A39" s="2"/>
      <c r="B39" s="83"/>
      <c r="C39" s="15"/>
      <c r="D39" s="305">
        <f t="shared" si="3"/>
        <v>0</v>
      </c>
      <c r="E39" s="526"/>
      <c r="F39" s="69">
        <f t="shared" si="0"/>
        <v>0</v>
      </c>
      <c r="G39" s="270"/>
      <c r="H39" s="271"/>
      <c r="I39" s="303">
        <f t="shared" si="4"/>
        <v>0</v>
      </c>
      <c r="J39" s="304">
        <f t="shared" si="2"/>
        <v>0</v>
      </c>
    </row>
    <row r="40" spans="1:10" x14ac:dyDescent="0.25">
      <c r="A40" s="2"/>
      <c r="B40" s="83"/>
      <c r="C40" s="15"/>
      <c r="D40" s="305">
        <f t="shared" si="3"/>
        <v>0</v>
      </c>
      <c r="E40" s="526"/>
      <c r="F40" s="69">
        <f t="shared" si="0"/>
        <v>0</v>
      </c>
      <c r="G40" s="270"/>
      <c r="H40" s="271"/>
      <c r="I40" s="303">
        <f t="shared" si="4"/>
        <v>0</v>
      </c>
      <c r="J40" s="304">
        <f t="shared" si="2"/>
        <v>0</v>
      </c>
    </row>
    <row r="41" spans="1:10" x14ac:dyDescent="0.25">
      <c r="A41" s="2"/>
      <c r="B41" s="83"/>
      <c r="C41" s="15"/>
      <c r="D41" s="305">
        <f t="shared" si="3"/>
        <v>0</v>
      </c>
      <c r="E41" s="526"/>
      <c r="F41" s="69">
        <f t="shared" si="0"/>
        <v>0</v>
      </c>
      <c r="G41" s="270"/>
      <c r="H41" s="271"/>
      <c r="I41" s="240">
        <f t="shared" si="4"/>
        <v>0</v>
      </c>
      <c r="J41" s="241">
        <f t="shared" si="2"/>
        <v>0</v>
      </c>
    </row>
    <row r="42" spans="1:10" x14ac:dyDescent="0.25">
      <c r="A42" s="2"/>
      <c r="B42" s="83"/>
      <c r="C42" s="15"/>
      <c r="D42" s="305">
        <f t="shared" si="3"/>
        <v>0</v>
      </c>
      <c r="E42" s="526"/>
      <c r="F42" s="69">
        <f t="shared" si="0"/>
        <v>0</v>
      </c>
      <c r="G42" s="70"/>
      <c r="H42" s="71"/>
      <c r="I42" s="240">
        <f t="shared" si="4"/>
        <v>0</v>
      </c>
      <c r="J42" s="241">
        <f t="shared" si="2"/>
        <v>0</v>
      </c>
    </row>
    <row r="43" spans="1:10" x14ac:dyDescent="0.25">
      <c r="A43" s="2"/>
      <c r="B43" s="83"/>
      <c r="C43" s="15"/>
      <c r="D43" s="305">
        <f t="shared" si="3"/>
        <v>0</v>
      </c>
      <c r="E43" s="526"/>
      <c r="F43" s="69">
        <f t="shared" si="0"/>
        <v>0</v>
      </c>
      <c r="G43" s="70"/>
      <c r="H43" s="71"/>
      <c r="I43" s="240">
        <f t="shared" si="4"/>
        <v>0</v>
      </c>
      <c r="J43" s="241">
        <f t="shared" si="2"/>
        <v>0</v>
      </c>
    </row>
    <row r="44" spans="1:10" x14ac:dyDescent="0.25">
      <c r="A44" s="2"/>
      <c r="B44" s="83"/>
      <c r="C44" s="15"/>
      <c r="D44" s="305">
        <f t="shared" si="3"/>
        <v>0</v>
      </c>
      <c r="E44" s="526"/>
      <c r="F44" s="69">
        <f t="shared" si="0"/>
        <v>0</v>
      </c>
      <c r="G44" s="70"/>
      <c r="H44" s="71"/>
      <c r="I44" s="240">
        <f t="shared" si="4"/>
        <v>0</v>
      </c>
      <c r="J44" s="241">
        <f t="shared" si="2"/>
        <v>0</v>
      </c>
    </row>
    <row r="45" spans="1:10" x14ac:dyDescent="0.25">
      <c r="A45" s="2"/>
      <c r="B45" s="83"/>
      <c r="C45" s="15"/>
      <c r="D45" s="305">
        <f t="shared" si="3"/>
        <v>0</v>
      </c>
      <c r="E45" s="526"/>
      <c r="F45" s="69">
        <f t="shared" si="0"/>
        <v>0</v>
      </c>
      <c r="G45" s="70"/>
      <c r="H45" s="71"/>
      <c r="I45" s="240">
        <f t="shared" si="4"/>
        <v>0</v>
      </c>
      <c r="J45" s="241">
        <f t="shared" si="2"/>
        <v>0</v>
      </c>
    </row>
    <row r="46" spans="1:10" x14ac:dyDescent="0.25">
      <c r="A46" s="2"/>
      <c r="B46" s="83"/>
      <c r="C46" s="15"/>
      <c r="D46" s="305">
        <f t="shared" si="3"/>
        <v>0</v>
      </c>
      <c r="E46" s="526"/>
      <c r="F46" s="69">
        <f t="shared" si="0"/>
        <v>0</v>
      </c>
      <c r="G46" s="70"/>
      <c r="H46" s="71"/>
      <c r="I46" s="240">
        <f t="shared" si="4"/>
        <v>0</v>
      </c>
      <c r="J46" s="241">
        <f t="shared" si="2"/>
        <v>0</v>
      </c>
    </row>
    <row r="47" spans="1:10" x14ac:dyDescent="0.25">
      <c r="A47" s="2"/>
      <c r="B47" s="83"/>
      <c r="C47" s="15"/>
      <c r="D47" s="305">
        <f t="shared" si="3"/>
        <v>0</v>
      </c>
      <c r="E47" s="526"/>
      <c r="F47" s="69">
        <f t="shared" si="0"/>
        <v>0</v>
      </c>
      <c r="G47" s="70"/>
      <c r="H47" s="71"/>
      <c r="I47" s="240">
        <f t="shared" si="4"/>
        <v>0</v>
      </c>
      <c r="J47" s="241">
        <f t="shared" si="2"/>
        <v>0</v>
      </c>
    </row>
    <row r="48" spans="1:10" x14ac:dyDescent="0.25">
      <c r="A48" s="2"/>
      <c r="B48" s="83"/>
      <c r="C48" s="15"/>
      <c r="D48" s="305">
        <f t="shared" si="3"/>
        <v>0</v>
      </c>
      <c r="E48" s="526"/>
      <c r="F48" s="69">
        <f t="shared" si="0"/>
        <v>0</v>
      </c>
      <c r="G48" s="70"/>
      <c r="H48" s="71"/>
      <c r="I48" s="240">
        <f t="shared" si="4"/>
        <v>0</v>
      </c>
      <c r="J48" s="241">
        <f t="shared" si="2"/>
        <v>0</v>
      </c>
    </row>
    <row r="49" spans="1:10" x14ac:dyDescent="0.25">
      <c r="A49" s="2"/>
      <c r="B49" s="83"/>
      <c r="C49" s="15"/>
      <c r="D49" s="305">
        <f t="shared" si="3"/>
        <v>0</v>
      </c>
      <c r="E49" s="526"/>
      <c r="F49" s="69">
        <f t="shared" si="0"/>
        <v>0</v>
      </c>
      <c r="G49" s="70"/>
      <c r="H49" s="71"/>
      <c r="I49" s="240">
        <f t="shared" si="4"/>
        <v>0</v>
      </c>
      <c r="J49" s="241">
        <f t="shared" si="2"/>
        <v>0</v>
      </c>
    </row>
    <row r="50" spans="1:10" x14ac:dyDescent="0.25">
      <c r="A50" s="2"/>
      <c r="B50" s="83"/>
      <c r="C50" s="15"/>
      <c r="D50" s="305">
        <f t="shared" si="3"/>
        <v>0</v>
      </c>
      <c r="E50" s="526"/>
      <c r="F50" s="69">
        <f t="shared" si="0"/>
        <v>0</v>
      </c>
      <c r="G50" s="70"/>
      <c r="H50" s="71"/>
      <c r="I50" s="240">
        <f t="shared" si="4"/>
        <v>0</v>
      </c>
      <c r="J50" s="241">
        <f t="shared" si="2"/>
        <v>0</v>
      </c>
    </row>
    <row r="51" spans="1:10" ht="15.75" thickBot="1" x14ac:dyDescent="0.3">
      <c r="A51" s="4"/>
      <c r="B51" s="74"/>
      <c r="C51" s="37"/>
      <c r="D51" s="624">
        <f t="shared" si="3"/>
        <v>0</v>
      </c>
      <c r="E51" s="341"/>
      <c r="F51" s="217">
        <f t="shared" si="0"/>
        <v>0</v>
      </c>
      <c r="G51" s="218"/>
      <c r="H51" s="209"/>
    </row>
    <row r="52" spans="1:10" ht="16.5" thickTop="1" thickBot="1" x14ac:dyDescent="0.3">
      <c r="C52" s="90">
        <f>SUM(C8:C51)</f>
        <v>0</v>
      </c>
      <c r="D52" s="30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38" t="s">
        <v>11</v>
      </c>
      <c r="D55" s="1139"/>
      <c r="E55" s="148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M1" zoomScaleNormal="100" workbookViewId="0">
      <selection activeCell="R8" sqref="R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13" t="s">
        <v>213</v>
      </c>
      <c r="B1" s="1113"/>
      <c r="C1" s="1113"/>
      <c r="D1" s="1113"/>
      <c r="E1" s="1113"/>
      <c r="F1" s="1113"/>
      <c r="G1" s="1113"/>
      <c r="H1" s="11">
        <v>1</v>
      </c>
      <c r="I1" s="132"/>
      <c r="J1" s="73"/>
      <c r="M1" s="1109" t="s">
        <v>215</v>
      </c>
      <c r="N1" s="1109"/>
      <c r="O1" s="1109"/>
      <c r="P1" s="1109"/>
      <c r="Q1" s="1109"/>
      <c r="R1" s="1109"/>
      <c r="S1" s="1109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5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5"/>
      <c r="V3" s="73"/>
    </row>
    <row r="4" spans="1:23" ht="15.75" thickTop="1" x14ac:dyDescent="0.25">
      <c r="B4" s="12"/>
      <c r="C4" s="128"/>
      <c r="D4" s="156"/>
      <c r="E4" s="105">
        <v>4.54</v>
      </c>
      <c r="F4" s="73">
        <v>1</v>
      </c>
      <c r="G4" s="73"/>
      <c r="I4" s="206"/>
      <c r="J4" s="73"/>
      <c r="N4" s="12"/>
      <c r="O4" s="128"/>
      <c r="P4" s="156"/>
      <c r="Q4" s="105"/>
      <c r="R4" s="73"/>
      <c r="S4" s="73"/>
      <c r="U4" s="206"/>
      <c r="V4" s="73"/>
    </row>
    <row r="5" spans="1:23" x14ac:dyDescent="0.25">
      <c r="A5" s="73" t="s">
        <v>57</v>
      </c>
      <c r="B5" s="1143" t="s">
        <v>44</v>
      </c>
      <c r="C5" s="215">
        <v>62</v>
      </c>
      <c r="D5" s="156">
        <v>44604</v>
      </c>
      <c r="E5" s="105">
        <v>1003.34</v>
      </c>
      <c r="F5" s="73">
        <v>221</v>
      </c>
      <c r="G5" s="5">
        <f>F70</f>
        <v>858.06000000000006</v>
      </c>
      <c r="H5" s="7">
        <f>E4+E5-G5+E6+E7</f>
        <v>149.81999999999994</v>
      </c>
      <c r="I5" s="206"/>
      <c r="J5" s="73"/>
      <c r="M5" s="73" t="s">
        <v>57</v>
      </c>
      <c r="N5" s="1143" t="s">
        <v>44</v>
      </c>
      <c r="O5" s="215">
        <v>62</v>
      </c>
      <c r="P5" s="156">
        <v>44620</v>
      </c>
      <c r="Q5" s="105">
        <v>2002.14</v>
      </c>
      <c r="R5" s="73">
        <v>441</v>
      </c>
      <c r="S5" s="5">
        <f>R70</f>
        <v>0</v>
      </c>
      <c r="T5" s="7">
        <f>Q4+Q5-S5+Q6+Q7</f>
        <v>5507.02</v>
      </c>
      <c r="U5" s="206"/>
      <c r="V5" s="73"/>
    </row>
    <row r="6" spans="1:23" x14ac:dyDescent="0.25">
      <c r="B6" s="1143"/>
      <c r="C6" s="215"/>
      <c r="D6" s="156"/>
      <c r="E6" s="105"/>
      <c r="F6" s="73"/>
      <c r="I6" s="207"/>
      <c r="J6" s="73"/>
      <c r="N6" s="1143"/>
      <c r="O6" s="215"/>
      <c r="P6" s="156">
        <v>44627</v>
      </c>
      <c r="Q6" s="105">
        <v>503.94</v>
      </c>
      <c r="R6" s="73">
        <v>111</v>
      </c>
      <c r="U6" s="207"/>
      <c r="V6" s="73"/>
    </row>
    <row r="7" spans="1:23" ht="15.75" thickBot="1" x14ac:dyDescent="0.3">
      <c r="B7" s="12"/>
      <c r="C7" s="215"/>
      <c r="D7" s="156"/>
      <c r="E7" s="105"/>
      <c r="F7" s="73"/>
      <c r="I7" s="207"/>
      <c r="J7" s="73"/>
      <c r="N7" s="12"/>
      <c r="O7" s="215"/>
      <c r="P7" s="156">
        <v>44634</v>
      </c>
      <c r="Q7" s="105">
        <v>3000.94</v>
      </c>
      <c r="R7" s="73">
        <v>661</v>
      </c>
      <c r="U7" s="207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8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8" t="s">
        <v>11</v>
      </c>
      <c r="V8" s="73"/>
    </row>
    <row r="9" spans="1:23" ht="15.75" thickTop="1" x14ac:dyDescent="0.25">
      <c r="A9" s="73"/>
      <c r="B9" s="135">
        <v>4.54</v>
      </c>
      <c r="C9" s="15">
        <v>30</v>
      </c>
      <c r="D9" s="69">
        <f t="shared" ref="D9" si="0">C9*B9</f>
        <v>136.19999999999999</v>
      </c>
      <c r="E9" s="211">
        <v>44610</v>
      </c>
      <c r="F9" s="69">
        <f t="shared" ref="F9" si="1">D9</f>
        <v>136.19999999999999</v>
      </c>
      <c r="G9" s="70" t="s">
        <v>169</v>
      </c>
      <c r="H9" s="71">
        <v>58</v>
      </c>
      <c r="I9" s="206">
        <f>E5+E4+E6+E7-F9</f>
        <v>871.68000000000006</v>
      </c>
      <c r="J9" s="73">
        <f>F5-C9+F6+F4+F7</f>
        <v>192</v>
      </c>
      <c r="K9" s="60">
        <f>H9*F9</f>
        <v>7899.5999999999995</v>
      </c>
      <c r="M9" s="73"/>
      <c r="N9" s="135">
        <v>4.54</v>
      </c>
      <c r="O9" s="15"/>
      <c r="P9" s="69">
        <f t="shared" ref="P9:P69" si="2">O9*N9</f>
        <v>0</v>
      </c>
      <c r="Q9" s="211"/>
      <c r="R9" s="69">
        <f t="shared" ref="R9:R31" si="3">P9</f>
        <v>0</v>
      </c>
      <c r="S9" s="70"/>
      <c r="T9" s="71"/>
      <c r="U9" s="206">
        <f>Q5+Q4+Q6+Q7-R9</f>
        <v>5507.02</v>
      </c>
      <c r="V9" s="73">
        <f>R5-O9+R6+R4+R7</f>
        <v>1213</v>
      </c>
      <c r="W9" s="60">
        <f>T9*R9</f>
        <v>0</v>
      </c>
    </row>
    <row r="10" spans="1:23" x14ac:dyDescent="0.25">
      <c r="B10" s="135">
        <v>4.54</v>
      </c>
      <c r="C10" s="15">
        <v>4</v>
      </c>
      <c r="D10" s="69">
        <f t="shared" ref="D10:D69" si="4">C10*B10</f>
        <v>18.16</v>
      </c>
      <c r="E10" s="211">
        <v>44613</v>
      </c>
      <c r="F10" s="69">
        <f t="shared" ref="F10:F31" si="5">D10</f>
        <v>18.16</v>
      </c>
      <c r="G10" s="70" t="s">
        <v>178</v>
      </c>
      <c r="H10" s="71">
        <v>58</v>
      </c>
      <c r="I10" s="206">
        <f>I9-F10</f>
        <v>853.5200000000001</v>
      </c>
      <c r="J10" s="73">
        <f>J9-C10</f>
        <v>188</v>
      </c>
      <c r="K10" s="60">
        <f t="shared" ref="K10:K68" si="6">H10*F10</f>
        <v>1053.28</v>
      </c>
      <c r="N10" s="135">
        <v>4.54</v>
      </c>
      <c r="O10" s="15"/>
      <c r="P10" s="69">
        <f t="shared" si="2"/>
        <v>0</v>
      </c>
      <c r="Q10" s="211"/>
      <c r="R10" s="69">
        <f t="shared" si="3"/>
        <v>0</v>
      </c>
      <c r="S10" s="70"/>
      <c r="T10" s="71"/>
      <c r="U10" s="206">
        <f>U9-R10</f>
        <v>5507.02</v>
      </c>
      <c r="V10" s="73">
        <f>V9-O10</f>
        <v>1213</v>
      </c>
      <c r="W10" s="60">
        <f t="shared" ref="W10:W68" si="7">T10*R10</f>
        <v>0</v>
      </c>
    </row>
    <row r="11" spans="1:23" x14ac:dyDescent="0.25">
      <c r="A11" s="55" t="s">
        <v>32</v>
      </c>
      <c r="B11" s="135">
        <v>4.54</v>
      </c>
      <c r="C11" s="15">
        <v>40</v>
      </c>
      <c r="D11" s="69">
        <f t="shared" si="4"/>
        <v>181.6</v>
      </c>
      <c r="E11" s="211">
        <v>44613</v>
      </c>
      <c r="F11" s="69">
        <f t="shared" si="5"/>
        <v>181.6</v>
      </c>
      <c r="G11" s="270" t="s">
        <v>181</v>
      </c>
      <c r="H11" s="271">
        <v>58</v>
      </c>
      <c r="I11" s="285">
        <f t="shared" ref="I11:I68" si="8">I10-F11</f>
        <v>671.92000000000007</v>
      </c>
      <c r="J11" s="248">
        <f t="shared" ref="J11:J68" si="9">J10-C11</f>
        <v>148</v>
      </c>
      <c r="K11" s="60">
        <f t="shared" si="6"/>
        <v>10532.8</v>
      </c>
      <c r="M11" s="55" t="s">
        <v>32</v>
      </c>
      <c r="N11" s="135">
        <v>4.54</v>
      </c>
      <c r="O11" s="15"/>
      <c r="P11" s="69">
        <f t="shared" si="2"/>
        <v>0</v>
      </c>
      <c r="Q11" s="211"/>
      <c r="R11" s="69">
        <f t="shared" si="3"/>
        <v>0</v>
      </c>
      <c r="S11" s="270"/>
      <c r="T11" s="271"/>
      <c r="U11" s="285">
        <f t="shared" ref="U11:U68" si="10">U10-R11</f>
        <v>5507.02</v>
      </c>
      <c r="V11" s="248">
        <f t="shared" ref="V11:V68" si="11">V10-O11</f>
        <v>1213</v>
      </c>
      <c r="W11" s="60">
        <f t="shared" si="7"/>
        <v>0</v>
      </c>
    </row>
    <row r="12" spans="1:23" x14ac:dyDescent="0.25">
      <c r="A12" s="85"/>
      <c r="B12" s="135">
        <v>4.54</v>
      </c>
      <c r="C12" s="15">
        <v>10</v>
      </c>
      <c r="D12" s="69">
        <f t="shared" si="4"/>
        <v>45.4</v>
      </c>
      <c r="E12" s="211">
        <v>44613</v>
      </c>
      <c r="F12" s="69">
        <f t="shared" si="5"/>
        <v>45.4</v>
      </c>
      <c r="G12" s="270" t="s">
        <v>182</v>
      </c>
      <c r="H12" s="271">
        <v>58</v>
      </c>
      <c r="I12" s="285">
        <f t="shared" si="8"/>
        <v>626.5200000000001</v>
      </c>
      <c r="J12" s="248">
        <f t="shared" si="9"/>
        <v>138</v>
      </c>
      <c r="K12" s="60">
        <f t="shared" si="6"/>
        <v>2633.2</v>
      </c>
      <c r="M12" s="85"/>
      <c r="N12" s="135">
        <v>4.54</v>
      </c>
      <c r="O12" s="15"/>
      <c r="P12" s="69">
        <f t="shared" si="2"/>
        <v>0</v>
      </c>
      <c r="Q12" s="211"/>
      <c r="R12" s="69">
        <f t="shared" si="3"/>
        <v>0</v>
      </c>
      <c r="S12" s="270"/>
      <c r="T12" s="271"/>
      <c r="U12" s="285">
        <f t="shared" si="10"/>
        <v>5507.02</v>
      </c>
      <c r="V12" s="248">
        <f t="shared" si="11"/>
        <v>1213</v>
      </c>
      <c r="W12" s="60">
        <f t="shared" si="7"/>
        <v>0</v>
      </c>
    </row>
    <row r="13" spans="1:23" x14ac:dyDescent="0.25">
      <c r="B13" s="135">
        <v>4.54</v>
      </c>
      <c r="C13" s="15">
        <v>1</v>
      </c>
      <c r="D13" s="69">
        <f t="shared" si="4"/>
        <v>4.54</v>
      </c>
      <c r="E13" s="211">
        <v>44613</v>
      </c>
      <c r="F13" s="69">
        <f t="shared" si="5"/>
        <v>4.54</v>
      </c>
      <c r="G13" s="270" t="s">
        <v>183</v>
      </c>
      <c r="H13" s="271">
        <v>58</v>
      </c>
      <c r="I13" s="285">
        <f t="shared" si="8"/>
        <v>621.98000000000013</v>
      </c>
      <c r="J13" s="248">
        <f t="shared" si="9"/>
        <v>137</v>
      </c>
      <c r="K13" s="60">
        <f t="shared" si="6"/>
        <v>263.32</v>
      </c>
      <c r="N13" s="135">
        <v>4.54</v>
      </c>
      <c r="O13" s="15"/>
      <c r="P13" s="69">
        <f t="shared" si="2"/>
        <v>0</v>
      </c>
      <c r="Q13" s="211"/>
      <c r="R13" s="69">
        <f t="shared" si="3"/>
        <v>0</v>
      </c>
      <c r="S13" s="270"/>
      <c r="T13" s="271"/>
      <c r="U13" s="285">
        <f t="shared" si="10"/>
        <v>5507.02</v>
      </c>
      <c r="V13" s="248">
        <f t="shared" si="11"/>
        <v>1213</v>
      </c>
      <c r="W13" s="60">
        <f t="shared" si="7"/>
        <v>0</v>
      </c>
    </row>
    <row r="14" spans="1:23" x14ac:dyDescent="0.25">
      <c r="A14" s="55" t="s">
        <v>33</v>
      </c>
      <c r="B14" s="135">
        <v>4.54</v>
      </c>
      <c r="C14" s="15">
        <v>10</v>
      </c>
      <c r="D14" s="69">
        <f t="shared" si="4"/>
        <v>45.4</v>
      </c>
      <c r="E14" s="211">
        <v>44614</v>
      </c>
      <c r="F14" s="69">
        <f t="shared" si="5"/>
        <v>45.4</v>
      </c>
      <c r="G14" s="270" t="s">
        <v>185</v>
      </c>
      <c r="H14" s="271">
        <v>58</v>
      </c>
      <c r="I14" s="285">
        <f t="shared" si="8"/>
        <v>576.58000000000015</v>
      </c>
      <c r="J14" s="248">
        <f t="shared" si="9"/>
        <v>127</v>
      </c>
      <c r="K14" s="60">
        <f t="shared" si="6"/>
        <v>2633.2</v>
      </c>
      <c r="M14" s="55" t="s">
        <v>33</v>
      </c>
      <c r="N14" s="135">
        <v>4.54</v>
      </c>
      <c r="O14" s="15"/>
      <c r="P14" s="69">
        <f t="shared" si="2"/>
        <v>0</v>
      </c>
      <c r="Q14" s="211"/>
      <c r="R14" s="69">
        <f t="shared" si="3"/>
        <v>0</v>
      </c>
      <c r="S14" s="270"/>
      <c r="T14" s="271"/>
      <c r="U14" s="285">
        <f t="shared" si="10"/>
        <v>5507.02</v>
      </c>
      <c r="V14" s="248">
        <f t="shared" si="11"/>
        <v>1213</v>
      </c>
      <c r="W14" s="60">
        <f t="shared" si="7"/>
        <v>0</v>
      </c>
    </row>
    <row r="15" spans="1:23" x14ac:dyDescent="0.25">
      <c r="B15" s="135">
        <v>4.54</v>
      </c>
      <c r="C15" s="15">
        <v>30</v>
      </c>
      <c r="D15" s="69">
        <f t="shared" si="4"/>
        <v>136.19999999999999</v>
      </c>
      <c r="E15" s="136">
        <v>44615</v>
      </c>
      <c r="F15" s="69">
        <f t="shared" si="5"/>
        <v>136.19999999999999</v>
      </c>
      <c r="G15" s="270" t="s">
        <v>187</v>
      </c>
      <c r="H15" s="271">
        <v>58</v>
      </c>
      <c r="I15" s="285">
        <f t="shared" si="8"/>
        <v>440.38000000000017</v>
      </c>
      <c r="J15" s="248">
        <f t="shared" si="9"/>
        <v>97</v>
      </c>
      <c r="K15" s="60">
        <f t="shared" si="6"/>
        <v>7899.5999999999995</v>
      </c>
      <c r="N15" s="135">
        <v>4.54</v>
      </c>
      <c r="O15" s="15"/>
      <c r="P15" s="69">
        <f t="shared" si="2"/>
        <v>0</v>
      </c>
      <c r="Q15" s="136"/>
      <c r="R15" s="69">
        <f t="shared" si="3"/>
        <v>0</v>
      </c>
      <c r="S15" s="270"/>
      <c r="T15" s="271"/>
      <c r="U15" s="285">
        <f t="shared" si="10"/>
        <v>5507.02</v>
      </c>
      <c r="V15" s="248">
        <f t="shared" si="11"/>
        <v>1213</v>
      </c>
      <c r="W15" s="60">
        <f t="shared" si="7"/>
        <v>0</v>
      </c>
    </row>
    <row r="16" spans="1:23" x14ac:dyDescent="0.25">
      <c r="B16" s="135">
        <v>4.54</v>
      </c>
      <c r="C16" s="15">
        <v>4</v>
      </c>
      <c r="D16" s="69">
        <f t="shared" si="4"/>
        <v>18.16</v>
      </c>
      <c r="E16" s="211">
        <v>44615</v>
      </c>
      <c r="F16" s="69">
        <f t="shared" si="5"/>
        <v>18.16</v>
      </c>
      <c r="G16" s="270" t="s">
        <v>188</v>
      </c>
      <c r="H16" s="271">
        <v>58</v>
      </c>
      <c r="I16" s="285">
        <f t="shared" si="8"/>
        <v>422.22000000000014</v>
      </c>
      <c r="J16" s="248">
        <f t="shared" si="9"/>
        <v>93</v>
      </c>
      <c r="K16" s="60">
        <f t="shared" si="6"/>
        <v>1053.28</v>
      </c>
      <c r="N16" s="135">
        <v>4.54</v>
      </c>
      <c r="O16" s="15"/>
      <c r="P16" s="69">
        <f t="shared" si="2"/>
        <v>0</v>
      </c>
      <c r="Q16" s="211"/>
      <c r="R16" s="69">
        <f t="shared" si="3"/>
        <v>0</v>
      </c>
      <c r="S16" s="270"/>
      <c r="T16" s="271"/>
      <c r="U16" s="285">
        <f t="shared" si="10"/>
        <v>5507.02</v>
      </c>
      <c r="V16" s="248">
        <f t="shared" si="11"/>
        <v>1213</v>
      </c>
      <c r="W16" s="60">
        <f t="shared" si="7"/>
        <v>0</v>
      </c>
    </row>
    <row r="17" spans="2:23" x14ac:dyDescent="0.25">
      <c r="B17" s="135">
        <v>4.54</v>
      </c>
      <c r="C17" s="15">
        <v>5</v>
      </c>
      <c r="D17" s="69">
        <f t="shared" si="4"/>
        <v>22.7</v>
      </c>
      <c r="E17" s="211">
        <v>44616</v>
      </c>
      <c r="F17" s="69">
        <f t="shared" si="5"/>
        <v>22.7</v>
      </c>
      <c r="G17" s="270" t="s">
        <v>190</v>
      </c>
      <c r="H17" s="271">
        <v>58</v>
      </c>
      <c r="I17" s="285">
        <f t="shared" si="8"/>
        <v>399.52000000000015</v>
      </c>
      <c r="J17" s="248">
        <f t="shared" si="9"/>
        <v>88</v>
      </c>
      <c r="K17" s="60">
        <f t="shared" si="6"/>
        <v>1316.6</v>
      </c>
      <c r="N17" s="135">
        <v>4.54</v>
      </c>
      <c r="O17" s="15"/>
      <c r="P17" s="69">
        <f t="shared" si="2"/>
        <v>0</v>
      </c>
      <c r="Q17" s="211"/>
      <c r="R17" s="69">
        <f t="shared" si="3"/>
        <v>0</v>
      </c>
      <c r="S17" s="270"/>
      <c r="T17" s="271"/>
      <c r="U17" s="285">
        <f t="shared" si="10"/>
        <v>5507.02</v>
      </c>
      <c r="V17" s="248">
        <f t="shared" si="11"/>
        <v>1213</v>
      </c>
      <c r="W17" s="60">
        <f t="shared" si="7"/>
        <v>0</v>
      </c>
    </row>
    <row r="18" spans="2:23" x14ac:dyDescent="0.25">
      <c r="B18" s="135">
        <v>4.54</v>
      </c>
      <c r="C18" s="15">
        <v>5</v>
      </c>
      <c r="D18" s="69">
        <f t="shared" si="4"/>
        <v>22.7</v>
      </c>
      <c r="E18" s="211">
        <v>44617</v>
      </c>
      <c r="F18" s="69">
        <f t="shared" si="5"/>
        <v>22.7</v>
      </c>
      <c r="G18" s="270" t="s">
        <v>195</v>
      </c>
      <c r="H18" s="271">
        <v>58</v>
      </c>
      <c r="I18" s="285">
        <f t="shared" si="8"/>
        <v>376.82000000000016</v>
      </c>
      <c r="J18" s="248">
        <f t="shared" si="9"/>
        <v>83</v>
      </c>
      <c r="K18" s="60">
        <f t="shared" si="6"/>
        <v>1316.6</v>
      </c>
      <c r="N18" s="135">
        <v>4.54</v>
      </c>
      <c r="O18" s="15"/>
      <c r="P18" s="69">
        <f t="shared" si="2"/>
        <v>0</v>
      </c>
      <c r="Q18" s="211"/>
      <c r="R18" s="69">
        <f t="shared" si="3"/>
        <v>0</v>
      </c>
      <c r="S18" s="270"/>
      <c r="T18" s="271"/>
      <c r="U18" s="285">
        <f t="shared" si="10"/>
        <v>5507.02</v>
      </c>
      <c r="V18" s="248">
        <f t="shared" si="11"/>
        <v>1213</v>
      </c>
      <c r="W18" s="60">
        <f t="shared" si="7"/>
        <v>0</v>
      </c>
    </row>
    <row r="19" spans="2:23" x14ac:dyDescent="0.25">
      <c r="B19" s="135">
        <v>4.54</v>
      </c>
      <c r="C19" s="15">
        <v>50</v>
      </c>
      <c r="D19" s="69">
        <f t="shared" si="4"/>
        <v>227</v>
      </c>
      <c r="E19" s="211">
        <v>44617</v>
      </c>
      <c r="F19" s="69">
        <f t="shared" si="5"/>
        <v>227</v>
      </c>
      <c r="G19" s="270" t="s">
        <v>199</v>
      </c>
      <c r="H19" s="271">
        <v>58</v>
      </c>
      <c r="I19" s="285">
        <f t="shared" si="8"/>
        <v>149.82000000000016</v>
      </c>
      <c r="J19" s="248">
        <f t="shared" si="9"/>
        <v>33</v>
      </c>
      <c r="K19" s="60">
        <f t="shared" si="6"/>
        <v>13166</v>
      </c>
      <c r="N19" s="135">
        <v>4.54</v>
      </c>
      <c r="O19" s="15"/>
      <c r="P19" s="69">
        <f t="shared" si="2"/>
        <v>0</v>
      </c>
      <c r="Q19" s="211"/>
      <c r="R19" s="69">
        <f t="shared" si="3"/>
        <v>0</v>
      </c>
      <c r="S19" s="270"/>
      <c r="T19" s="271"/>
      <c r="U19" s="285">
        <f t="shared" si="10"/>
        <v>5507.02</v>
      </c>
      <c r="V19" s="248">
        <f t="shared" si="11"/>
        <v>1213</v>
      </c>
      <c r="W19" s="60">
        <f t="shared" si="7"/>
        <v>0</v>
      </c>
    </row>
    <row r="20" spans="2:23" x14ac:dyDescent="0.25">
      <c r="B20" s="135">
        <v>4.54</v>
      </c>
      <c r="C20" s="15"/>
      <c r="D20" s="483">
        <f t="shared" si="4"/>
        <v>0</v>
      </c>
      <c r="E20" s="1023"/>
      <c r="F20" s="483">
        <f t="shared" si="5"/>
        <v>0</v>
      </c>
      <c r="G20" s="552"/>
      <c r="H20" s="553"/>
      <c r="I20" s="1024">
        <f t="shared" si="8"/>
        <v>149.82000000000016</v>
      </c>
      <c r="J20" s="73">
        <f t="shared" si="9"/>
        <v>33</v>
      </c>
      <c r="K20" s="60">
        <f t="shared" si="6"/>
        <v>0</v>
      </c>
      <c r="N20" s="135">
        <v>4.54</v>
      </c>
      <c r="O20" s="15"/>
      <c r="P20" s="69">
        <f t="shared" si="2"/>
        <v>0</v>
      </c>
      <c r="Q20" s="211"/>
      <c r="R20" s="69">
        <f t="shared" si="3"/>
        <v>0</v>
      </c>
      <c r="S20" s="70"/>
      <c r="T20" s="71"/>
      <c r="U20" s="206">
        <f t="shared" si="10"/>
        <v>5507.02</v>
      </c>
      <c r="V20" s="73">
        <f t="shared" si="11"/>
        <v>1213</v>
      </c>
      <c r="W20" s="60">
        <f t="shared" si="7"/>
        <v>0</v>
      </c>
    </row>
    <row r="21" spans="2:23" x14ac:dyDescent="0.25">
      <c r="B21" s="135">
        <v>4.54</v>
      </c>
      <c r="C21" s="15"/>
      <c r="D21" s="483">
        <f t="shared" si="4"/>
        <v>0</v>
      </c>
      <c r="E21" s="1023"/>
      <c r="F21" s="483">
        <f t="shared" si="5"/>
        <v>0</v>
      </c>
      <c r="G21" s="552"/>
      <c r="H21" s="553"/>
      <c r="I21" s="1024">
        <f t="shared" si="8"/>
        <v>149.82000000000016</v>
      </c>
      <c r="J21" s="73">
        <f t="shared" si="9"/>
        <v>33</v>
      </c>
      <c r="K21" s="60">
        <f t="shared" si="6"/>
        <v>0</v>
      </c>
      <c r="N21" s="135">
        <v>4.54</v>
      </c>
      <c r="O21" s="15"/>
      <c r="P21" s="69">
        <f t="shared" si="2"/>
        <v>0</v>
      </c>
      <c r="Q21" s="211"/>
      <c r="R21" s="69">
        <f t="shared" si="3"/>
        <v>0</v>
      </c>
      <c r="S21" s="70"/>
      <c r="T21" s="71"/>
      <c r="U21" s="206">
        <f t="shared" si="10"/>
        <v>5507.02</v>
      </c>
      <c r="V21" s="73">
        <f t="shared" si="11"/>
        <v>1213</v>
      </c>
      <c r="W21" s="60">
        <f t="shared" si="7"/>
        <v>0</v>
      </c>
    </row>
    <row r="22" spans="2:23" x14ac:dyDescent="0.25">
      <c r="B22" s="135">
        <v>4.54</v>
      </c>
      <c r="C22" s="15"/>
      <c r="D22" s="483">
        <f t="shared" si="4"/>
        <v>0</v>
      </c>
      <c r="E22" s="1023"/>
      <c r="F22" s="483">
        <f t="shared" si="5"/>
        <v>0</v>
      </c>
      <c r="G22" s="552"/>
      <c r="H22" s="553"/>
      <c r="I22" s="1024">
        <f t="shared" si="8"/>
        <v>149.82000000000016</v>
      </c>
      <c r="J22" s="73">
        <f t="shared" si="9"/>
        <v>33</v>
      </c>
      <c r="K22" s="60">
        <f t="shared" si="6"/>
        <v>0</v>
      </c>
      <c r="N22" s="135">
        <v>4.54</v>
      </c>
      <c r="O22" s="15"/>
      <c r="P22" s="69">
        <f t="shared" si="2"/>
        <v>0</v>
      </c>
      <c r="Q22" s="211"/>
      <c r="R22" s="69">
        <f t="shared" si="3"/>
        <v>0</v>
      </c>
      <c r="S22" s="70"/>
      <c r="T22" s="71"/>
      <c r="U22" s="206">
        <f t="shared" si="10"/>
        <v>5507.02</v>
      </c>
      <c r="V22" s="73">
        <f t="shared" si="11"/>
        <v>1213</v>
      </c>
      <c r="W22" s="60">
        <f t="shared" si="7"/>
        <v>0</v>
      </c>
    </row>
    <row r="23" spans="2:23" x14ac:dyDescent="0.25">
      <c r="B23" s="135">
        <v>4.54</v>
      </c>
      <c r="C23" s="15"/>
      <c r="D23" s="483">
        <f t="shared" si="4"/>
        <v>0</v>
      </c>
      <c r="E23" s="1023"/>
      <c r="F23" s="483">
        <f t="shared" si="5"/>
        <v>0</v>
      </c>
      <c r="G23" s="552"/>
      <c r="H23" s="553"/>
      <c r="I23" s="1024">
        <f t="shared" si="8"/>
        <v>149.82000000000016</v>
      </c>
      <c r="J23" s="73">
        <f t="shared" si="9"/>
        <v>33</v>
      </c>
      <c r="K23" s="60">
        <f t="shared" si="6"/>
        <v>0</v>
      </c>
      <c r="N23" s="135">
        <v>4.54</v>
      </c>
      <c r="O23" s="15"/>
      <c r="P23" s="69">
        <f t="shared" si="2"/>
        <v>0</v>
      </c>
      <c r="Q23" s="211"/>
      <c r="R23" s="69">
        <f t="shared" si="3"/>
        <v>0</v>
      </c>
      <c r="S23" s="70"/>
      <c r="T23" s="71"/>
      <c r="U23" s="206">
        <f t="shared" si="10"/>
        <v>5507.02</v>
      </c>
      <c r="V23" s="73">
        <f t="shared" si="11"/>
        <v>1213</v>
      </c>
      <c r="W23" s="60">
        <f t="shared" si="7"/>
        <v>0</v>
      </c>
    </row>
    <row r="24" spans="2:23" x14ac:dyDescent="0.25">
      <c r="B24" s="135">
        <v>4.54</v>
      </c>
      <c r="C24" s="15"/>
      <c r="D24" s="483">
        <f t="shared" si="4"/>
        <v>0</v>
      </c>
      <c r="E24" s="1023"/>
      <c r="F24" s="483">
        <f t="shared" si="5"/>
        <v>0</v>
      </c>
      <c r="G24" s="552"/>
      <c r="H24" s="553"/>
      <c r="I24" s="1024">
        <f t="shared" si="8"/>
        <v>149.82000000000016</v>
      </c>
      <c r="J24" s="73">
        <f t="shared" si="9"/>
        <v>33</v>
      </c>
      <c r="K24" s="60">
        <f t="shared" si="6"/>
        <v>0</v>
      </c>
      <c r="N24" s="135">
        <v>4.54</v>
      </c>
      <c r="O24" s="15"/>
      <c r="P24" s="69">
        <f t="shared" si="2"/>
        <v>0</v>
      </c>
      <c r="Q24" s="211"/>
      <c r="R24" s="69">
        <f t="shared" si="3"/>
        <v>0</v>
      </c>
      <c r="S24" s="70"/>
      <c r="T24" s="71"/>
      <c r="U24" s="206">
        <f t="shared" si="10"/>
        <v>5507.02</v>
      </c>
      <c r="V24" s="73">
        <f t="shared" si="11"/>
        <v>1213</v>
      </c>
      <c r="W24" s="60">
        <f t="shared" si="7"/>
        <v>0</v>
      </c>
    </row>
    <row r="25" spans="2:23" x14ac:dyDescent="0.25">
      <c r="B25" s="135">
        <v>4.54</v>
      </c>
      <c r="C25" s="15"/>
      <c r="D25" s="483">
        <f t="shared" si="4"/>
        <v>0</v>
      </c>
      <c r="E25" s="1023"/>
      <c r="F25" s="483">
        <f t="shared" si="5"/>
        <v>0</v>
      </c>
      <c r="G25" s="552"/>
      <c r="H25" s="553"/>
      <c r="I25" s="1024">
        <f t="shared" si="8"/>
        <v>149.82000000000016</v>
      </c>
      <c r="J25" s="73">
        <f t="shared" si="9"/>
        <v>33</v>
      </c>
      <c r="K25" s="60">
        <f t="shared" si="6"/>
        <v>0</v>
      </c>
      <c r="N25" s="135">
        <v>4.54</v>
      </c>
      <c r="O25" s="15"/>
      <c r="P25" s="69">
        <f t="shared" si="2"/>
        <v>0</v>
      </c>
      <c r="Q25" s="211"/>
      <c r="R25" s="69">
        <f t="shared" si="3"/>
        <v>0</v>
      </c>
      <c r="S25" s="70"/>
      <c r="T25" s="71"/>
      <c r="U25" s="206">
        <f t="shared" si="10"/>
        <v>5507.02</v>
      </c>
      <c r="V25" s="73">
        <f t="shared" si="11"/>
        <v>1213</v>
      </c>
      <c r="W25" s="60">
        <f t="shared" si="7"/>
        <v>0</v>
      </c>
    </row>
    <row r="26" spans="2:23" x14ac:dyDescent="0.25">
      <c r="B26" s="135">
        <v>4.54</v>
      </c>
      <c r="C26" s="15"/>
      <c r="D26" s="483">
        <f t="shared" si="4"/>
        <v>0</v>
      </c>
      <c r="E26" s="1023"/>
      <c r="F26" s="483">
        <f t="shared" si="5"/>
        <v>0</v>
      </c>
      <c r="G26" s="552"/>
      <c r="H26" s="553"/>
      <c r="I26" s="1024">
        <f t="shared" si="8"/>
        <v>149.82000000000016</v>
      </c>
      <c r="J26" s="73">
        <f t="shared" si="9"/>
        <v>33</v>
      </c>
      <c r="K26" s="60">
        <f t="shared" si="6"/>
        <v>0</v>
      </c>
      <c r="N26" s="135">
        <v>4.54</v>
      </c>
      <c r="O26" s="15"/>
      <c r="P26" s="69">
        <f t="shared" si="2"/>
        <v>0</v>
      </c>
      <c r="Q26" s="211"/>
      <c r="R26" s="69">
        <f t="shared" si="3"/>
        <v>0</v>
      </c>
      <c r="S26" s="70"/>
      <c r="T26" s="71"/>
      <c r="U26" s="206">
        <f t="shared" si="10"/>
        <v>5507.02</v>
      </c>
      <c r="V26" s="73">
        <f t="shared" si="11"/>
        <v>1213</v>
      </c>
      <c r="W26" s="60">
        <f t="shared" si="7"/>
        <v>0</v>
      </c>
    </row>
    <row r="27" spans="2:23" x14ac:dyDescent="0.25">
      <c r="B27" s="135">
        <v>4.54</v>
      </c>
      <c r="C27" s="15"/>
      <c r="D27" s="483">
        <f t="shared" si="4"/>
        <v>0</v>
      </c>
      <c r="E27" s="1023"/>
      <c r="F27" s="483">
        <f t="shared" si="5"/>
        <v>0</v>
      </c>
      <c r="G27" s="552"/>
      <c r="H27" s="553"/>
      <c r="I27" s="1024">
        <f t="shared" si="8"/>
        <v>149.82000000000016</v>
      </c>
      <c r="J27" s="73">
        <f t="shared" si="9"/>
        <v>33</v>
      </c>
      <c r="K27" s="60">
        <f t="shared" si="6"/>
        <v>0</v>
      </c>
      <c r="N27" s="135">
        <v>4.54</v>
      </c>
      <c r="O27" s="15"/>
      <c r="P27" s="69">
        <f t="shared" si="2"/>
        <v>0</v>
      </c>
      <c r="Q27" s="211"/>
      <c r="R27" s="69">
        <f t="shared" si="3"/>
        <v>0</v>
      </c>
      <c r="S27" s="70"/>
      <c r="T27" s="71"/>
      <c r="U27" s="206">
        <f t="shared" si="10"/>
        <v>5507.02</v>
      </c>
      <c r="V27" s="73">
        <f t="shared" si="11"/>
        <v>1213</v>
      </c>
      <c r="W27" s="60">
        <f t="shared" si="7"/>
        <v>0</v>
      </c>
    </row>
    <row r="28" spans="2:23" x14ac:dyDescent="0.25">
      <c r="B28" s="135">
        <v>4.54</v>
      </c>
      <c r="C28" s="15"/>
      <c r="D28" s="483">
        <f t="shared" si="4"/>
        <v>0</v>
      </c>
      <c r="E28" s="1023"/>
      <c r="F28" s="483">
        <f t="shared" si="5"/>
        <v>0</v>
      </c>
      <c r="G28" s="552"/>
      <c r="H28" s="553"/>
      <c r="I28" s="1024">
        <f t="shared" si="8"/>
        <v>149.82000000000016</v>
      </c>
      <c r="J28" s="73">
        <f t="shared" si="9"/>
        <v>33</v>
      </c>
      <c r="K28" s="60">
        <f t="shared" si="6"/>
        <v>0</v>
      </c>
      <c r="N28" s="135">
        <v>4.54</v>
      </c>
      <c r="O28" s="15"/>
      <c r="P28" s="69">
        <f t="shared" si="2"/>
        <v>0</v>
      </c>
      <c r="Q28" s="211"/>
      <c r="R28" s="69">
        <f t="shared" si="3"/>
        <v>0</v>
      </c>
      <c r="S28" s="70"/>
      <c r="T28" s="71"/>
      <c r="U28" s="206">
        <f t="shared" si="10"/>
        <v>5507.02</v>
      </c>
      <c r="V28" s="73">
        <f t="shared" si="11"/>
        <v>1213</v>
      </c>
      <c r="W28" s="60">
        <f t="shared" si="7"/>
        <v>0</v>
      </c>
    </row>
    <row r="29" spans="2:23" x14ac:dyDescent="0.25">
      <c r="B29" s="135">
        <v>4.54</v>
      </c>
      <c r="C29" s="15"/>
      <c r="D29" s="483">
        <f t="shared" si="4"/>
        <v>0</v>
      </c>
      <c r="E29" s="1023"/>
      <c r="F29" s="483">
        <f t="shared" si="5"/>
        <v>0</v>
      </c>
      <c r="G29" s="552"/>
      <c r="H29" s="553"/>
      <c r="I29" s="1024">
        <f t="shared" si="8"/>
        <v>149.82000000000016</v>
      </c>
      <c r="J29" s="73">
        <f t="shared" si="9"/>
        <v>33</v>
      </c>
      <c r="K29" s="60">
        <f t="shared" si="6"/>
        <v>0</v>
      </c>
      <c r="N29" s="135">
        <v>4.54</v>
      </c>
      <c r="O29" s="15"/>
      <c r="P29" s="69">
        <f t="shared" si="2"/>
        <v>0</v>
      </c>
      <c r="Q29" s="211"/>
      <c r="R29" s="69">
        <f t="shared" si="3"/>
        <v>0</v>
      </c>
      <c r="S29" s="70"/>
      <c r="T29" s="71"/>
      <c r="U29" s="206">
        <f t="shared" si="10"/>
        <v>5507.02</v>
      </c>
      <c r="V29" s="73">
        <f t="shared" si="11"/>
        <v>1213</v>
      </c>
      <c r="W29" s="60">
        <f t="shared" si="7"/>
        <v>0</v>
      </c>
    </row>
    <row r="30" spans="2:23" x14ac:dyDescent="0.25">
      <c r="B30" s="135">
        <v>4.54</v>
      </c>
      <c r="C30" s="15"/>
      <c r="D30" s="483">
        <f t="shared" si="4"/>
        <v>0</v>
      </c>
      <c r="E30" s="1023"/>
      <c r="F30" s="483">
        <f t="shared" si="5"/>
        <v>0</v>
      </c>
      <c r="G30" s="552"/>
      <c r="H30" s="553"/>
      <c r="I30" s="1024">
        <f t="shared" si="8"/>
        <v>149.82000000000016</v>
      </c>
      <c r="J30" s="73">
        <f t="shared" si="9"/>
        <v>33</v>
      </c>
      <c r="K30" s="60">
        <f t="shared" si="6"/>
        <v>0</v>
      </c>
      <c r="N30" s="135">
        <v>4.54</v>
      </c>
      <c r="O30" s="15"/>
      <c r="P30" s="69">
        <f t="shared" si="2"/>
        <v>0</v>
      </c>
      <c r="Q30" s="211"/>
      <c r="R30" s="69">
        <f t="shared" si="3"/>
        <v>0</v>
      </c>
      <c r="S30" s="70"/>
      <c r="T30" s="71"/>
      <c r="U30" s="206">
        <f t="shared" si="10"/>
        <v>5507.02</v>
      </c>
      <c r="V30" s="73">
        <f t="shared" si="11"/>
        <v>1213</v>
      </c>
      <c r="W30" s="60">
        <f t="shared" si="7"/>
        <v>0</v>
      </c>
    </row>
    <row r="31" spans="2:23" x14ac:dyDescent="0.25">
      <c r="B31" s="135">
        <v>4.54</v>
      </c>
      <c r="C31" s="15"/>
      <c r="D31" s="483">
        <f t="shared" si="4"/>
        <v>0</v>
      </c>
      <c r="E31" s="1023"/>
      <c r="F31" s="483">
        <f t="shared" si="5"/>
        <v>0</v>
      </c>
      <c r="G31" s="552"/>
      <c r="H31" s="553"/>
      <c r="I31" s="1024">
        <f t="shared" si="8"/>
        <v>149.82000000000016</v>
      </c>
      <c r="J31" s="73">
        <f t="shared" si="9"/>
        <v>33</v>
      </c>
      <c r="K31" s="60">
        <f t="shared" si="6"/>
        <v>0</v>
      </c>
      <c r="N31" s="135">
        <v>4.54</v>
      </c>
      <c r="O31" s="15"/>
      <c r="P31" s="69">
        <f t="shared" si="2"/>
        <v>0</v>
      </c>
      <c r="Q31" s="211"/>
      <c r="R31" s="69">
        <f t="shared" si="3"/>
        <v>0</v>
      </c>
      <c r="S31" s="70"/>
      <c r="T31" s="71"/>
      <c r="U31" s="206">
        <f t="shared" si="10"/>
        <v>5507.02</v>
      </c>
      <c r="V31" s="73">
        <f t="shared" si="11"/>
        <v>1213</v>
      </c>
      <c r="W31" s="60">
        <f t="shared" si="7"/>
        <v>0</v>
      </c>
    </row>
    <row r="32" spans="2:23" x14ac:dyDescent="0.25">
      <c r="B32" s="135">
        <v>4.54</v>
      </c>
      <c r="C32" s="15"/>
      <c r="D32" s="69">
        <f t="shared" si="4"/>
        <v>0</v>
      </c>
      <c r="E32" s="211"/>
      <c r="F32" s="69">
        <f>D32</f>
        <v>0</v>
      </c>
      <c r="G32" s="70"/>
      <c r="H32" s="71"/>
      <c r="I32" s="206">
        <f t="shared" si="8"/>
        <v>149.82000000000016</v>
      </c>
      <c r="J32" s="73">
        <f t="shared" si="9"/>
        <v>33</v>
      </c>
      <c r="K32" s="60">
        <f t="shared" si="6"/>
        <v>0</v>
      </c>
      <c r="N32" s="135">
        <v>4.54</v>
      </c>
      <c r="O32" s="15"/>
      <c r="P32" s="69">
        <f t="shared" si="2"/>
        <v>0</v>
      </c>
      <c r="Q32" s="211"/>
      <c r="R32" s="69">
        <f>P32</f>
        <v>0</v>
      </c>
      <c r="S32" s="70"/>
      <c r="T32" s="71"/>
      <c r="U32" s="206">
        <f t="shared" si="10"/>
        <v>5507.02</v>
      </c>
      <c r="V32" s="73">
        <f t="shared" si="11"/>
        <v>1213</v>
      </c>
      <c r="W32" s="60">
        <f t="shared" si="7"/>
        <v>0</v>
      </c>
    </row>
    <row r="33" spans="1:23" x14ac:dyDescent="0.25">
      <c r="B33" s="135">
        <v>4.54</v>
      </c>
      <c r="C33" s="15"/>
      <c r="D33" s="69">
        <f t="shared" si="4"/>
        <v>0</v>
      </c>
      <c r="E33" s="795"/>
      <c r="F33" s="69">
        <f>D33</f>
        <v>0</v>
      </c>
      <c r="G33" s="70"/>
      <c r="H33" s="71"/>
      <c r="I33" s="206">
        <f t="shared" si="8"/>
        <v>149.82000000000016</v>
      </c>
      <c r="J33" s="73">
        <f t="shared" si="9"/>
        <v>33</v>
      </c>
      <c r="K33" s="60">
        <f t="shared" si="6"/>
        <v>0</v>
      </c>
      <c r="N33" s="135">
        <v>4.54</v>
      </c>
      <c r="O33" s="15"/>
      <c r="P33" s="69">
        <f t="shared" si="2"/>
        <v>0</v>
      </c>
      <c r="Q33" s="795"/>
      <c r="R33" s="69">
        <f>P33</f>
        <v>0</v>
      </c>
      <c r="S33" s="70"/>
      <c r="T33" s="71"/>
      <c r="U33" s="206">
        <f t="shared" si="10"/>
        <v>5507.02</v>
      </c>
      <c r="V33" s="73">
        <f t="shared" si="11"/>
        <v>1213</v>
      </c>
      <c r="W33" s="60">
        <f t="shared" si="7"/>
        <v>0</v>
      </c>
    </row>
    <row r="34" spans="1:23" x14ac:dyDescent="0.25">
      <c r="B34" s="135">
        <v>4.54</v>
      </c>
      <c r="C34" s="15"/>
      <c r="D34" s="69">
        <f t="shared" si="4"/>
        <v>0</v>
      </c>
      <c r="E34" s="136"/>
      <c r="F34" s="69">
        <f t="shared" ref="F34:F69" si="12">D34</f>
        <v>0</v>
      </c>
      <c r="G34" s="70"/>
      <c r="H34" s="71"/>
      <c r="I34" s="206">
        <f t="shared" si="8"/>
        <v>149.82000000000016</v>
      </c>
      <c r="J34" s="73">
        <f t="shared" si="9"/>
        <v>33</v>
      </c>
      <c r="K34" s="60">
        <f t="shared" si="6"/>
        <v>0</v>
      </c>
      <c r="N34" s="135">
        <v>4.54</v>
      </c>
      <c r="O34" s="15"/>
      <c r="P34" s="69">
        <f t="shared" si="2"/>
        <v>0</v>
      </c>
      <c r="Q34" s="136"/>
      <c r="R34" s="69">
        <f t="shared" ref="R34:R69" si="13">P34</f>
        <v>0</v>
      </c>
      <c r="S34" s="70"/>
      <c r="T34" s="71"/>
      <c r="U34" s="206">
        <f t="shared" si="10"/>
        <v>5507.02</v>
      </c>
      <c r="V34" s="73">
        <f t="shared" si="11"/>
        <v>1213</v>
      </c>
      <c r="W34" s="60">
        <f t="shared" si="7"/>
        <v>0</v>
      </c>
    </row>
    <row r="35" spans="1:23" x14ac:dyDescent="0.25">
      <c r="B35" s="135">
        <v>4.54</v>
      </c>
      <c r="C35" s="15"/>
      <c r="D35" s="69">
        <f t="shared" si="4"/>
        <v>0</v>
      </c>
      <c r="E35" s="136"/>
      <c r="F35" s="69">
        <f t="shared" si="12"/>
        <v>0</v>
      </c>
      <c r="G35" s="70"/>
      <c r="H35" s="71"/>
      <c r="I35" s="206">
        <f t="shared" si="8"/>
        <v>149.82000000000016</v>
      </c>
      <c r="J35" s="73">
        <f t="shared" si="9"/>
        <v>33</v>
      </c>
      <c r="K35" s="60">
        <f t="shared" si="6"/>
        <v>0</v>
      </c>
      <c r="N35" s="135">
        <v>4.54</v>
      </c>
      <c r="O35" s="15"/>
      <c r="P35" s="69">
        <f t="shared" si="2"/>
        <v>0</v>
      </c>
      <c r="Q35" s="136"/>
      <c r="R35" s="69">
        <f t="shared" si="13"/>
        <v>0</v>
      </c>
      <c r="S35" s="70"/>
      <c r="T35" s="71"/>
      <c r="U35" s="206">
        <f t="shared" si="10"/>
        <v>5507.02</v>
      </c>
      <c r="V35" s="73">
        <f t="shared" si="11"/>
        <v>1213</v>
      </c>
      <c r="W35" s="60">
        <f t="shared" si="7"/>
        <v>0</v>
      </c>
    </row>
    <row r="36" spans="1:23" x14ac:dyDescent="0.25">
      <c r="A36" s="75"/>
      <c r="B36" s="135">
        <v>4.54</v>
      </c>
      <c r="C36" s="15"/>
      <c r="D36" s="69">
        <f t="shared" si="4"/>
        <v>0</v>
      </c>
      <c r="E36" s="136"/>
      <c r="F36" s="69">
        <f t="shared" si="12"/>
        <v>0</v>
      </c>
      <c r="G36" s="70"/>
      <c r="H36" s="71"/>
      <c r="I36" s="206">
        <f t="shared" si="8"/>
        <v>149.82000000000016</v>
      </c>
      <c r="J36" s="73">
        <f t="shared" si="9"/>
        <v>33</v>
      </c>
      <c r="K36" s="60">
        <f t="shared" si="6"/>
        <v>0</v>
      </c>
      <c r="M36" s="75"/>
      <c r="N36" s="135">
        <v>4.54</v>
      </c>
      <c r="O36" s="15"/>
      <c r="P36" s="69">
        <f t="shared" si="2"/>
        <v>0</v>
      </c>
      <c r="Q36" s="136"/>
      <c r="R36" s="69">
        <f t="shared" si="13"/>
        <v>0</v>
      </c>
      <c r="S36" s="70"/>
      <c r="T36" s="71"/>
      <c r="U36" s="206">
        <f t="shared" si="10"/>
        <v>5507.02</v>
      </c>
      <c r="V36" s="73">
        <f t="shared" si="11"/>
        <v>1213</v>
      </c>
      <c r="W36" s="60">
        <f t="shared" si="7"/>
        <v>0</v>
      </c>
    </row>
    <row r="37" spans="1:23" x14ac:dyDescent="0.25">
      <c r="B37" s="135">
        <v>4.54</v>
      </c>
      <c r="C37" s="15"/>
      <c r="D37" s="69">
        <f t="shared" si="4"/>
        <v>0</v>
      </c>
      <c r="E37" s="136"/>
      <c r="F37" s="69">
        <f t="shared" si="12"/>
        <v>0</v>
      </c>
      <c r="G37" s="70"/>
      <c r="H37" s="71"/>
      <c r="I37" s="206">
        <f t="shared" si="8"/>
        <v>149.82000000000016</v>
      </c>
      <c r="J37" s="73">
        <f t="shared" si="9"/>
        <v>33</v>
      </c>
      <c r="K37" s="60">
        <f t="shared" si="6"/>
        <v>0</v>
      </c>
      <c r="N37" s="135">
        <v>4.54</v>
      </c>
      <c r="O37" s="15"/>
      <c r="P37" s="69">
        <f t="shared" si="2"/>
        <v>0</v>
      </c>
      <c r="Q37" s="136"/>
      <c r="R37" s="69">
        <f t="shared" si="13"/>
        <v>0</v>
      </c>
      <c r="S37" s="70"/>
      <c r="T37" s="71"/>
      <c r="U37" s="206">
        <f t="shared" si="10"/>
        <v>5507.02</v>
      </c>
      <c r="V37" s="73">
        <f t="shared" si="11"/>
        <v>1213</v>
      </c>
      <c r="W37" s="60">
        <f t="shared" si="7"/>
        <v>0</v>
      </c>
    </row>
    <row r="38" spans="1:23" x14ac:dyDescent="0.25">
      <c r="B38" s="135">
        <v>4.54</v>
      </c>
      <c r="C38" s="15"/>
      <c r="D38" s="69">
        <f t="shared" si="4"/>
        <v>0</v>
      </c>
      <c r="E38" s="211"/>
      <c r="F38" s="69">
        <f t="shared" si="12"/>
        <v>0</v>
      </c>
      <c r="G38" s="70"/>
      <c r="H38" s="71"/>
      <c r="I38" s="206">
        <f t="shared" si="8"/>
        <v>149.82000000000016</v>
      </c>
      <c r="J38" s="73">
        <f t="shared" si="9"/>
        <v>33</v>
      </c>
      <c r="K38" s="60">
        <f t="shared" si="6"/>
        <v>0</v>
      </c>
      <c r="N38" s="135">
        <v>4.54</v>
      </c>
      <c r="O38" s="15"/>
      <c r="P38" s="69">
        <f t="shared" si="2"/>
        <v>0</v>
      </c>
      <c r="Q38" s="211"/>
      <c r="R38" s="69">
        <f t="shared" si="13"/>
        <v>0</v>
      </c>
      <c r="S38" s="70"/>
      <c r="T38" s="71"/>
      <c r="U38" s="206">
        <f t="shared" si="10"/>
        <v>5507.02</v>
      </c>
      <c r="V38" s="73">
        <f t="shared" si="11"/>
        <v>1213</v>
      </c>
      <c r="W38" s="60">
        <f t="shared" si="7"/>
        <v>0</v>
      </c>
    </row>
    <row r="39" spans="1:23" x14ac:dyDescent="0.25">
      <c r="B39" s="135">
        <v>4.54</v>
      </c>
      <c r="C39" s="15"/>
      <c r="D39" s="69">
        <f t="shared" si="4"/>
        <v>0</v>
      </c>
      <c r="E39" s="211"/>
      <c r="F39" s="69">
        <f t="shared" si="12"/>
        <v>0</v>
      </c>
      <c r="G39" s="70"/>
      <c r="H39" s="71"/>
      <c r="I39" s="206">
        <f t="shared" si="8"/>
        <v>149.82000000000016</v>
      </c>
      <c r="J39" s="73">
        <f t="shared" si="9"/>
        <v>33</v>
      </c>
      <c r="K39" s="60">
        <f t="shared" si="6"/>
        <v>0</v>
      </c>
      <c r="N39" s="135">
        <v>4.54</v>
      </c>
      <c r="O39" s="15"/>
      <c r="P39" s="69">
        <f t="shared" si="2"/>
        <v>0</v>
      </c>
      <c r="Q39" s="211"/>
      <c r="R39" s="69">
        <f t="shared" si="13"/>
        <v>0</v>
      </c>
      <c r="S39" s="70"/>
      <c r="T39" s="71"/>
      <c r="U39" s="206">
        <f t="shared" si="10"/>
        <v>5507.02</v>
      </c>
      <c r="V39" s="73">
        <f t="shared" si="11"/>
        <v>1213</v>
      </c>
      <c r="W39" s="60">
        <f t="shared" si="7"/>
        <v>0</v>
      </c>
    </row>
    <row r="40" spans="1:23" x14ac:dyDescent="0.25">
      <c r="B40" s="135">
        <v>4.54</v>
      </c>
      <c r="C40" s="15"/>
      <c r="D40" s="69">
        <f t="shared" si="4"/>
        <v>0</v>
      </c>
      <c r="E40" s="211"/>
      <c r="F40" s="69">
        <f t="shared" si="12"/>
        <v>0</v>
      </c>
      <c r="G40" s="70"/>
      <c r="H40" s="71"/>
      <c r="I40" s="206">
        <f t="shared" si="8"/>
        <v>149.82000000000016</v>
      </c>
      <c r="J40" s="73">
        <f t="shared" si="9"/>
        <v>33</v>
      </c>
      <c r="K40" s="60">
        <f t="shared" si="6"/>
        <v>0</v>
      </c>
      <c r="N40" s="135">
        <v>4.54</v>
      </c>
      <c r="O40" s="15"/>
      <c r="P40" s="69">
        <f t="shared" si="2"/>
        <v>0</v>
      </c>
      <c r="Q40" s="211"/>
      <c r="R40" s="69">
        <f t="shared" si="13"/>
        <v>0</v>
      </c>
      <c r="S40" s="70"/>
      <c r="T40" s="71"/>
      <c r="U40" s="206">
        <f t="shared" si="10"/>
        <v>5507.02</v>
      </c>
      <c r="V40" s="73">
        <f t="shared" si="11"/>
        <v>1213</v>
      </c>
      <c r="W40" s="60">
        <f t="shared" si="7"/>
        <v>0</v>
      </c>
    </row>
    <row r="41" spans="1:23" x14ac:dyDescent="0.25">
      <c r="B41" s="135">
        <v>4.54</v>
      </c>
      <c r="C41" s="15"/>
      <c r="D41" s="69">
        <f t="shared" si="4"/>
        <v>0</v>
      </c>
      <c r="E41" s="211"/>
      <c r="F41" s="69">
        <f t="shared" si="12"/>
        <v>0</v>
      </c>
      <c r="G41" s="70"/>
      <c r="H41" s="71"/>
      <c r="I41" s="206">
        <f t="shared" si="8"/>
        <v>149.82000000000016</v>
      </c>
      <c r="J41" s="73">
        <f t="shared" si="9"/>
        <v>33</v>
      </c>
      <c r="K41" s="60">
        <f t="shared" si="6"/>
        <v>0</v>
      </c>
      <c r="N41" s="135">
        <v>4.54</v>
      </c>
      <c r="O41" s="15"/>
      <c r="P41" s="69">
        <f t="shared" si="2"/>
        <v>0</v>
      </c>
      <c r="Q41" s="211"/>
      <c r="R41" s="69">
        <f t="shared" si="13"/>
        <v>0</v>
      </c>
      <c r="S41" s="70"/>
      <c r="T41" s="71"/>
      <c r="U41" s="206">
        <f t="shared" si="10"/>
        <v>5507.02</v>
      </c>
      <c r="V41" s="73">
        <f t="shared" si="11"/>
        <v>1213</v>
      </c>
      <c r="W41" s="60">
        <f t="shared" si="7"/>
        <v>0</v>
      </c>
    </row>
    <row r="42" spans="1:23" x14ac:dyDescent="0.25">
      <c r="B42" s="135">
        <v>4.54</v>
      </c>
      <c r="C42" s="15"/>
      <c r="D42" s="69">
        <f t="shared" si="4"/>
        <v>0</v>
      </c>
      <c r="E42" s="211"/>
      <c r="F42" s="69">
        <f t="shared" si="12"/>
        <v>0</v>
      </c>
      <c r="G42" s="70"/>
      <c r="H42" s="71"/>
      <c r="I42" s="206">
        <f t="shared" si="8"/>
        <v>149.82000000000016</v>
      </c>
      <c r="J42" s="73">
        <f t="shared" si="9"/>
        <v>33</v>
      </c>
      <c r="K42" s="60">
        <f t="shared" si="6"/>
        <v>0</v>
      </c>
      <c r="N42" s="135">
        <v>4.54</v>
      </c>
      <c r="O42" s="15"/>
      <c r="P42" s="69">
        <f t="shared" si="2"/>
        <v>0</v>
      </c>
      <c r="Q42" s="211"/>
      <c r="R42" s="69">
        <f t="shared" si="13"/>
        <v>0</v>
      </c>
      <c r="S42" s="70"/>
      <c r="T42" s="71"/>
      <c r="U42" s="206">
        <f t="shared" si="10"/>
        <v>5507.02</v>
      </c>
      <c r="V42" s="73">
        <f t="shared" si="11"/>
        <v>1213</v>
      </c>
      <c r="W42" s="60">
        <f t="shared" si="7"/>
        <v>0</v>
      </c>
    </row>
    <row r="43" spans="1:23" x14ac:dyDescent="0.25">
      <c r="B43" s="135">
        <v>4.54</v>
      </c>
      <c r="C43" s="15"/>
      <c r="D43" s="69">
        <f t="shared" si="4"/>
        <v>0</v>
      </c>
      <c r="E43" s="211"/>
      <c r="F43" s="69">
        <f t="shared" si="12"/>
        <v>0</v>
      </c>
      <c r="G43" s="70"/>
      <c r="H43" s="71"/>
      <c r="I43" s="206">
        <f t="shared" si="8"/>
        <v>149.82000000000016</v>
      </c>
      <c r="J43" s="73">
        <f t="shared" si="9"/>
        <v>33</v>
      </c>
      <c r="K43" s="60">
        <f t="shared" si="6"/>
        <v>0</v>
      </c>
      <c r="N43" s="135">
        <v>4.54</v>
      </c>
      <c r="O43" s="15"/>
      <c r="P43" s="69">
        <f t="shared" si="2"/>
        <v>0</v>
      </c>
      <c r="Q43" s="211"/>
      <c r="R43" s="69">
        <f t="shared" si="13"/>
        <v>0</v>
      </c>
      <c r="S43" s="70"/>
      <c r="T43" s="71"/>
      <c r="U43" s="206">
        <f t="shared" si="10"/>
        <v>5507.02</v>
      </c>
      <c r="V43" s="73">
        <f t="shared" si="11"/>
        <v>1213</v>
      </c>
      <c r="W43" s="60">
        <f t="shared" si="7"/>
        <v>0</v>
      </c>
    </row>
    <row r="44" spans="1:23" x14ac:dyDescent="0.25">
      <c r="B44" s="135">
        <v>4.54</v>
      </c>
      <c r="C44" s="15"/>
      <c r="D44" s="69">
        <f t="shared" si="4"/>
        <v>0</v>
      </c>
      <c r="E44" s="211"/>
      <c r="F44" s="69">
        <f t="shared" si="12"/>
        <v>0</v>
      </c>
      <c r="G44" s="70"/>
      <c r="H44" s="71"/>
      <c r="I44" s="206">
        <f t="shared" si="8"/>
        <v>149.82000000000016</v>
      </c>
      <c r="J44" s="73">
        <f t="shared" si="9"/>
        <v>33</v>
      </c>
      <c r="K44" s="60">
        <f t="shared" si="6"/>
        <v>0</v>
      </c>
      <c r="N44" s="135">
        <v>4.54</v>
      </c>
      <c r="O44" s="15"/>
      <c r="P44" s="69">
        <f t="shared" si="2"/>
        <v>0</v>
      </c>
      <c r="Q44" s="211"/>
      <c r="R44" s="69">
        <f t="shared" si="13"/>
        <v>0</v>
      </c>
      <c r="S44" s="70"/>
      <c r="T44" s="71"/>
      <c r="U44" s="206">
        <f t="shared" si="10"/>
        <v>5507.02</v>
      </c>
      <c r="V44" s="73">
        <f t="shared" si="11"/>
        <v>1213</v>
      </c>
      <c r="W44" s="60">
        <f t="shared" si="7"/>
        <v>0</v>
      </c>
    </row>
    <row r="45" spans="1:23" x14ac:dyDescent="0.25">
      <c r="B45" s="135">
        <v>4.54</v>
      </c>
      <c r="C45" s="15"/>
      <c r="D45" s="69">
        <f t="shared" si="4"/>
        <v>0</v>
      </c>
      <c r="E45" s="211"/>
      <c r="F45" s="69">
        <f t="shared" si="12"/>
        <v>0</v>
      </c>
      <c r="G45" s="70"/>
      <c r="H45" s="71"/>
      <c r="I45" s="206">
        <f t="shared" si="8"/>
        <v>149.82000000000016</v>
      </c>
      <c r="J45" s="73">
        <f t="shared" si="9"/>
        <v>33</v>
      </c>
      <c r="K45" s="60">
        <f t="shared" si="6"/>
        <v>0</v>
      </c>
      <c r="N45" s="135">
        <v>4.54</v>
      </c>
      <c r="O45" s="15"/>
      <c r="P45" s="69">
        <f t="shared" si="2"/>
        <v>0</v>
      </c>
      <c r="Q45" s="211"/>
      <c r="R45" s="69">
        <f t="shared" si="13"/>
        <v>0</v>
      </c>
      <c r="S45" s="70"/>
      <c r="T45" s="71"/>
      <c r="U45" s="206">
        <f t="shared" si="10"/>
        <v>5507.02</v>
      </c>
      <c r="V45" s="73">
        <f t="shared" si="11"/>
        <v>1213</v>
      </c>
      <c r="W45" s="60">
        <f t="shared" si="7"/>
        <v>0</v>
      </c>
    </row>
    <row r="46" spans="1:23" x14ac:dyDescent="0.25">
      <c r="B46" s="135">
        <v>4.54</v>
      </c>
      <c r="C46" s="15"/>
      <c r="D46" s="69">
        <f t="shared" si="4"/>
        <v>0</v>
      </c>
      <c r="E46" s="211"/>
      <c r="F46" s="69">
        <f t="shared" si="12"/>
        <v>0</v>
      </c>
      <c r="G46" s="70"/>
      <c r="H46" s="71"/>
      <c r="I46" s="206">
        <f t="shared" si="8"/>
        <v>149.82000000000016</v>
      </c>
      <c r="J46" s="73">
        <f t="shared" si="9"/>
        <v>33</v>
      </c>
      <c r="K46" s="60">
        <f t="shared" si="6"/>
        <v>0</v>
      </c>
      <c r="N46" s="135">
        <v>4.54</v>
      </c>
      <c r="O46" s="15"/>
      <c r="P46" s="69">
        <f t="shared" si="2"/>
        <v>0</v>
      </c>
      <c r="Q46" s="211"/>
      <c r="R46" s="69">
        <f t="shared" si="13"/>
        <v>0</v>
      </c>
      <c r="S46" s="70"/>
      <c r="T46" s="71"/>
      <c r="U46" s="206">
        <f t="shared" si="10"/>
        <v>5507.02</v>
      </c>
      <c r="V46" s="73">
        <f t="shared" si="11"/>
        <v>1213</v>
      </c>
      <c r="W46" s="60">
        <f t="shared" si="7"/>
        <v>0</v>
      </c>
    </row>
    <row r="47" spans="1:23" x14ac:dyDescent="0.25">
      <c r="B47" s="135">
        <v>4.54</v>
      </c>
      <c r="C47" s="15"/>
      <c r="D47" s="69">
        <f t="shared" si="4"/>
        <v>0</v>
      </c>
      <c r="E47" s="211"/>
      <c r="F47" s="69">
        <f t="shared" si="12"/>
        <v>0</v>
      </c>
      <c r="G47" s="70"/>
      <c r="H47" s="71"/>
      <c r="I47" s="206">
        <f t="shared" si="8"/>
        <v>149.82000000000016</v>
      </c>
      <c r="J47" s="73">
        <f t="shared" si="9"/>
        <v>33</v>
      </c>
      <c r="K47" s="60">
        <f t="shared" si="6"/>
        <v>0</v>
      </c>
      <c r="N47" s="135">
        <v>4.54</v>
      </c>
      <c r="O47" s="15"/>
      <c r="P47" s="69">
        <f t="shared" si="2"/>
        <v>0</v>
      </c>
      <c r="Q47" s="211"/>
      <c r="R47" s="69">
        <f t="shared" si="13"/>
        <v>0</v>
      </c>
      <c r="S47" s="70"/>
      <c r="T47" s="71"/>
      <c r="U47" s="206">
        <f t="shared" si="10"/>
        <v>5507.02</v>
      </c>
      <c r="V47" s="73">
        <f t="shared" si="11"/>
        <v>1213</v>
      </c>
      <c r="W47" s="60">
        <f t="shared" si="7"/>
        <v>0</v>
      </c>
    </row>
    <row r="48" spans="1:23" x14ac:dyDescent="0.25">
      <c r="B48" s="135">
        <v>4.54</v>
      </c>
      <c r="C48" s="15"/>
      <c r="D48" s="69">
        <f t="shared" si="4"/>
        <v>0</v>
      </c>
      <c r="E48" s="211"/>
      <c r="F48" s="69">
        <f t="shared" si="12"/>
        <v>0</v>
      </c>
      <c r="G48" s="70"/>
      <c r="H48" s="71"/>
      <c r="I48" s="206">
        <f t="shared" si="8"/>
        <v>149.82000000000016</v>
      </c>
      <c r="J48" s="73">
        <f t="shared" si="9"/>
        <v>33</v>
      </c>
      <c r="K48" s="60">
        <f t="shared" si="6"/>
        <v>0</v>
      </c>
      <c r="N48" s="135">
        <v>4.54</v>
      </c>
      <c r="O48" s="15"/>
      <c r="P48" s="69">
        <f t="shared" si="2"/>
        <v>0</v>
      </c>
      <c r="Q48" s="211"/>
      <c r="R48" s="69">
        <f t="shared" si="13"/>
        <v>0</v>
      </c>
      <c r="S48" s="70"/>
      <c r="T48" s="71"/>
      <c r="U48" s="206">
        <f t="shared" si="10"/>
        <v>5507.02</v>
      </c>
      <c r="V48" s="73">
        <f t="shared" si="11"/>
        <v>1213</v>
      </c>
      <c r="W48" s="60">
        <f t="shared" si="7"/>
        <v>0</v>
      </c>
    </row>
    <row r="49" spans="2:23" x14ac:dyDescent="0.25">
      <c r="B49" s="135">
        <v>4.54</v>
      </c>
      <c r="C49" s="15"/>
      <c r="D49" s="69">
        <f t="shared" si="4"/>
        <v>0</v>
      </c>
      <c r="E49" s="211"/>
      <c r="F49" s="69">
        <f t="shared" si="12"/>
        <v>0</v>
      </c>
      <c r="G49" s="70"/>
      <c r="H49" s="71"/>
      <c r="I49" s="206">
        <f t="shared" si="8"/>
        <v>149.82000000000016</v>
      </c>
      <c r="J49" s="73">
        <f t="shared" si="9"/>
        <v>33</v>
      </c>
      <c r="K49" s="60">
        <f t="shared" si="6"/>
        <v>0</v>
      </c>
      <c r="N49" s="135">
        <v>4.54</v>
      </c>
      <c r="O49" s="15"/>
      <c r="P49" s="69">
        <f t="shared" si="2"/>
        <v>0</v>
      </c>
      <c r="Q49" s="211"/>
      <c r="R49" s="69">
        <f t="shared" si="13"/>
        <v>0</v>
      </c>
      <c r="S49" s="70"/>
      <c r="T49" s="71"/>
      <c r="U49" s="206">
        <f t="shared" si="10"/>
        <v>5507.02</v>
      </c>
      <c r="V49" s="73">
        <f t="shared" si="11"/>
        <v>1213</v>
      </c>
      <c r="W49" s="60">
        <f t="shared" si="7"/>
        <v>0</v>
      </c>
    </row>
    <row r="50" spans="2:23" x14ac:dyDescent="0.25">
      <c r="B50" s="135">
        <v>4.54</v>
      </c>
      <c r="C50" s="15"/>
      <c r="D50" s="69">
        <f t="shared" si="4"/>
        <v>0</v>
      </c>
      <c r="E50" s="211"/>
      <c r="F50" s="69">
        <f t="shared" si="12"/>
        <v>0</v>
      </c>
      <c r="G50" s="70"/>
      <c r="H50" s="71"/>
      <c r="I50" s="206">
        <f t="shared" si="8"/>
        <v>149.82000000000016</v>
      </c>
      <c r="J50" s="73">
        <f t="shared" si="9"/>
        <v>33</v>
      </c>
      <c r="K50" s="60">
        <f t="shared" si="6"/>
        <v>0</v>
      </c>
      <c r="N50" s="135">
        <v>4.54</v>
      </c>
      <c r="O50" s="15"/>
      <c r="P50" s="69">
        <f t="shared" si="2"/>
        <v>0</v>
      </c>
      <c r="Q50" s="211"/>
      <c r="R50" s="69">
        <f t="shared" si="13"/>
        <v>0</v>
      </c>
      <c r="S50" s="70"/>
      <c r="T50" s="71"/>
      <c r="U50" s="206">
        <f t="shared" si="10"/>
        <v>5507.02</v>
      </c>
      <c r="V50" s="73">
        <f t="shared" si="11"/>
        <v>1213</v>
      </c>
      <c r="W50" s="60">
        <f t="shared" si="7"/>
        <v>0</v>
      </c>
    </row>
    <row r="51" spans="2:23" x14ac:dyDescent="0.25">
      <c r="B51" s="135">
        <v>4.54</v>
      </c>
      <c r="C51" s="15"/>
      <c r="D51" s="69">
        <f t="shared" si="4"/>
        <v>0</v>
      </c>
      <c r="E51" s="211"/>
      <c r="F51" s="69">
        <f t="shared" si="12"/>
        <v>0</v>
      </c>
      <c r="G51" s="70"/>
      <c r="H51" s="71"/>
      <c r="I51" s="206">
        <f t="shared" si="8"/>
        <v>149.82000000000016</v>
      </c>
      <c r="J51" s="73">
        <f t="shared" si="9"/>
        <v>33</v>
      </c>
      <c r="K51" s="60">
        <f t="shared" si="6"/>
        <v>0</v>
      </c>
      <c r="N51" s="135">
        <v>4.54</v>
      </c>
      <c r="O51" s="15"/>
      <c r="P51" s="69">
        <f t="shared" si="2"/>
        <v>0</v>
      </c>
      <c r="Q51" s="211"/>
      <c r="R51" s="69">
        <f t="shared" si="13"/>
        <v>0</v>
      </c>
      <c r="S51" s="70"/>
      <c r="T51" s="71"/>
      <c r="U51" s="206">
        <f t="shared" si="10"/>
        <v>5507.02</v>
      </c>
      <c r="V51" s="73">
        <f t="shared" si="11"/>
        <v>1213</v>
      </c>
      <c r="W51" s="60">
        <f t="shared" si="7"/>
        <v>0</v>
      </c>
    </row>
    <row r="52" spans="2:23" x14ac:dyDescent="0.25">
      <c r="B52" s="135">
        <v>4.54</v>
      </c>
      <c r="C52" s="15"/>
      <c r="D52" s="69">
        <f t="shared" si="4"/>
        <v>0</v>
      </c>
      <c r="E52" s="211"/>
      <c r="F52" s="69">
        <f t="shared" si="12"/>
        <v>0</v>
      </c>
      <c r="G52" s="70"/>
      <c r="H52" s="71"/>
      <c r="I52" s="206">
        <f t="shared" si="8"/>
        <v>149.82000000000016</v>
      </c>
      <c r="J52" s="73">
        <f t="shared" si="9"/>
        <v>33</v>
      </c>
      <c r="K52" s="60">
        <f t="shared" si="6"/>
        <v>0</v>
      </c>
      <c r="N52" s="135">
        <v>4.54</v>
      </c>
      <c r="O52" s="15"/>
      <c r="P52" s="69">
        <f t="shared" si="2"/>
        <v>0</v>
      </c>
      <c r="Q52" s="211"/>
      <c r="R52" s="69">
        <f t="shared" si="13"/>
        <v>0</v>
      </c>
      <c r="S52" s="70"/>
      <c r="T52" s="71"/>
      <c r="U52" s="206">
        <f t="shared" si="10"/>
        <v>5507.02</v>
      </c>
      <c r="V52" s="73">
        <f t="shared" si="11"/>
        <v>1213</v>
      </c>
      <c r="W52" s="60">
        <f t="shared" si="7"/>
        <v>0</v>
      </c>
    </row>
    <row r="53" spans="2:23" x14ac:dyDescent="0.25">
      <c r="B53" s="135">
        <v>4.54</v>
      </c>
      <c r="C53" s="15"/>
      <c r="D53" s="69">
        <f t="shared" si="4"/>
        <v>0</v>
      </c>
      <c r="E53" s="211"/>
      <c r="F53" s="69">
        <f t="shared" si="12"/>
        <v>0</v>
      </c>
      <c r="G53" s="70"/>
      <c r="H53" s="71"/>
      <c r="I53" s="206">
        <f t="shared" si="8"/>
        <v>149.82000000000016</v>
      </c>
      <c r="J53" s="73">
        <f t="shared" si="9"/>
        <v>33</v>
      </c>
      <c r="K53" s="60">
        <f t="shared" si="6"/>
        <v>0</v>
      </c>
      <c r="N53" s="135">
        <v>4.54</v>
      </c>
      <c r="O53" s="15"/>
      <c r="P53" s="69">
        <f t="shared" si="2"/>
        <v>0</v>
      </c>
      <c r="Q53" s="211"/>
      <c r="R53" s="69">
        <f t="shared" si="13"/>
        <v>0</v>
      </c>
      <c r="S53" s="70"/>
      <c r="T53" s="71"/>
      <c r="U53" s="206">
        <f t="shared" si="10"/>
        <v>5507.02</v>
      </c>
      <c r="V53" s="73">
        <f t="shared" si="11"/>
        <v>1213</v>
      </c>
      <c r="W53" s="60">
        <f t="shared" si="7"/>
        <v>0</v>
      </c>
    </row>
    <row r="54" spans="2:23" x14ac:dyDescent="0.25">
      <c r="B54" s="135">
        <v>4.54</v>
      </c>
      <c r="C54" s="15"/>
      <c r="D54" s="69">
        <f t="shared" si="4"/>
        <v>0</v>
      </c>
      <c r="E54" s="211"/>
      <c r="F54" s="69">
        <f t="shared" si="12"/>
        <v>0</v>
      </c>
      <c r="G54" s="70"/>
      <c r="H54" s="71"/>
      <c r="I54" s="206">
        <f t="shared" si="8"/>
        <v>149.82000000000016</v>
      </c>
      <c r="J54" s="73">
        <f t="shared" si="9"/>
        <v>33</v>
      </c>
      <c r="K54" s="60">
        <f t="shared" si="6"/>
        <v>0</v>
      </c>
      <c r="N54" s="135">
        <v>4.54</v>
      </c>
      <c r="O54" s="15"/>
      <c r="P54" s="69">
        <f t="shared" si="2"/>
        <v>0</v>
      </c>
      <c r="Q54" s="211"/>
      <c r="R54" s="69">
        <f t="shared" si="13"/>
        <v>0</v>
      </c>
      <c r="S54" s="70"/>
      <c r="T54" s="71"/>
      <c r="U54" s="206">
        <f t="shared" si="10"/>
        <v>5507.02</v>
      </c>
      <c r="V54" s="73">
        <f t="shared" si="11"/>
        <v>1213</v>
      </c>
      <c r="W54" s="60">
        <f t="shared" si="7"/>
        <v>0</v>
      </c>
    </row>
    <row r="55" spans="2:23" x14ac:dyDescent="0.25">
      <c r="B55" s="135">
        <v>4.54</v>
      </c>
      <c r="C55" s="15"/>
      <c r="D55" s="69">
        <f t="shared" si="4"/>
        <v>0</v>
      </c>
      <c r="E55" s="211"/>
      <c r="F55" s="69">
        <f t="shared" si="12"/>
        <v>0</v>
      </c>
      <c r="G55" s="70"/>
      <c r="H55" s="71"/>
      <c r="I55" s="206">
        <f t="shared" si="8"/>
        <v>149.82000000000016</v>
      </c>
      <c r="J55" s="73">
        <f t="shared" si="9"/>
        <v>33</v>
      </c>
      <c r="K55" s="60">
        <f t="shared" si="6"/>
        <v>0</v>
      </c>
      <c r="N55" s="135">
        <v>4.54</v>
      </c>
      <c r="O55" s="15"/>
      <c r="P55" s="69">
        <f t="shared" si="2"/>
        <v>0</v>
      </c>
      <c r="Q55" s="211"/>
      <c r="R55" s="69">
        <f t="shared" si="13"/>
        <v>0</v>
      </c>
      <c r="S55" s="70"/>
      <c r="T55" s="71"/>
      <c r="U55" s="206">
        <f t="shared" si="10"/>
        <v>5507.02</v>
      </c>
      <c r="V55" s="73">
        <f t="shared" si="11"/>
        <v>1213</v>
      </c>
      <c r="W55" s="60">
        <f t="shared" si="7"/>
        <v>0</v>
      </c>
    </row>
    <row r="56" spans="2:23" x14ac:dyDescent="0.25">
      <c r="B56" s="135">
        <v>4.54</v>
      </c>
      <c r="C56" s="15"/>
      <c r="D56" s="69">
        <f t="shared" si="4"/>
        <v>0</v>
      </c>
      <c r="E56" s="211"/>
      <c r="F56" s="69">
        <f t="shared" si="12"/>
        <v>0</v>
      </c>
      <c r="G56" s="70"/>
      <c r="H56" s="71"/>
      <c r="I56" s="206">
        <f t="shared" si="8"/>
        <v>149.82000000000016</v>
      </c>
      <c r="J56" s="73">
        <f t="shared" si="9"/>
        <v>33</v>
      </c>
      <c r="K56" s="60">
        <f t="shared" si="6"/>
        <v>0</v>
      </c>
      <c r="N56" s="135">
        <v>4.54</v>
      </c>
      <c r="O56" s="15"/>
      <c r="P56" s="69">
        <f t="shared" si="2"/>
        <v>0</v>
      </c>
      <c r="Q56" s="211"/>
      <c r="R56" s="69">
        <f t="shared" si="13"/>
        <v>0</v>
      </c>
      <c r="S56" s="70"/>
      <c r="T56" s="71"/>
      <c r="U56" s="206">
        <f t="shared" si="10"/>
        <v>5507.02</v>
      </c>
      <c r="V56" s="73">
        <f t="shared" si="11"/>
        <v>1213</v>
      </c>
      <c r="W56" s="60">
        <f t="shared" si="7"/>
        <v>0</v>
      </c>
    </row>
    <row r="57" spans="2:23" x14ac:dyDescent="0.25">
      <c r="B57" s="135">
        <v>4.54</v>
      </c>
      <c r="C57" s="15"/>
      <c r="D57" s="69">
        <f t="shared" si="4"/>
        <v>0</v>
      </c>
      <c r="E57" s="211"/>
      <c r="F57" s="69">
        <f t="shared" si="12"/>
        <v>0</v>
      </c>
      <c r="G57" s="70"/>
      <c r="H57" s="71"/>
      <c r="I57" s="206">
        <f t="shared" si="8"/>
        <v>149.82000000000016</v>
      </c>
      <c r="J57" s="73">
        <f t="shared" si="9"/>
        <v>33</v>
      </c>
      <c r="K57" s="60">
        <f t="shared" si="6"/>
        <v>0</v>
      </c>
      <c r="N57" s="135">
        <v>4.54</v>
      </c>
      <c r="O57" s="15"/>
      <c r="P57" s="69">
        <f t="shared" si="2"/>
        <v>0</v>
      </c>
      <c r="Q57" s="211"/>
      <c r="R57" s="69">
        <f t="shared" si="13"/>
        <v>0</v>
      </c>
      <c r="S57" s="70"/>
      <c r="T57" s="71"/>
      <c r="U57" s="206">
        <f t="shared" si="10"/>
        <v>5507.02</v>
      </c>
      <c r="V57" s="73">
        <f t="shared" si="11"/>
        <v>1213</v>
      </c>
      <c r="W57" s="60">
        <f t="shared" si="7"/>
        <v>0</v>
      </c>
    </row>
    <row r="58" spans="2:23" x14ac:dyDescent="0.25">
      <c r="B58" s="135">
        <v>4.54</v>
      </c>
      <c r="C58" s="15"/>
      <c r="D58" s="69">
        <f t="shared" si="4"/>
        <v>0</v>
      </c>
      <c r="E58" s="211"/>
      <c r="F58" s="69">
        <f t="shared" si="12"/>
        <v>0</v>
      </c>
      <c r="G58" s="70"/>
      <c r="H58" s="71"/>
      <c r="I58" s="206">
        <f t="shared" si="8"/>
        <v>149.82000000000016</v>
      </c>
      <c r="J58" s="73">
        <f t="shared" si="9"/>
        <v>33</v>
      </c>
      <c r="K58" s="60">
        <f t="shared" si="6"/>
        <v>0</v>
      </c>
      <c r="N58" s="135">
        <v>4.54</v>
      </c>
      <c r="O58" s="15"/>
      <c r="P58" s="69">
        <f t="shared" si="2"/>
        <v>0</v>
      </c>
      <c r="Q58" s="211"/>
      <c r="R58" s="69">
        <f t="shared" si="13"/>
        <v>0</v>
      </c>
      <c r="S58" s="70"/>
      <c r="T58" s="71"/>
      <c r="U58" s="206">
        <f t="shared" si="10"/>
        <v>5507.02</v>
      </c>
      <c r="V58" s="73">
        <f t="shared" si="11"/>
        <v>1213</v>
      </c>
      <c r="W58" s="60">
        <f t="shared" si="7"/>
        <v>0</v>
      </c>
    </row>
    <row r="59" spans="2:23" x14ac:dyDescent="0.25">
      <c r="B59" s="135">
        <v>4.54</v>
      </c>
      <c r="C59" s="15"/>
      <c r="D59" s="69">
        <f t="shared" si="4"/>
        <v>0</v>
      </c>
      <c r="E59" s="211"/>
      <c r="F59" s="69">
        <f t="shared" si="12"/>
        <v>0</v>
      </c>
      <c r="G59" s="70"/>
      <c r="H59" s="71"/>
      <c r="I59" s="206">
        <f t="shared" si="8"/>
        <v>149.82000000000016</v>
      </c>
      <c r="J59" s="73">
        <f t="shared" si="9"/>
        <v>33</v>
      </c>
      <c r="K59" s="60">
        <f t="shared" si="6"/>
        <v>0</v>
      </c>
      <c r="N59" s="135">
        <v>4.54</v>
      </c>
      <c r="O59" s="15"/>
      <c r="P59" s="69">
        <f t="shared" si="2"/>
        <v>0</v>
      </c>
      <c r="Q59" s="211"/>
      <c r="R59" s="69">
        <f t="shared" si="13"/>
        <v>0</v>
      </c>
      <c r="S59" s="70"/>
      <c r="T59" s="71"/>
      <c r="U59" s="206">
        <f t="shared" si="10"/>
        <v>5507.02</v>
      </c>
      <c r="V59" s="73">
        <f t="shared" si="11"/>
        <v>1213</v>
      </c>
      <c r="W59" s="60">
        <f t="shared" si="7"/>
        <v>0</v>
      </c>
    </row>
    <row r="60" spans="2:23" x14ac:dyDescent="0.25">
      <c r="B60" s="135">
        <v>4.54</v>
      </c>
      <c r="C60" s="15"/>
      <c r="D60" s="69">
        <f t="shared" si="4"/>
        <v>0</v>
      </c>
      <c r="E60" s="211"/>
      <c r="F60" s="69">
        <f t="shared" si="12"/>
        <v>0</v>
      </c>
      <c r="G60" s="70"/>
      <c r="H60" s="71"/>
      <c r="I60" s="206">
        <f t="shared" si="8"/>
        <v>149.82000000000016</v>
      </c>
      <c r="J60" s="73">
        <f t="shared" si="9"/>
        <v>33</v>
      </c>
      <c r="K60" s="60">
        <f t="shared" si="6"/>
        <v>0</v>
      </c>
      <c r="N60" s="135">
        <v>4.54</v>
      </c>
      <c r="O60" s="15"/>
      <c r="P60" s="69">
        <f t="shared" si="2"/>
        <v>0</v>
      </c>
      <c r="Q60" s="211"/>
      <c r="R60" s="69">
        <f t="shared" si="13"/>
        <v>0</v>
      </c>
      <c r="S60" s="70"/>
      <c r="T60" s="71"/>
      <c r="U60" s="206">
        <f t="shared" si="10"/>
        <v>5507.02</v>
      </c>
      <c r="V60" s="73">
        <f t="shared" si="11"/>
        <v>1213</v>
      </c>
      <c r="W60" s="60">
        <f t="shared" si="7"/>
        <v>0</v>
      </c>
    </row>
    <row r="61" spans="2:23" x14ac:dyDescent="0.25">
      <c r="B61" s="135">
        <v>4.54</v>
      </c>
      <c r="C61" s="15"/>
      <c r="D61" s="69">
        <f t="shared" si="4"/>
        <v>0</v>
      </c>
      <c r="E61" s="211"/>
      <c r="F61" s="69">
        <f t="shared" si="12"/>
        <v>0</v>
      </c>
      <c r="G61" s="70"/>
      <c r="H61" s="71"/>
      <c r="I61" s="206">
        <f t="shared" si="8"/>
        <v>149.82000000000016</v>
      </c>
      <c r="J61" s="73">
        <f t="shared" si="9"/>
        <v>33</v>
      </c>
      <c r="K61" s="60">
        <f t="shared" si="6"/>
        <v>0</v>
      </c>
      <c r="N61" s="135">
        <v>4.54</v>
      </c>
      <c r="O61" s="15"/>
      <c r="P61" s="69">
        <f t="shared" si="2"/>
        <v>0</v>
      </c>
      <c r="Q61" s="211"/>
      <c r="R61" s="69">
        <f t="shared" si="13"/>
        <v>0</v>
      </c>
      <c r="S61" s="70"/>
      <c r="T61" s="71"/>
      <c r="U61" s="206">
        <f t="shared" si="10"/>
        <v>5507.02</v>
      </c>
      <c r="V61" s="73">
        <f t="shared" si="11"/>
        <v>1213</v>
      </c>
      <c r="W61" s="60">
        <f t="shared" si="7"/>
        <v>0</v>
      </c>
    </row>
    <row r="62" spans="2:23" x14ac:dyDescent="0.25">
      <c r="B62" s="135">
        <v>4.54</v>
      </c>
      <c r="C62" s="15"/>
      <c r="D62" s="69">
        <f t="shared" si="4"/>
        <v>0</v>
      </c>
      <c r="E62" s="211"/>
      <c r="F62" s="69">
        <f t="shared" si="12"/>
        <v>0</v>
      </c>
      <c r="G62" s="70"/>
      <c r="H62" s="71"/>
      <c r="I62" s="206">
        <f t="shared" si="8"/>
        <v>149.82000000000016</v>
      </c>
      <c r="J62" s="73">
        <f t="shared" si="9"/>
        <v>33</v>
      </c>
      <c r="K62" s="60">
        <f t="shared" si="6"/>
        <v>0</v>
      </c>
      <c r="N62" s="135">
        <v>4.54</v>
      </c>
      <c r="O62" s="15"/>
      <c r="P62" s="69">
        <f t="shared" si="2"/>
        <v>0</v>
      </c>
      <c r="Q62" s="211"/>
      <c r="R62" s="69">
        <f t="shared" si="13"/>
        <v>0</v>
      </c>
      <c r="S62" s="70"/>
      <c r="T62" s="71"/>
      <c r="U62" s="206">
        <f t="shared" si="10"/>
        <v>5507.02</v>
      </c>
      <c r="V62" s="73">
        <f t="shared" si="11"/>
        <v>1213</v>
      </c>
      <c r="W62" s="60">
        <f t="shared" si="7"/>
        <v>0</v>
      </c>
    </row>
    <row r="63" spans="2:23" x14ac:dyDescent="0.25">
      <c r="B63" s="135">
        <v>4.54</v>
      </c>
      <c r="C63" s="15"/>
      <c r="D63" s="69">
        <f t="shared" si="4"/>
        <v>0</v>
      </c>
      <c r="E63" s="211"/>
      <c r="F63" s="69">
        <f t="shared" si="12"/>
        <v>0</v>
      </c>
      <c r="G63" s="70"/>
      <c r="H63" s="71"/>
      <c r="I63" s="206">
        <f t="shared" si="8"/>
        <v>149.82000000000016</v>
      </c>
      <c r="J63" s="73">
        <f t="shared" si="9"/>
        <v>33</v>
      </c>
      <c r="K63" s="60">
        <f t="shared" si="6"/>
        <v>0</v>
      </c>
      <c r="N63" s="135">
        <v>4.54</v>
      </c>
      <c r="O63" s="15"/>
      <c r="P63" s="69">
        <f t="shared" si="2"/>
        <v>0</v>
      </c>
      <c r="Q63" s="211"/>
      <c r="R63" s="69">
        <f t="shared" si="13"/>
        <v>0</v>
      </c>
      <c r="S63" s="70"/>
      <c r="T63" s="71"/>
      <c r="U63" s="206">
        <f t="shared" si="10"/>
        <v>5507.02</v>
      </c>
      <c r="V63" s="73">
        <f t="shared" si="11"/>
        <v>1213</v>
      </c>
      <c r="W63" s="60">
        <f t="shared" si="7"/>
        <v>0</v>
      </c>
    </row>
    <row r="64" spans="2:23" x14ac:dyDescent="0.25">
      <c r="B64" s="135">
        <v>4.54</v>
      </c>
      <c r="C64" s="15"/>
      <c r="D64" s="69">
        <f t="shared" si="4"/>
        <v>0</v>
      </c>
      <c r="E64" s="211"/>
      <c r="F64" s="69">
        <f t="shared" si="12"/>
        <v>0</v>
      </c>
      <c r="G64" s="70"/>
      <c r="H64" s="71"/>
      <c r="I64" s="206">
        <f t="shared" si="8"/>
        <v>149.82000000000016</v>
      </c>
      <c r="J64" s="73">
        <f t="shared" si="9"/>
        <v>33</v>
      </c>
      <c r="K64" s="60">
        <f t="shared" si="6"/>
        <v>0</v>
      </c>
      <c r="N64" s="135">
        <v>4.54</v>
      </c>
      <c r="O64" s="15"/>
      <c r="P64" s="69">
        <f t="shared" si="2"/>
        <v>0</v>
      </c>
      <c r="Q64" s="211"/>
      <c r="R64" s="69">
        <f t="shared" si="13"/>
        <v>0</v>
      </c>
      <c r="S64" s="70"/>
      <c r="T64" s="71"/>
      <c r="U64" s="206">
        <f t="shared" si="10"/>
        <v>5507.02</v>
      </c>
      <c r="V64" s="73">
        <f t="shared" si="11"/>
        <v>1213</v>
      </c>
      <c r="W64" s="60">
        <f t="shared" si="7"/>
        <v>0</v>
      </c>
    </row>
    <row r="65" spans="2:23" x14ac:dyDescent="0.25">
      <c r="B65" s="135">
        <v>4.54</v>
      </c>
      <c r="C65" s="15"/>
      <c r="D65" s="69">
        <f t="shared" si="4"/>
        <v>0</v>
      </c>
      <c r="E65" s="211"/>
      <c r="F65" s="69">
        <f t="shared" si="12"/>
        <v>0</v>
      </c>
      <c r="G65" s="70"/>
      <c r="H65" s="71"/>
      <c r="I65" s="206">
        <f t="shared" si="8"/>
        <v>149.82000000000016</v>
      </c>
      <c r="J65" s="73">
        <f t="shared" si="9"/>
        <v>33</v>
      </c>
      <c r="K65" s="60">
        <f t="shared" si="6"/>
        <v>0</v>
      </c>
      <c r="N65" s="135">
        <v>4.54</v>
      </c>
      <c r="O65" s="15"/>
      <c r="P65" s="69">
        <f t="shared" si="2"/>
        <v>0</v>
      </c>
      <c r="Q65" s="211"/>
      <c r="R65" s="69">
        <f t="shared" si="13"/>
        <v>0</v>
      </c>
      <c r="S65" s="70"/>
      <c r="T65" s="71"/>
      <c r="U65" s="206">
        <f t="shared" si="10"/>
        <v>5507.02</v>
      </c>
      <c r="V65" s="73">
        <f t="shared" si="11"/>
        <v>1213</v>
      </c>
      <c r="W65" s="60">
        <f t="shared" si="7"/>
        <v>0</v>
      </c>
    </row>
    <row r="66" spans="2:23" x14ac:dyDescent="0.25">
      <c r="B66" s="135">
        <v>4.54</v>
      </c>
      <c r="C66" s="15"/>
      <c r="D66" s="69">
        <f t="shared" si="4"/>
        <v>0</v>
      </c>
      <c r="E66" s="211"/>
      <c r="F66" s="69">
        <f t="shared" si="12"/>
        <v>0</v>
      </c>
      <c r="G66" s="70"/>
      <c r="H66" s="71"/>
      <c r="I66" s="206">
        <f t="shared" si="8"/>
        <v>149.82000000000016</v>
      </c>
      <c r="J66" s="73">
        <f t="shared" si="9"/>
        <v>33</v>
      </c>
      <c r="K66" s="60">
        <f t="shared" si="6"/>
        <v>0</v>
      </c>
      <c r="N66" s="135">
        <v>4.54</v>
      </c>
      <c r="O66" s="15"/>
      <c r="P66" s="69">
        <f t="shared" si="2"/>
        <v>0</v>
      </c>
      <c r="Q66" s="211"/>
      <c r="R66" s="69">
        <f t="shared" si="13"/>
        <v>0</v>
      </c>
      <c r="S66" s="70"/>
      <c r="T66" s="71"/>
      <c r="U66" s="206">
        <f t="shared" si="10"/>
        <v>5507.02</v>
      </c>
      <c r="V66" s="73">
        <f t="shared" si="11"/>
        <v>1213</v>
      </c>
      <c r="W66" s="60">
        <f t="shared" si="7"/>
        <v>0</v>
      </c>
    </row>
    <row r="67" spans="2:23" x14ac:dyDescent="0.25">
      <c r="B67" s="135">
        <v>4.54</v>
      </c>
      <c r="C67" s="15"/>
      <c r="D67" s="69">
        <f t="shared" si="4"/>
        <v>0</v>
      </c>
      <c r="E67" s="211"/>
      <c r="F67" s="69">
        <f t="shared" si="12"/>
        <v>0</v>
      </c>
      <c r="G67" s="70"/>
      <c r="H67" s="71"/>
      <c r="I67" s="206">
        <f t="shared" si="8"/>
        <v>149.82000000000016</v>
      </c>
      <c r="J67" s="73">
        <f t="shared" si="9"/>
        <v>33</v>
      </c>
      <c r="K67" s="60">
        <f t="shared" si="6"/>
        <v>0</v>
      </c>
      <c r="N67" s="135">
        <v>4.54</v>
      </c>
      <c r="O67" s="15"/>
      <c r="P67" s="69">
        <f t="shared" si="2"/>
        <v>0</v>
      </c>
      <c r="Q67" s="211"/>
      <c r="R67" s="69">
        <f t="shared" si="13"/>
        <v>0</v>
      </c>
      <c r="S67" s="70"/>
      <c r="T67" s="71"/>
      <c r="U67" s="206">
        <f t="shared" si="10"/>
        <v>5507.02</v>
      </c>
      <c r="V67" s="73">
        <f t="shared" si="11"/>
        <v>1213</v>
      </c>
      <c r="W67" s="60">
        <f t="shared" si="7"/>
        <v>0</v>
      </c>
    </row>
    <row r="68" spans="2:23" x14ac:dyDescent="0.25">
      <c r="B68" s="135">
        <v>4.54</v>
      </c>
      <c r="C68" s="15"/>
      <c r="D68" s="69">
        <f t="shared" si="4"/>
        <v>0</v>
      </c>
      <c r="E68" s="211"/>
      <c r="F68" s="69">
        <f t="shared" si="12"/>
        <v>0</v>
      </c>
      <c r="G68" s="70"/>
      <c r="H68" s="71"/>
      <c r="I68" s="206">
        <f t="shared" si="8"/>
        <v>149.82000000000016</v>
      </c>
      <c r="J68" s="73">
        <f t="shared" si="9"/>
        <v>33</v>
      </c>
      <c r="K68" s="60">
        <f t="shared" si="6"/>
        <v>0</v>
      </c>
      <c r="N68" s="135">
        <v>4.54</v>
      </c>
      <c r="O68" s="15"/>
      <c r="P68" s="69">
        <f t="shared" si="2"/>
        <v>0</v>
      </c>
      <c r="Q68" s="211"/>
      <c r="R68" s="69">
        <f t="shared" si="13"/>
        <v>0</v>
      </c>
      <c r="S68" s="70"/>
      <c r="T68" s="71"/>
      <c r="U68" s="206">
        <f t="shared" si="10"/>
        <v>5507.02</v>
      </c>
      <c r="V68" s="73">
        <f t="shared" si="11"/>
        <v>1213</v>
      </c>
      <c r="W68" s="60">
        <f t="shared" si="7"/>
        <v>0</v>
      </c>
    </row>
    <row r="69" spans="2:23" ht="15.75" thickBot="1" x14ac:dyDescent="0.3">
      <c r="B69" s="135">
        <v>4.54</v>
      </c>
      <c r="C69" s="37"/>
      <c r="D69" s="69">
        <f t="shared" si="4"/>
        <v>0</v>
      </c>
      <c r="E69" s="213"/>
      <c r="F69" s="157">
        <f t="shared" si="12"/>
        <v>0</v>
      </c>
      <c r="G69" s="141"/>
      <c r="H69" s="214"/>
      <c r="I69" s="132"/>
      <c r="J69" s="73"/>
      <c r="N69" s="135">
        <v>4.54</v>
      </c>
      <c r="O69" s="37"/>
      <c r="P69" s="69">
        <f t="shared" si="2"/>
        <v>0</v>
      </c>
      <c r="Q69" s="213"/>
      <c r="R69" s="157">
        <f t="shared" si="13"/>
        <v>0</v>
      </c>
      <c r="S69" s="141"/>
      <c r="T69" s="214"/>
      <c r="U69" s="132"/>
      <c r="V69" s="73"/>
    </row>
    <row r="70" spans="2:23" ht="15.75" thickTop="1" x14ac:dyDescent="0.25">
      <c r="C70" s="15">
        <f>SUM(C9:C69)</f>
        <v>189</v>
      </c>
      <c r="D70" s="6">
        <f>SUM(D9:D69)</f>
        <v>858.06000000000006</v>
      </c>
      <c r="E70" s="13"/>
      <c r="F70" s="6">
        <f>SUM(F9:F69)</f>
        <v>858.06000000000006</v>
      </c>
      <c r="G70" s="31"/>
      <c r="H70" s="17"/>
      <c r="I70" s="132"/>
      <c r="J70" s="73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2"/>
      <c r="V70" s="73"/>
    </row>
    <row r="71" spans="2:23" ht="15.75" thickBot="1" x14ac:dyDescent="0.3">
      <c r="C71" s="15"/>
      <c r="D71" s="6"/>
      <c r="E71" s="13"/>
      <c r="F71" s="6"/>
      <c r="G71" s="31"/>
      <c r="H71" s="17"/>
      <c r="I71" s="132"/>
      <c r="J71" s="73"/>
      <c r="O71" s="15"/>
      <c r="P71" s="6"/>
      <c r="Q71" s="13"/>
      <c r="R71" s="6"/>
      <c r="S71" s="31"/>
      <c r="T71" s="17"/>
      <c r="U71" s="132"/>
      <c r="V71" s="73"/>
    </row>
    <row r="72" spans="2:23" x14ac:dyDescent="0.25">
      <c r="C72" s="50" t="s">
        <v>4</v>
      </c>
      <c r="D72" s="226">
        <f>F4+F5-C70+F6+F7</f>
        <v>33</v>
      </c>
      <c r="E72" s="40"/>
      <c r="F72" s="6"/>
      <c r="G72" s="31"/>
      <c r="H72" s="17"/>
      <c r="I72" s="132"/>
      <c r="J72" s="73"/>
      <c r="O72" s="50" t="s">
        <v>4</v>
      </c>
      <c r="P72" s="226">
        <f>R4+R5-O70+R6+R7</f>
        <v>1213</v>
      </c>
      <c r="Q72" s="40"/>
      <c r="R72" s="6"/>
      <c r="S72" s="31"/>
      <c r="T72" s="17"/>
      <c r="U72" s="132"/>
      <c r="V72" s="73"/>
    </row>
    <row r="73" spans="2:23" x14ac:dyDescent="0.25">
      <c r="C73" s="1144" t="s">
        <v>19</v>
      </c>
      <c r="D73" s="1145"/>
      <c r="E73" s="39">
        <f>E4+E5-F70+E6+E7</f>
        <v>149.81999999999994</v>
      </c>
      <c r="F73" s="6"/>
      <c r="G73" s="6"/>
      <c r="H73" s="17"/>
      <c r="I73" s="132"/>
      <c r="J73" s="73"/>
      <c r="O73" s="1144" t="s">
        <v>19</v>
      </c>
      <c r="P73" s="1145"/>
      <c r="Q73" s="39">
        <f>Q4+Q5-R70+Q6+Q7</f>
        <v>5507.02</v>
      </c>
      <c r="R73" s="6"/>
      <c r="S73" s="6"/>
      <c r="T73" s="17"/>
      <c r="U73" s="132"/>
      <c r="V73" s="73"/>
    </row>
    <row r="74" spans="2:23" ht="15.75" thickBot="1" x14ac:dyDescent="0.3">
      <c r="C74" s="44"/>
      <c r="D74" s="43"/>
      <c r="E74" s="41"/>
      <c r="F74" s="6"/>
      <c r="G74" s="31"/>
      <c r="H74" s="17"/>
      <c r="I74" s="132"/>
      <c r="J74" s="73"/>
      <c r="O74" s="44"/>
      <c r="P74" s="43"/>
      <c r="Q74" s="41"/>
      <c r="R74" s="6"/>
      <c r="S74" s="31"/>
      <c r="T74" s="17"/>
      <c r="U74" s="132"/>
      <c r="V74" s="73"/>
    </row>
    <row r="75" spans="2:23" x14ac:dyDescent="0.25">
      <c r="C75" s="15"/>
      <c r="D75" s="6"/>
      <c r="E75" s="13"/>
      <c r="F75" s="6"/>
      <c r="G75" s="31"/>
      <c r="H75" s="17"/>
      <c r="I75" s="132"/>
      <c r="J75" s="73"/>
      <c r="O75" s="15"/>
      <c r="P75" s="6"/>
      <c r="Q75" s="13"/>
      <c r="R75" s="6"/>
      <c r="S75" s="31"/>
      <c r="T75" s="17"/>
      <c r="U75" s="132"/>
      <c r="V75" s="73"/>
    </row>
    <row r="76" spans="2:23" x14ac:dyDescent="0.25">
      <c r="I76" s="132"/>
      <c r="J76" s="73"/>
      <c r="U76" s="132"/>
      <c r="V76" s="73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2" customWidth="1"/>
    <col min="10" max="10" width="11.42578125" style="12"/>
  </cols>
  <sheetData>
    <row r="1" spans="1:10" ht="40.5" x14ac:dyDescent="0.55000000000000004">
      <c r="A1" s="1109"/>
      <c r="B1" s="1109"/>
      <c r="C1" s="1109"/>
      <c r="D1" s="1109"/>
      <c r="E1" s="1109"/>
      <c r="F1" s="1109"/>
      <c r="G1" s="110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5"/>
    </row>
    <row r="4" spans="1:10" ht="15.75" thickTop="1" x14ac:dyDescent="0.25">
      <c r="B4" s="12"/>
      <c r="C4" s="128"/>
      <c r="D4" s="156"/>
      <c r="E4" s="5"/>
      <c r="F4" s="73"/>
      <c r="G4" s="73"/>
      <c r="I4" s="206"/>
    </row>
    <row r="5" spans="1:10" x14ac:dyDescent="0.25">
      <c r="A5" s="73" t="s">
        <v>43</v>
      </c>
      <c r="B5" s="219" t="s">
        <v>45</v>
      </c>
      <c r="C5" s="215"/>
      <c r="D5" s="156"/>
      <c r="E5" s="105"/>
      <c r="F5" s="73"/>
      <c r="G5" s="265">
        <f>F61</f>
        <v>0</v>
      </c>
      <c r="H5" s="7">
        <f>E4+E5-G5+E6+E7</f>
        <v>0</v>
      </c>
      <c r="I5" s="206"/>
    </row>
    <row r="6" spans="1:10" ht="15.75" thickBot="1" x14ac:dyDescent="0.3">
      <c r="B6" s="12"/>
      <c r="C6" s="215"/>
      <c r="D6" s="156"/>
      <c r="E6" s="105"/>
      <c r="F6" s="73"/>
      <c r="I6" s="207"/>
    </row>
    <row r="7" spans="1:10" ht="15.75" thickBot="1" x14ac:dyDescent="0.3">
      <c r="B7" s="12"/>
      <c r="C7" s="215"/>
      <c r="D7" s="156"/>
      <c r="E7" s="105"/>
      <c r="F7" s="73"/>
      <c r="I7" s="1146" t="s">
        <v>19</v>
      </c>
      <c r="J7" s="1148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47"/>
      <c r="J8" s="1149"/>
    </row>
    <row r="9" spans="1:10" ht="15.75" thickTop="1" x14ac:dyDescent="0.25">
      <c r="A9" s="73"/>
      <c r="B9" s="135">
        <v>10</v>
      </c>
      <c r="C9" s="268"/>
      <c r="D9" s="92">
        <f t="shared" ref="D9:D13" si="0">C9*B9</f>
        <v>0</v>
      </c>
      <c r="E9" s="211"/>
      <c r="F9" s="69">
        <f t="shared" ref="F9:F13" si="1">D9</f>
        <v>0</v>
      </c>
      <c r="G9" s="70"/>
      <c r="H9" s="71"/>
      <c r="I9" s="206">
        <f>E5-F9+E6+E4</f>
        <v>0</v>
      </c>
      <c r="J9" s="127">
        <f>F4+F5+F6+F7-C9</f>
        <v>0</v>
      </c>
    </row>
    <row r="10" spans="1:10" x14ac:dyDescent="0.25">
      <c r="B10" s="135">
        <v>10</v>
      </c>
      <c r="C10" s="15"/>
      <c r="D10" s="92">
        <f t="shared" si="0"/>
        <v>0</v>
      </c>
      <c r="E10" s="211"/>
      <c r="F10" s="69">
        <f t="shared" si="1"/>
        <v>0</v>
      </c>
      <c r="G10" s="70"/>
      <c r="H10" s="271"/>
      <c r="I10" s="206">
        <f>I9-F10</f>
        <v>0</v>
      </c>
      <c r="J10" s="127">
        <f>J9-C10</f>
        <v>0</v>
      </c>
    </row>
    <row r="11" spans="1:10" x14ac:dyDescent="0.25">
      <c r="A11" s="55" t="s">
        <v>32</v>
      </c>
      <c r="B11" s="135">
        <f>B10</f>
        <v>10</v>
      </c>
      <c r="C11" s="268"/>
      <c r="D11" s="92">
        <f t="shared" si="0"/>
        <v>0</v>
      </c>
      <c r="E11" s="211"/>
      <c r="F11" s="69">
        <f t="shared" si="1"/>
        <v>0</v>
      </c>
      <c r="G11" s="70"/>
      <c r="H11" s="71"/>
      <c r="I11" s="206">
        <f t="shared" ref="I11:I59" si="2">I10-F11</f>
        <v>0</v>
      </c>
      <c r="J11" s="127">
        <f t="shared" ref="J11:J59" si="3">J10-C11</f>
        <v>0</v>
      </c>
    </row>
    <row r="12" spans="1:10" x14ac:dyDescent="0.25">
      <c r="A12" s="85"/>
      <c r="B12" s="135">
        <f t="shared" ref="B12:B60" si="4">B11</f>
        <v>10</v>
      </c>
      <c r="C12" s="268"/>
      <c r="D12" s="92">
        <f t="shared" si="0"/>
        <v>0</v>
      </c>
      <c r="E12" s="211"/>
      <c r="F12" s="69">
        <f t="shared" si="1"/>
        <v>0</v>
      </c>
      <c r="G12" s="70"/>
      <c r="H12" s="71"/>
      <c r="I12" s="206">
        <f t="shared" si="2"/>
        <v>0</v>
      </c>
      <c r="J12" s="127">
        <f t="shared" si="3"/>
        <v>0</v>
      </c>
    </row>
    <row r="13" spans="1:10" x14ac:dyDescent="0.25">
      <c r="B13" s="135">
        <f t="shared" si="4"/>
        <v>10</v>
      </c>
      <c r="C13" s="268"/>
      <c r="D13" s="92">
        <f t="shared" si="0"/>
        <v>0</v>
      </c>
      <c r="E13" s="211"/>
      <c r="F13" s="69">
        <f t="shared" si="1"/>
        <v>0</v>
      </c>
      <c r="G13" s="70"/>
      <c r="H13" s="71"/>
      <c r="I13" s="206">
        <f t="shared" si="2"/>
        <v>0</v>
      </c>
      <c r="J13" s="127">
        <f t="shared" si="3"/>
        <v>0</v>
      </c>
    </row>
    <row r="14" spans="1:10" x14ac:dyDescent="0.25">
      <c r="A14" s="55" t="s">
        <v>33</v>
      </c>
      <c r="B14" s="135">
        <f t="shared" si="4"/>
        <v>10</v>
      </c>
      <c r="C14" s="268"/>
      <c r="D14" s="284">
        <f>C14*B14</f>
        <v>0</v>
      </c>
      <c r="E14" s="485"/>
      <c r="F14" s="269">
        <f>D14</f>
        <v>0</v>
      </c>
      <c r="G14" s="270"/>
      <c r="H14" s="271"/>
      <c r="I14" s="285">
        <f t="shared" si="2"/>
        <v>0</v>
      </c>
      <c r="J14" s="273">
        <f t="shared" si="3"/>
        <v>0</v>
      </c>
    </row>
    <row r="15" spans="1:10" x14ac:dyDescent="0.25">
      <c r="B15" s="135">
        <f t="shared" si="4"/>
        <v>10</v>
      </c>
      <c r="C15" s="268"/>
      <c r="D15" s="92">
        <f>C15*B15</f>
        <v>0</v>
      </c>
      <c r="E15" s="211"/>
      <c r="F15" s="69">
        <f>D15</f>
        <v>0</v>
      </c>
      <c r="G15" s="70"/>
      <c r="H15" s="271"/>
      <c r="I15" s="285">
        <f t="shared" si="2"/>
        <v>0</v>
      </c>
      <c r="J15" s="273">
        <f t="shared" si="3"/>
        <v>0</v>
      </c>
    </row>
    <row r="16" spans="1:10" x14ac:dyDescent="0.25">
      <c r="B16" s="135">
        <f t="shared" si="4"/>
        <v>10</v>
      </c>
      <c r="C16" s="268"/>
      <c r="D16" s="92">
        <f t="shared" ref="D16:D60" si="5">C16*B16</f>
        <v>0</v>
      </c>
      <c r="E16" s="211"/>
      <c r="F16" s="69">
        <f t="shared" ref="F16:F60" si="6">D16</f>
        <v>0</v>
      </c>
      <c r="G16" s="70"/>
      <c r="H16" s="271"/>
      <c r="I16" s="285">
        <f t="shared" si="2"/>
        <v>0</v>
      </c>
      <c r="J16" s="273">
        <f t="shared" si="3"/>
        <v>0</v>
      </c>
    </row>
    <row r="17" spans="2:10" x14ac:dyDescent="0.25">
      <c r="B17" s="135">
        <f t="shared" si="4"/>
        <v>10</v>
      </c>
      <c r="C17" s="15"/>
      <c r="D17" s="92">
        <f t="shared" si="5"/>
        <v>0</v>
      </c>
      <c r="E17" s="211"/>
      <c r="F17" s="69">
        <f t="shared" si="6"/>
        <v>0</v>
      </c>
      <c r="G17" s="70"/>
      <c r="H17" s="271"/>
      <c r="I17" s="285">
        <f t="shared" si="2"/>
        <v>0</v>
      </c>
      <c r="J17" s="273">
        <f t="shared" si="3"/>
        <v>0</v>
      </c>
    </row>
    <row r="18" spans="2:10" x14ac:dyDescent="0.25">
      <c r="B18" s="135">
        <f t="shared" si="4"/>
        <v>10</v>
      </c>
      <c r="C18" s="15"/>
      <c r="D18" s="92">
        <f t="shared" si="5"/>
        <v>0</v>
      </c>
      <c r="E18" s="211"/>
      <c r="F18" s="69">
        <f t="shared" si="6"/>
        <v>0</v>
      </c>
      <c r="G18" s="70"/>
      <c r="H18" s="271"/>
      <c r="I18" s="285">
        <f t="shared" si="2"/>
        <v>0</v>
      </c>
      <c r="J18" s="273">
        <f t="shared" si="3"/>
        <v>0</v>
      </c>
    </row>
    <row r="19" spans="2:10" x14ac:dyDescent="0.25">
      <c r="B19" s="135">
        <f t="shared" si="4"/>
        <v>10</v>
      </c>
      <c r="C19" s="15"/>
      <c r="D19" s="92">
        <f t="shared" si="5"/>
        <v>0</v>
      </c>
      <c r="E19" s="211"/>
      <c r="F19" s="69">
        <f t="shared" si="6"/>
        <v>0</v>
      </c>
      <c r="G19" s="70"/>
      <c r="H19" s="271"/>
      <c r="I19" s="285">
        <f t="shared" si="2"/>
        <v>0</v>
      </c>
      <c r="J19" s="273">
        <f t="shared" si="3"/>
        <v>0</v>
      </c>
    </row>
    <row r="20" spans="2:10" x14ac:dyDescent="0.25">
      <c r="B20" s="135">
        <f t="shared" si="4"/>
        <v>10</v>
      </c>
      <c r="C20" s="15"/>
      <c r="D20" s="92">
        <f t="shared" si="5"/>
        <v>0</v>
      </c>
      <c r="E20" s="211"/>
      <c r="F20" s="69">
        <f t="shared" si="6"/>
        <v>0</v>
      </c>
      <c r="G20" s="70"/>
      <c r="H20" s="271"/>
      <c r="I20" s="285">
        <f t="shared" si="2"/>
        <v>0</v>
      </c>
      <c r="J20" s="273">
        <f t="shared" si="3"/>
        <v>0</v>
      </c>
    </row>
    <row r="21" spans="2:10" x14ac:dyDescent="0.25">
      <c r="B21" s="135">
        <f t="shared" si="4"/>
        <v>10</v>
      </c>
      <c r="C21" s="15"/>
      <c r="D21" s="92">
        <f t="shared" si="5"/>
        <v>0</v>
      </c>
      <c r="E21" s="211"/>
      <c r="F21" s="69">
        <f t="shared" si="6"/>
        <v>0</v>
      </c>
      <c r="G21" s="70"/>
      <c r="H21" s="271"/>
      <c r="I21" s="285">
        <f t="shared" si="2"/>
        <v>0</v>
      </c>
      <c r="J21" s="273">
        <f t="shared" si="3"/>
        <v>0</v>
      </c>
    </row>
    <row r="22" spans="2:10" x14ac:dyDescent="0.25">
      <c r="B22" s="135">
        <f t="shared" si="4"/>
        <v>10</v>
      </c>
      <c r="C22" s="15"/>
      <c r="D22" s="92">
        <f t="shared" si="5"/>
        <v>0</v>
      </c>
      <c r="E22" s="211"/>
      <c r="F22" s="69">
        <f t="shared" si="6"/>
        <v>0</v>
      </c>
      <c r="G22" s="70"/>
      <c r="H22" s="271"/>
      <c r="I22" s="206">
        <f t="shared" si="2"/>
        <v>0</v>
      </c>
      <c r="J22" s="273">
        <f t="shared" si="3"/>
        <v>0</v>
      </c>
    </row>
    <row r="23" spans="2:10" x14ac:dyDescent="0.25">
      <c r="B23" s="135">
        <f t="shared" si="4"/>
        <v>10</v>
      </c>
      <c r="C23" s="15"/>
      <c r="D23" s="92">
        <f t="shared" si="5"/>
        <v>0</v>
      </c>
      <c r="E23" s="211"/>
      <c r="F23" s="69">
        <f t="shared" si="6"/>
        <v>0</v>
      </c>
      <c r="G23" s="70"/>
      <c r="H23" s="71"/>
      <c r="I23" s="206">
        <f t="shared" si="2"/>
        <v>0</v>
      </c>
      <c r="J23" s="127">
        <f t="shared" si="3"/>
        <v>0</v>
      </c>
    </row>
    <row r="24" spans="2:10" x14ac:dyDescent="0.25">
      <c r="B24" s="135">
        <f t="shared" si="4"/>
        <v>10</v>
      </c>
      <c r="C24" s="15"/>
      <c r="D24" s="92">
        <f t="shared" si="5"/>
        <v>0</v>
      </c>
      <c r="E24" s="211"/>
      <c r="F24" s="69">
        <f t="shared" si="6"/>
        <v>0</v>
      </c>
      <c r="G24" s="70"/>
      <c r="H24" s="71"/>
      <c r="I24" s="206">
        <f t="shared" si="2"/>
        <v>0</v>
      </c>
      <c r="J24" s="127">
        <f t="shared" si="3"/>
        <v>0</v>
      </c>
    </row>
    <row r="25" spans="2:10" x14ac:dyDescent="0.25">
      <c r="B25" s="135">
        <f t="shared" si="4"/>
        <v>10</v>
      </c>
      <c r="C25" s="15"/>
      <c r="D25" s="92">
        <f t="shared" si="5"/>
        <v>0</v>
      </c>
      <c r="E25" s="211"/>
      <c r="F25" s="69">
        <f t="shared" si="6"/>
        <v>0</v>
      </c>
      <c r="G25" s="70"/>
      <c r="H25" s="71"/>
      <c r="I25" s="206">
        <f t="shared" si="2"/>
        <v>0</v>
      </c>
      <c r="J25" s="127">
        <f t="shared" si="3"/>
        <v>0</v>
      </c>
    </row>
    <row r="26" spans="2:10" x14ac:dyDescent="0.25">
      <c r="B26" s="135">
        <f t="shared" si="4"/>
        <v>10</v>
      </c>
      <c r="C26" s="15"/>
      <c r="D26" s="92">
        <f t="shared" si="5"/>
        <v>0</v>
      </c>
      <c r="E26" s="211"/>
      <c r="F26" s="69">
        <f t="shared" si="6"/>
        <v>0</v>
      </c>
      <c r="G26" s="70"/>
      <c r="H26" s="71"/>
      <c r="I26" s="206">
        <f t="shared" si="2"/>
        <v>0</v>
      </c>
      <c r="J26" s="127">
        <f t="shared" si="3"/>
        <v>0</v>
      </c>
    </row>
    <row r="27" spans="2:10" x14ac:dyDescent="0.25">
      <c r="B27" s="135">
        <f t="shared" si="4"/>
        <v>10</v>
      </c>
      <c r="C27" s="15"/>
      <c r="D27" s="92">
        <f t="shared" si="5"/>
        <v>0</v>
      </c>
      <c r="E27" s="211"/>
      <c r="F27" s="69">
        <f t="shared" si="6"/>
        <v>0</v>
      </c>
      <c r="G27" s="70"/>
      <c r="H27" s="71"/>
      <c r="I27" s="206">
        <f t="shared" si="2"/>
        <v>0</v>
      </c>
      <c r="J27" s="127">
        <f t="shared" si="3"/>
        <v>0</v>
      </c>
    </row>
    <row r="28" spans="2:10" x14ac:dyDescent="0.25">
      <c r="B28" s="135">
        <f t="shared" si="4"/>
        <v>10</v>
      </c>
      <c r="C28" s="15"/>
      <c r="D28" s="92">
        <f t="shared" si="5"/>
        <v>0</v>
      </c>
      <c r="E28" s="211"/>
      <c r="F28" s="69">
        <f t="shared" si="6"/>
        <v>0</v>
      </c>
      <c r="G28" s="70"/>
      <c r="H28" s="71"/>
      <c r="I28" s="206">
        <f t="shared" si="2"/>
        <v>0</v>
      </c>
      <c r="J28" s="127">
        <f t="shared" si="3"/>
        <v>0</v>
      </c>
    </row>
    <row r="29" spans="2:10" x14ac:dyDescent="0.25">
      <c r="B29" s="135">
        <f t="shared" si="4"/>
        <v>10</v>
      </c>
      <c r="C29" s="15"/>
      <c r="D29" s="92">
        <f t="shared" si="5"/>
        <v>0</v>
      </c>
      <c r="E29" s="211"/>
      <c r="F29" s="69">
        <f t="shared" si="6"/>
        <v>0</v>
      </c>
      <c r="G29" s="70"/>
      <c r="H29" s="71"/>
      <c r="I29" s="206">
        <f t="shared" si="2"/>
        <v>0</v>
      </c>
      <c r="J29" s="127">
        <f t="shared" si="3"/>
        <v>0</v>
      </c>
    </row>
    <row r="30" spans="2:10" x14ac:dyDescent="0.25">
      <c r="B30" s="135">
        <f t="shared" si="4"/>
        <v>10</v>
      </c>
      <c r="C30" s="15"/>
      <c r="D30" s="92">
        <f t="shared" si="5"/>
        <v>0</v>
      </c>
      <c r="E30" s="211"/>
      <c r="F30" s="69">
        <f t="shared" si="6"/>
        <v>0</v>
      </c>
      <c r="G30" s="70"/>
      <c r="H30" s="71"/>
      <c r="I30" s="206">
        <f t="shared" si="2"/>
        <v>0</v>
      </c>
      <c r="J30" s="127">
        <f t="shared" si="3"/>
        <v>0</v>
      </c>
    </row>
    <row r="31" spans="2:10" x14ac:dyDescent="0.25">
      <c r="B31" s="135">
        <f t="shared" si="4"/>
        <v>10</v>
      </c>
      <c r="C31" s="15"/>
      <c r="D31" s="92">
        <f t="shared" si="5"/>
        <v>0</v>
      </c>
      <c r="E31" s="211"/>
      <c r="F31" s="69">
        <f t="shared" si="6"/>
        <v>0</v>
      </c>
      <c r="G31" s="70"/>
      <c r="H31" s="71"/>
      <c r="I31" s="206">
        <f t="shared" si="2"/>
        <v>0</v>
      </c>
      <c r="J31" s="127">
        <f t="shared" si="3"/>
        <v>0</v>
      </c>
    </row>
    <row r="32" spans="2:10" x14ac:dyDescent="0.25">
      <c r="B32" s="135">
        <f t="shared" si="4"/>
        <v>10</v>
      </c>
      <c r="C32" s="15"/>
      <c r="D32" s="92">
        <f t="shared" si="5"/>
        <v>0</v>
      </c>
      <c r="E32" s="211"/>
      <c r="F32" s="69">
        <f t="shared" si="6"/>
        <v>0</v>
      </c>
      <c r="G32" s="70"/>
      <c r="H32" s="71"/>
      <c r="I32" s="206">
        <f t="shared" si="2"/>
        <v>0</v>
      </c>
      <c r="J32" s="127">
        <f t="shared" si="3"/>
        <v>0</v>
      </c>
    </row>
    <row r="33" spans="1:10" x14ac:dyDescent="0.25">
      <c r="B33" s="135">
        <f t="shared" si="4"/>
        <v>10</v>
      </c>
      <c r="C33" s="15"/>
      <c r="D33" s="92">
        <f t="shared" si="5"/>
        <v>0</v>
      </c>
      <c r="E33" s="136"/>
      <c r="F33" s="69">
        <f t="shared" si="6"/>
        <v>0</v>
      </c>
      <c r="G33" s="70"/>
      <c r="H33" s="71"/>
      <c r="I33" s="206">
        <f t="shared" si="2"/>
        <v>0</v>
      </c>
      <c r="J33" s="127">
        <f t="shared" si="3"/>
        <v>0</v>
      </c>
    </row>
    <row r="34" spans="1:10" x14ac:dyDescent="0.25">
      <c r="B34" s="135">
        <f t="shared" si="4"/>
        <v>10</v>
      </c>
      <c r="C34" s="15"/>
      <c r="D34" s="92">
        <f t="shared" si="5"/>
        <v>0</v>
      </c>
      <c r="E34" s="136"/>
      <c r="F34" s="69">
        <f t="shared" si="6"/>
        <v>0</v>
      </c>
      <c r="G34" s="70"/>
      <c r="H34" s="71"/>
      <c r="I34" s="206">
        <f t="shared" si="2"/>
        <v>0</v>
      </c>
      <c r="J34" s="127">
        <f t="shared" si="3"/>
        <v>0</v>
      </c>
    </row>
    <row r="35" spans="1:10" x14ac:dyDescent="0.25">
      <c r="B35" s="135">
        <f t="shared" si="4"/>
        <v>10</v>
      </c>
      <c r="C35" s="15"/>
      <c r="D35" s="92">
        <f t="shared" si="5"/>
        <v>0</v>
      </c>
      <c r="E35" s="136"/>
      <c r="F35" s="69">
        <f t="shared" si="6"/>
        <v>0</v>
      </c>
      <c r="G35" s="70"/>
      <c r="H35" s="71"/>
      <c r="I35" s="206">
        <f t="shared" si="2"/>
        <v>0</v>
      </c>
      <c r="J35" s="127">
        <f t="shared" si="3"/>
        <v>0</v>
      </c>
    </row>
    <row r="36" spans="1:10" x14ac:dyDescent="0.25">
      <c r="A36" s="75"/>
      <c r="B36" s="135">
        <f t="shared" si="4"/>
        <v>10</v>
      </c>
      <c r="C36" s="15"/>
      <c r="D36" s="92">
        <f t="shared" si="5"/>
        <v>0</v>
      </c>
      <c r="E36" s="136"/>
      <c r="F36" s="69">
        <f t="shared" si="6"/>
        <v>0</v>
      </c>
      <c r="G36" s="70"/>
      <c r="H36" s="71"/>
      <c r="I36" s="206">
        <f t="shared" si="2"/>
        <v>0</v>
      </c>
      <c r="J36" s="127">
        <f t="shared" si="3"/>
        <v>0</v>
      </c>
    </row>
    <row r="37" spans="1:10" x14ac:dyDescent="0.25">
      <c r="B37" s="135">
        <f t="shared" si="4"/>
        <v>10</v>
      </c>
      <c r="C37" s="15"/>
      <c r="D37" s="92">
        <f t="shared" si="5"/>
        <v>0</v>
      </c>
      <c r="E37" s="136"/>
      <c r="F37" s="69">
        <f t="shared" si="6"/>
        <v>0</v>
      </c>
      <c r="G37" s="70"/>
      <c r="H37" s="71"/>
      <c r="I37" s="206">
        <f t="shared" si="2"/>
        <v>0</v>
      </c>
      <c r="J37" s="127">
        <f t="shared" si="3"/>
        <v>0</v>
      </c>
    </row>
    <row r="38" spans="1:10" x14ac:dyDescent="0.25">
      <c r="B38" s="135">
        <f t="shared" si="4"/>
        <v>10</v>
      </c>
      <c r="C38" s="15"/>
      <c r="D38" s="92">
        <f t="shared" si="5"/>
        <v>0</v>
      </c>
      <c r="E38" s="211"/>
      <c r="F38" s="69">
        <f t="shared" si="6"/>
        <v>0</v>
      </c>
      <c r="G38" s="70"/>
      <c r="H38" s="71"/>
      <c r="I38" s="206">
        <f t="shared" si="2"/>
        <v>0</v>
      </c>
      <c r="J38" s="127">
        <f t="shared" si="3"/>
        <v>0</v>
      </c>
    </row>
    <row r="39" spans="1:10" x14ac:dyDescent="0.25">
      <c r="B39" s="135">
        <f t="shared" si="4"/>
        <v>10</v>
      </c>
      <c r="C39" s="15"/>
      <c r="D39" s="92">
        <f t="shared" si="5"/>
        <v>0</v>
      </c>
      <c r="E39" s="211"/>
      <c r="F39" s="69">
        <f t="shared" si="6"/>
        <v>0</v>
      </c>
      <c r="G39" s="70"/>
      <c r="H39" s="71"/>
      <c r="I39" s="206">
        <f t="shared" si="2"/>
        <v>0</v>
      </c>
      <c r="J39" s="127">
        <f t="shared" si="3"/>
        <v>0</v>
      </c>
    </row>
    <row r="40" spans="1:10" x14ac:dyDescent="0.25">
      <c r="B40" s="135">
        <f t="shared" si="4"/>
        <v>10</v>
      </c>
      <c r="C40" s="15"/>
      <c r="D40" s="92">
        <f t="shared" si="5"/>
        <v>0</v>
      </c>
      <c r="E40" s="211"/>
      <c r="F40" s="69">
        <f t="shared" si="6"/>
        <v>0</v>
      </c>
      <c r="G40" s="70"/>
      <c r="H40" s="71"/>
      <c r="I40" s="206">
        <f t="shared" si="2"/>
        <v>0</v>
      </c>
      <c r="J40" s="127">
        <f t="shared" si="3"/>
        <v>0</v>
      </c>
    </row>
    <row r="41" spans="1:10" x14ac:dyDescent="0.25">
      <c r="B41" s="135">
        <f t="shared" si="4"/>
        <v>10</v>
      </c>
      <c r="C41" s="15"/>
      <c r="D41" s="92">
        <f t="shared" si="5"/>
        <v>0</v>
      </c>
      <c r="E41" s="211"/>
      <c r="F41" s="69">
        <f t="shared" si="6"/>
        <v>0</v>
      </c>
      <c r="G41" s="70"/>
      <c r="H41" s="71"/>
      <c r="I41" s="206">
        <f t="shared" si="2"/>
        <v>0</v>
      </c>
      <c r="J41" s="127">
        <f t="shared" si="3"/>
        <v>0</v>
      </c>
    </row>
    <row r="42" spans="1:10" x14ac:dyDescent="0.25">
      <c r="B42" s="135">
        <f t="shared" si="4"/>
        <v>10</v>
      </c>
      <c r="C42" s="15"/>
      <c r="D42" s="92">
        <f t="shared" si="5"/>
        <v>0</v>
      </c>
      <c r="E42" s="211"/>
      <c r="F42" s="69">
        <f t="shared" si="6"/>
        <v>0</v>
      </c>
      <c r="G42" s="70"/>
      <c r="H42" s="71"/>
      <c r="I42" s="206">
        <f t="shared" si="2"/>
        <v>0</v>
      </c>
      <c r="J42" s="127">
        <f t="shared" si="3"/>
        <v>0</v>
      </c>
    </row>
    <row r="43" spans="1:10" x14ac:dyDescent="0.25">
      <c r="B43" s="135">
        <f t="shared" si="4"/>
        <v>10</v>
      </c>
      <c r="C43" s="15"/>
      <c r="D43" s="92">
        <f t="shared" si="5"/>
        <v>0</v>
      </c>
      <c r="E43" s="211"/>
      <c r="F43" s="69">
        <f t="shared" si="6"/>
        <v>0</v>
      </c>
      <c r="G43" s="70"/>
      <c r="H43" s="71"/>
      <c r="I43" s="206">
        <f t="shared" si="2"/>
        <v>0</v>
      </c>
      <c r="J43" s="127">
        <f t="shared" si="3"/>
        <v>0</v>
      </c>
    </row>
    <row r="44" spans="1:10" x14ac:dyDescent="0.25">
      <c r="B44" s="135">
        <f t="shared" si="4"/>
        <v>10</v>
      </c>
      <c r="C44" s="15"/>
      <c r="D44" s="92">
        <f t="shared" si="5"/>
        <v>0</v>
      </c>
      <c r="E44" s="211"/>
      <c r="F44" s="69">
        <f t="shared" si="6"/>
        <v>0</v>
      </c>
      <c r="G44" s="70"/>
      <c r="H44" s="71"/>
      <c r="I44" s="206">
        <f t="shared" si="2"/>
        <v>0</v>
      </c>
      <c r="J44" s="127">
        <f t="shared" si="3"/>
        <v>0</v>
      </c>
    </row>
    <row r="45" spans="1:10" x14ac:dyDescent="0.25">
      <c r="B45" s="135">
        <f t="shared" si="4"/>
        <v>10</v>
      </c>
      <c r="C45" s="15"/>
      <c r="D45" s="92">
        <f t="shared" si="5"/>
        <v>0</v>
      </c>
      <c r="E45" s="211"/>
      <c r="F45" s="69">
        <f t="shared" si="6"/>
        <v>0</v>
      </c>
      <c r="G45" s="70"/>
      <c r="H45" s="71"/>
      <c r="I45" s="206">
        <f t="shared" si="2"/>
        <v>0</v>
      </c>
      <c r="J45" s="127">
        <f t="shared" si="3"/>
        <v>0</v>
      </c>
    </row>
    <row r="46" spans="1:10" x14ac:dyDescent="0.25">
      <c r="B46" s="135">
        <f t="shared" si="4"/>
        <v>10</v>
      </c>
      <c r="C46" s="15"/>
      <c r="D46" s="92">
        <f t="shared" si="5"/>
        <v>0</v>
      </c>
      <c r="E46" s="211"/>
      <c r="F46" s="69">
        <f t="shared" si="6"/>
        <v>0</v>
      </c>
      <c r="G46" s="70"/>
      <c r="H46" s="71"/>
      <c r="I46" s="206">
        <f t="shared" si="2"/>
        <v>0</v>
      </c>
      <c r="J46" s="127">
        <f t="shared" si="3"/>
        <v>0</v>
      </c>
    </row>
    <row r="47" spans="1:10" x14ac:dyDescent="0.25">
      <c r="B47" s="135">
        <f t="shared" si="4"/>
        <v>10</v>
      </c>
      <c r="C47" s="15"/>
      <c r="D47" s="92">
        <f t="shared" si="5"/>
        <v>0</v>
      </c>
      <c r="E47" s="211"/>
      <c r="F47" s="69">
        <f t="shared" si="6"/>
        <v>0</v>
      </c>
      <c r="G47" s="70"/>
      <c r="H47" s="71"/>
      <c r="I47" s="206">
        <f t="shared" si="2"/>
        <v>0</v>
      </c>
      <c r="J47" s="127">
        <f t="shared" si="3"/>
        <v>0</v>
      </c>
    </row>
    <row r="48" spans="1:10" x14ac:dyDescent="0.25">
      <c r="B48" s="135">
        <f t="shared" si="4"/>
        <v>10</v>
      </c>
      <c r="C48" s="15"/>
      <c r="D48" s="92">
        <f t="shared" si="5"/>
        <v>0</v>
      </c>
      <c r="E48" s="211"/>
      <c r="F48" s="69">
        <f t="shared" si="6"/>
        <v>0</v>
      </c>
      <c r="G48" s="70"/>
      <c r="H48" s="71"/>
      <c r="I48" s="206">
        <f t="shared" si="2"/>
        <v>0</v>
      </c>
      <c r="J48" s="127">
        <f t="shared" si="3"/>
        <v>0</v>
      </c>
    </row>
    <row r="49" spans="2:10" x14ac:dyDescent="0.25">
      <c r="B49" s="135">
        <f t="shared" si="4"/>
        <v>10</v>
      </c>
      <c r="C49" s="15"/>
      <c r="D49" s="92">
        <f t="shared" si="5"/>
        <v>0</v>
      </c>
      <c r="E49" s="211"/>
      <c r="F49" s="69">
        <f t="shared" si="6"/>
        <v>0</v>
      </c>
      <c r="G49" s="70"/>
      <c r="H49" s="71"/>
      <c r="I49" s="206">
        <f t="shared" si="2"/>
        <v>0</v>
      </c>
      <c r="J49" s="127">
        <f t="shared" si="3"/>
        <v>0</v>
      </c>
    </row>
    <row r="50" spans="2:10" x14ac:dyDescent="0.25">
      <c r="B50" s="135">
        <f t="shared" si="4"/>
        <v>10</v>
      </c>
      <c r="C50" s="15"/>
      <c r="D50" s="92">
        <f t="shared" si="5"/>
        <v>0</v>
      </c>
      <c r="E50" s="211"/>
      <c r="F50" s="69">
        <f t="shared" si="6"/>
        <v>0</v>
      </c>
      <c r="G50" s="70"/>
      <c r="H50" s="71"/>
      <c r="I50" s="206">
        <f t="shared" si="2"/>
        <v>0</v>
      </c>
      <c r="J50" s="127">
        <f t="shared" si="3"/>
        <v>0</v>
      </c>
    </row>
    <row r="51" spans="2:10" x14ac:dyDescent="0.25">
      <c r="B51" s="135">
        <f t="shared" si="4"/>
        <v>10</v>
      </c>
      <c r="C51" s="15"/>
      <c r="D51" s="92">
        <f t="shared" si="5"/>
        <v>0</v>
      </c>
      <c r="E51" s="211"/>
      <c r="F51" s="69">
        <f t="shared" si="6"/>
        <v>0</v>
      </c>
      <c r="G51" s="70"/>
      <c r="H51" s="71"/>
      <c r="I51" s="206">
        <f t="shared" si="2"/>
        <v>0</v>
      </c>
      <c r="J51" s="127">
        <f t="shared" si="3"/>
        <v>0</v>
      </c>
    </row>
    <row r="52" spans="2:10" x14ac:dyDescent="0.25">
      <c r="B52" s="135">
        <f t="shared" si="4"/>
        <v>10</v>
      </c>
      <c r="C52" s="15"/>
      <c r="D52" s="92">
        <f t="shared" si="5"/>
        <v>0</v>
      </c>
      <c r="E52" s="211"/>
      <c r="F52" s="69">
        <f t="shared" si="6"/>
        <v>0</v>
      </c>
      <c r="G52" s="70"/>
      <c r="H52" s="71"/>
      <c r="I52" s="206">
        <f t="shared" si="2"/>
        <v>0</v>
      </c>
      <c r="J52" s="127">
        <f t="shared" si="3"/>
        <v>0</v>
      </c>
    </row>
    <row r="53" spans="2:10" x14ac:dyDescent="0.25">
      <c r="B53" s="135">
        <f t="shared" si="4"/>
        <v>10</v>
      </c>
      <c r="C53" s="15"/>
      <c r="D53" s="92">
        <f t="shared" si="5"/>
        <v>0</v>
      </c>
      <c r="E53" s="211"/>
      <c r="F53" s="69">
        <f t="shared" si="6"/>
        <v>0</v>
      </c>
      <c r="G53" s="70"/>
      <c r="H53" s="71"/>
      <c r="I53" s="206">
        <f t="shared" si="2"/>
        <v>0</v>
      </c>
      <c r="J53" s="127">
        <f t="shared" si="3"/>
        <v>0</v>
      </c>
    </row>
    <row r="54" spans="2:10" x14ac:dyDescent="0.25">
      <c r="B54" s="135">
        <f t="shared" si="4"/>
        <v>10</v>
      </c>
      <c r="C54" s="15"/>
      <c r="D54" s="92">
        <f t="shared" si="5"/>
        <v>0</v>
      </c>
      <c r="E54" s="211"/>
      <c r="F54" s="69">
        <f t="shared" si="6"/>
        <v>0</v>
      </c>
      <c r="G54" s="70"/>
      <c r="H54" s="71"/>
      <c r="I54" s="206">
        <f t="shared" si="2"/>
        <v>0</v>
      </c>
      <c r="J54" s="127">
        <f t="shared" si="3"/>
        <v>0</v>
      </c>
    </row>
    <row r="55" spans="2:10" x14ac:dyDescent="0.25">
      <c r="B55" s="135">
        <f t="shared" si="4"/>
        <v>10</v>
      </c>
      <c r="C55" s="15"/>
      <c r="D55" s="92">
        <f t="shared" si="5"/>
        <v>0</v>
      </c>
      <c r="E55" s="211"/>
      <c r="F55" s="69">
        <f t="shared" si="6"/>
        <v>0</v>
      </c>
      <c r="G55" s="70"/>
      <c r="H55" s="71"/>
      <c r="I55" s="206">
        <f t="shared" si="2"/>
        <v>0</v>
      </c>
      <c r="J55" s="127">
        <f t="shared" si="3"/>
        <v>0</v>
      </c>
    </row>
    <row r="56" spans="2:10" x14ac:dyDescent="0.25">
      <c r="B56" s="135">
        <f t="shared" si="4"/>
        <v>10</v>
      </c>
      <c r="C56" s="15"/>
      <c r="D56" s="92">
        <f t="shared" si="5"/>
        <v>0</v>
      </c>
      <c r="E56" s="211"/>
      <c r="F56" s="69">
        <f t="shared" si="6"/>
        <v>0</v>
      </c>
      <c r="G56" s="70"/>
      <c r="H56" s="71"/>
      <c r="I56" s="206">
        <f t="shared" si="2"/>
        <v>0</v>
      </c>
      <c r="J56" s="127">
        <f t="shared" si="3"/>
        <v>0</v>
      </c>
    </row>
    <row r="57" spans="2:10" x14ac:dyDescent="0.25">
      <c r="B57" s="135">
        <f t="shared" si="4"/>
        <v>10</v>
      </c>
      <c r="C57" s="15"/>
      <c r="D57" s="92">
        <f t="shared" si="5"/>
        <v>0</v>
      </c>
      <c r="E57" s="211"/>
      <c r="F57" s="69">
        <f t="shared" si="6"/>
        <v>0</v>
      </c>
      <c r="G57" s="70"/>
      <c r="H57" s="71"/>
      <c r="I57" s="206">
        <f t="shared" si="2"/>
        <v>0</v>
      </c>
      <c r="J57" s="127">
        <f t="shared" si="3"/>
        <v>0</v>
      </c>
    </row>
    <row r="58" spans="2:10" x14ac:dyDescent="0.25">
      <c r="B58" s="135">
        <f t="shared" si="4"/>
        <v>10</v>
      </c>
      <c r="C58" s="15"/>
      <c r="D58" s="92">
        <f t="shared" si="5"/>
        <v>0</v>
      </c>
      <c r="E58" s="211"/>
      <c r="F58" s="69">
        <f t="shared" si="6"/>
        <v>0</v>
      </c>
      <c r="G58" s="70"/>
      <c r="H58" s="71"/>
      <c r="I58" s="206">
        <f t="shared" si="2"/>
        <v>0</v>
      </c>
      <c r="J58" s="127">
        <f t="shared" si="3"/>
        <v>0</v>
      </c>
    </row>
    <row r="59" spans="2:10" x14ac:dyDescent="0.25">
      <c r="B59" s="135">
        <f t="shared" si="4"/>
        <v>10</v>
      </c>
      <c r="C59" s="15"/>
      <c r="D59" s="92">
        <f t="shared" si="5"/>
        <v>0</v>
      </c>
      <c r="E59" s="211"/>
      <c r="F59" s="69">
        <f t="shared" si="6"/>
        <v>0</v>
      </c>
      <c r="G59" s="70"/>
      <c r="H59" s="71"/>
      <c r="I59" s="206">
        <f t="shared" si="2"/>
        <v>0</v>
      </c>
      <c r="J59" s="127">
        <f t="shared" si="3"/>
        <v>0</v>
      </c>
    </row>
    <row r="60" spans="2:10" ht="15.75" thickBot="1" x14ac:dyDescent="0.3">
      <c r="B60" s="135">
        <f t="shared" si="4"/>
        <v>10</v>
      </c>
      <c r="C60" s="37"/>
      <c r="D60" s="157">
        <f t="shared" si="5"/>
        <v>0</v>
      </c>
      <c r="E60" s="213"/>
      <c r="F60" s="157">
        <f t="shared" si="6"/>
        <v>0</v>
      </c>
      <c r="G60" s="141"/>
      <c r="H60" s="214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44" t="s">
        <v>19</v>
      </c>
      <c r="D64" s="1145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U1" workbookViewId="0">
      <selection activeCell="AA6" sqref="AA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113" t="s">
        <v>214</v>
      </c>
      <c r="B1" s="1113"/>
      <c r="C1" s="1113"/>
      <c r="D1" s="1113"/>
      <c r="E1" s="1113"/>
      <c r="F1" s="1113"/>
      <c r="G1" s="1113"/>
      <c r="H1" s="11">
        <v>1</v>
      </c>
      <c r="K1" s="1113" t="str">
        <f>A1</f>
        <v>INVENTARIO  DEL MES DE        FEBRERO    2022</v>
      </c>
      <c r="L1" s="1113"/>
      <c r="M1" s="1113"/>
      <c r="N1" s="1113"/>
      <c r="O1" s="1113"/>
      <c r="P1" s="1113"/>
      <c r="Q1" s="1113"/>
      <c r="R1" s="11">
        <v>2</v>
      </c>
      <c r="U1" s="1109" t="s">
        <v>215</v>
      </c>
      <c r="V1" s="1109"/>
      <c r="W1" s="1109"/>
      <c r="X1" s="1109"/>
      <c r="Y1" s="1109"/>
      <c r="Z1" s="1109"/>
      <c r="AA1" s="1109"/>
      <c r="AB1" s="11">
        <v>3</v>
      </c>
      <c r="AE1" s="1109" t="str">
        <f>U1</f>
        <v>ENTRADA DEL MES DE MARZO 2022</v>
      </c>
      <c r="AF1" s="1109"/>
      <c r="AG1" s="1109"/>
      <c r="AH1" s="1109"/>
      <c r="AI1" s="1109"/>
      <c r="AJ1" s="1109"/>
      <c r="AK1" s="1109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2"/>
      <c r="H4" s="162"/>
      <c r="K4" s="12"/>
      <c r="L4" s="12"/>
      <c r="M4" s="12"/>
      <c r="N4" s="12"/>
      <c r="O4" s="12"/>
      <c r="P4" s="12"/>
      <c r="Q4" s="162"/>
      <c r="R4" s="162"/>
      <c r="U4" s="12"/>
      <c r="V4" s="12"/>
      <c r="W4" s="12"/>
      <c r="X4" s="12"/>
      <c r="Y4" s="12"/>
      <c r="Z4" s="12"/>
      <c r="AA4" s="162"/>
      <c r="AB4" s="162"/>
      <c r="AE4" s="12"/>
      <c r="AF4" s="12"/>
      <c r="AG4" s="12"/>
      <c r="AH4" s="12"/>
      <c r="AI4" s="12"/>
      <c r="AJ4" s="12"/>
      <c r="AK4" s="162"/>
      <c r="AL4" s="162"/>
    </row>
    <row r="5" spans="1:39" ht="27" customHeight="1" x14ac:dyDescent="0.25">
      <c r="A5" s="255" t="s">
        <v>71</v>
      </c>
      <c r="B5" s="1136" t="s">
        <v>76</v>
      </c>
      <c r="C5" s="643">
        <v>100</v>
      </c>
      <c r="D5" s="253">
        <v>44543</v>
      </c>
      <c r="E5" s="264">
        <v>500</v>
      </c>
      <c r="F5" s="258">
        <v>50</v>
      </c>
      <c r="G5" s="265"/>
      <c r="K5" s="255" t="s">
        <v>71</v>
      </c>
      <c r="L5" s="1150" t="s">
        <v>77</v>
      </c>
      <c r="M5" s="643">
        <v>88</v>
      </c>
      <c r="N5" s="253">
        <v>44543</v>
      </c>
      <c r="O5" s="264">
        <v>250</v>
      </c>
      <c r="P5" s="258">
        <v>25</v>
      </c>
      <c r="Q5" s="265"/>
      <c r="U5" s="255" t="s">
        <v>71</v>
      </c>
      <c r="V5" s="1150" t="s">
        <v>77</v>
      </c>
      <c r="W5" s="643">
        <v>85</v>
      </c>
      <c r="X5" s="253">
        <v>44620</v>
      </c>
      <c r="Y5" s="264">
        <v>100</v>
      </c>
      <c r="Z5" s="258">
        <v>10</v>
      </c>
      <c r="AA5" s="265"/>
      <c r="AE5" s="255" t="s">
        <v>71</v>
      </c>
      <c r="AF5" s="1136" t="s">
        <v>76</v>
      </c>
      <c r="AG5" s="643">
        <v>105</v>
      </c>
      <c r="AH5" s="253">
        <v>44620</v>
      </c>
      <c r="AI5" s="264">
        <v>150</v>
      </c>
      <c r="AJ5" s="258">
        <v>15</v>
      </c>
      <c r="AK5" s="265"/>
    </row>
    <row r="6" spans="1:39" ht="22.5" customHeight="1" thickBot="1" x14ac:dyDescent="0.3">
      <c r="A6" s="255"/>
      <c r="B6" s="1137"/>
      <c r="C6" s="585"/>
      <c r="D6" s="253"/>
      <c r="E6" s="272"/>
      <c r="F6" s="258"/>
      <c r="G6" s="267">
        <f>F78</f>
        <v>480</v>
      </c>
      <c r="H6" s="7">
        <f>E6-G6+E7+E5-G5</f>
        <v>20</v>
      </c>
      <c r="K6" s="255"/>
      <c r="L6" s="1150"/>
      <c r="M6" s="585">
        <v>88</v>
      </c>
      <c r="N6" s="253">
        <v>44564</v>
      </c>
      <c r="O6" s="272">
        <v>200</v>
      </c>
      <c r="P6" s="258">
        <v>20</v>
      </c>
      <c r="Q6" s="267">
        <f>P78</f>
        <v>380</v>
      </c>
      <c r="R6" s="7">
        <f>O6-Q6+O7+O5-Q5</f>
        <v>70</v>
      </c>
      <c r="U6" s="255"/>
      <c r="V6" s="1150"/>
      <c r="W6" s="585">
        <v>85</v>
      </c>
      <c r="X6" s="253">
        <v>44638</v>
      </c>
      <c r="Y6" s="272">
        <v>200</v>
      </c>
      <c r="Z6" s="258">
        <v>20</v>
      </c>
      <c r="AA6" s="267">
        <f>Z78</f>
        <v>0</v>
      </c>
      <c r="AB6" s="7">
        <f>Y6-AA6+Y7+Y5-AA5</f>
        <v>300</v>
      </c>
      <c r="AE6" s="255"/>
      <c r="AF6" s="1137"/>
      <c r="AG6" s="585">
        <v>105</v>
      </c>
      <c r="AH6" s="253">
        <v>44638</v>
      </c>
      <c r="AI6" s="272">
        <v>200</v>
      </c>
      <c r="AJ6" s="258">
        <v>20</v>
      </c>
      <c r="AK6" s="267">
        <f>AJ78</f>
        <v>0</v>
      </c>
      <c r="AL6" s="7">
        <f>AI6-AK6+AI7+AI5-AK5</f>
        <v>350</v>
      </c>
    </row>
    <row r="7" spans="1:39" ht="15.75" thickBot="1" x14ac:dyDescent="0.3">
      <c r="A7" s="245"/>
      <c r="B7" s="277"/>
      <c r="C7" s="278"/>
      <c r="D7" s="279"/>
      <c r="E7" s="264"/>
      <c r="F7" s="258"/>
      <c r="G7" s="245"/>
      <c r="K7" s="245"/>
      <c r="L7" s="277"/>
      <c r="M7" s="278"/>
      <c r="N7" s="279"/>
      <c r="O7" s="264"/>
      <c r="P7" s="258"/>
      <c r="Q7" s="245"/>
      <c r="U7" s="245"/>
      <c r="V7" s="277"/>
      <c r="W7" s="278"/>
      <c r="X7" s="279"/>
      <c r="Y7" s="264"/>
      <c r="Z7" s="258"/>
      <c r="AA7" s="245"/>
      <c r="AE7" s="245"/>
      <c r="AF7" s="277"/>
      <c r="AG7" s="278"/>
      <c r="AH7" s="279"/>
      <c r="AI7" s="264"/>
      <c r="AJ7" s="258"/>
      <c r="AK7" s="245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</f>
        <v>45</v>
      </c>
      <c r="C9" s="15">
        <v>5</v>
      </c>
      <c r="D9" s="269">
        <v>50</v>
      </c>
      <c r="E9" s="299">
        <v>44545</v>
      </c>
      <c r="F9" s="269">
        <f>D9</f>
        <v>50</v>
      </c>
      <c r="G9" s="270" t="s">
        <v>98</v>
      </c>
      <c r="H9" s="271">
        <v>115</v>
      </c>
      <c r="I9" s="280">
        <f>E6-F9+E5+E7</f>
        <v>450</v>
      </c>
      <c r="K9" s="80" t="s">
        <v>32</v>
      </c>
      <c r="L9" s="83">
        <f>P6-M9+P5+P7</f>
        <v>40</v>
      </c>
      <c r="M9" s="15">
        <v>5</v>
      </c>
      <c r="N9" s="269">
        <v>50</v>
      </c>
      <c r="O9" s="299">
        <v>44545</v>
      </c>
      <c r="P9" s="269">
        <f>N9</f>
        <v>50</v>
      </c>
      <c r="Q9" s="270" t="s">
        <v>98</v>
      </c>
      <c r="R9" s="271">
        <v>100</v>
      </c>
      <c r="S9" s="280">
        <f>O6-P9+O5+O7</f>
        <v>400</v>
      </c>
      <c r="U9" s="80" t="s">
        <v>32</v>
      </c>
      <c r="V9" s="83">
        <f>Z6-W9+Z5+Z7</f>
        <v>30</v>
      </c>
      <c r="W9" s="15"/>
      <c r="X9" s="269"/>
      <c r="Y9" s="299"/>
      <c r="Z9" s="269">
        <f>X9</f>
        <v>0</v>
      </c>
      <c r="AA9" s="270"/>
      <c r="AB9" s="271"/>
      <c r="AC9" s="280">
        <f>Y6-Z9+Y5+Y7</f>
        <v>300</v>
      </c>
      <c r="AE9" s="80" t="s">
        <v>32</v>
      </c>
      <c r="AF9" s="83">
        <f>AJ6-AG9+AJ5+AJ7</f>
        <v>35</v>
      </c>
      <c r="AG9" s="15"/>
      <c r="AH9" s="269"/>
      <c r="AI9" s="299"/>
      <c r="AJ9" s="269">
        <f>AH9</f>
        <v>0</v>
      </c>
      <c r="AK9" s="270"/>
      <c r="AL9" s="271"/>
      <c r="AM9" s="280">
        <f>AI6-AJ9+AI5+AI7</f>
        <v>350</v>
      </c>
    </row>
    <row r="10" spans="1:39" x14ac:dyDescent="0.25">
      <c r="A10" s="210"/>
      <c r="B10" s="83">
        <f t="shared" ref="B10:B73" si="0">B9-C10</f>
        <v>44</v>
      </c>
      <c r="C10" s="73">
        <v>1</v>
      </c>
      <c r="D10" s="269">
        <v>10</v>
      </c>
      <c r="E10" s="299">
        <v>44550</v>
      </c>
      <c r="F10" s="269">
        <f>D10</f>
        <v>10</v>
      </c>
      <c r="G10" s="270" t="s">
        <v>99</v>
      </c>
      <c r="H10" s="271">
        <v>115</v>
      </c>
      <c r="I10" s="280">
        <f>I9-F10</f>
        <v>440</v>
      </c>
      <c r="K10" s="210"/>
      <c r="L10" s="83">
        <f t="shared" ref="L10:L73" si="1">L9-M10</f>
        <v>30</v>
      </c>
      <c r="M10" s="73">
        <v>10</v>
      </c>
      <c r="N10" s="269">
        <v>100</v>
      </c>
      <c r="O10" s="299">
        <v>44552</v>
      </c>
      <c r="P10" s="269">
        <f t="shared" ref="P10:P73" si="2">N10</f>
        <v>100</v>
      </c>
      <c r="Q10" s="270" t="s">
        <v>100</v>
      </c>
      <c r="R10" s="271">
        <v>100</v>
      </c>
      <c r="S10" s="280">
        <f t="shared" ref="S10:S73" si="3">S9-P10</f>
        <v>300</v>
      </c>
      <c r="U10" s="210"/>
      <c r="V10" s="83">
        <f t="shared" ref="V10:V73" si="4">V9-W10</f>
        <v>30</v>
      </c>
      <c r="W10" s="73"/>
      <c r="X10" s="269"/>
      <c r="Y10" s="299"/>
      <c r="Z10" s="269">
        <f t="shared" ref="Z10:Z73" si="5">X10</f>
        <v>0</v>
      </c>
      <c r="AA10" s="270"/>
      <c r="AB10" s="271"/>
      <c r="AC10" s="280">
        <f t="shared" ref="AC10:AC73" si="6">AC9-Z10</f>
        <v>300</v>
      </c>
      <c r="AE10" s="210"/>
      <c r="AF10" s="83">
        <f t="shared" ref="AF10:AF73" si="7">AF9-AG10</f>
        <v>35</v>
      </c>
      <c r="AG10" s="73"/>
      <c r="AH10" s="269"/>
      <c r="AI10" s="299"/>
      <c r="AJ10" s="269">
        <f>AH10</f>
        <v>0</v>
      </c>
      <c r="AK10" s="270"/>
      <c r="AL10" s="271"/>
      <c r="AM10" s="280">
        <f>AM9-AJ10</f>
        <v>350</v>
      </c>
    </row>
    <row r="11" spans="1:39" x14ac:dyDescent="0.25">
      <c r="A11" s="198"/>
      <c r="B11" s="83">
        <f t="shared" si="0"/>
        <v>34</v>
      </c>
      <c r="C11" s="73">
        <v>10</v>
      </c>
      <c r="D11" s="269">
        <v>100</v>
      </c>
      <c r="E11" s="299">
        <v>44552</v>
      </c>
      <c r="F11" s="269">
        <f t="shared" ref="F11:F74" si="8">D11</f>
        <v>100</v>
      </c>
      <c r="G11" s="270" t="s">
        <v>100</v>
      </c>
      <c r="H11" s="271">
        <v>115</v>
      </c>
      <c r="I11" s="280">
        <f t="shared" ref="I11:I74" si="9">I10-F11</f>
        <v>340</v>
      </c>
      <c r="K11" s="198"/>
      <c r="L11" s="83">
        <f t="shared" si="1"/>
        <v>26</v>
      </c>
      <c r="M11" s="73">
        <v>4</v>
      </c>
      <c r="N11" s="269">
        <v>40</v>
      </c>
      <c r="O11" s="299">
        <v>44560</v>
      </c>
      <c r="P11" s="269">
        <f t="shared" si="2"/>
        <v>40</v>
      </c>
      <c r="Q11" s="270" t="s">
        <v>101</v>
      </c>
      <c r="R11" s="271">
        <v>100</v>
      </c>
      <c r="S11" s="280">
        <f t="shared" si="3"/>
        <v>260</v>
      </c>
      <c r="U11" s="198"/>
      <c r="V11" s="83">
        <f t="shared" si="4"/>
        <v>30</v>
      </c>
      <c r="W11" s="73"/>
      <c r="X11" s="269"/>
      <c r="Y11" s="299"/>
      <c r="Z11" s="269">
        <f t="shared" si="5"/>
        <v>0</v>
      </c>
      <c r="AA11" s="270"/>
      <c r="AB11" s="271"/>
      <c r="AC11" s="280">
        <f t="shared" si="6"/>
        <v>300</v>
      </c>
      <c r="AE11" s="198"/>
      <c r="AF11" s="83">
        <f t="shared" si="7"/>
        <v>35</v>
      </c>
      <c r="AG11" s="73"/>
      <c r="AH11" s="269"/>
      <c r="AI11" s="299"/>
      <c r="AJ11" s="269">
        <f t="shared" ref="AJ11:AJ74" si="10">AH11</f>
        <v>0</v>
      </c>
      <c r="AK11" s="270"/>
      <c r="AL11" s="271"/>
      <c r="AM11" s="280">
        <f t="shared" ref="AM11:AM74" si="11">AM10-AJ11</f>
        <v>350</v>
      </c>
    </row>
    <row r="12" spans="1:39" x14ac:dyDescent="0.25">
      <c r="A12" s="198"/>
      <c r="B12" s="83">
        <f t="shared" si="0"/>
        <v>27</v>
      </c>
      <c r="C12" s="73">
        <v>7</v>
      </c>
      <c r="D12" s="269">
        <v>70</v>
      </c>
      <c r="E12" s="299">
        <v>44560</v>
      </c>
      <c r="F12" s="269">
        <f t="shared" si="8"/>
        <v>70</v>
      </c>
      <c r="G12" s="270" t="s">
        <v>101</v>
      </c>
      <c r="H12" s="271">
        <v>115</v>
      </c>
      <c r="I12" s="280">
        <f t="shared" si="9"/>
        <v>270</v>
      </c>
      <c r="K12" s="198"/>
      <c r="L12" s="83">
        <f t="shared" si="1"/>
        <v>21</v>
      </c>
      <c r="M12" s="73">
        <v>5</v>
      </c>
      <c r="N12" s="909">
        <v>50</v>
      </c>
      <c r="O12" s="913">
        <v>44586</v>
      </c>
      <c r="P12" s="909">
        <f t="shared" si="2"/>
        <v>50</v>
      </c>
      <c r="Q12" s="484" t="s">
        <v>114</v>
      </c>
      <c r="R12" s="551">
        <v>100</v>
      </c>
      <c r="S12" s="280">
        <f t="shared" si="3"/>
        <v>210</v>
      </c>
      <c r="U12" s="198"/>
      <c r="V12" s="83">
        <f t="shared" si="4"/>
        <v>30</v>
      </c>
      <c r="W12" s="73"/>
      <c r="X12" s="269"/>
      <c r="Y12" s="299"/>
      <c r="Z12" s="269">
        <f t="shared" si="5"/>
        <v>0</v>
      </c>
      <c r="AA12" s="270"/>
      <c r="AB12" s="271"/>
      <c r="AC12" s="280">
        <f t="shared" si="6"/>
        <v>300</v>
      </c>
      <c r="AE12" s="198"/>
      <c r="AF12" s="83">
        <f t="shared" si="7"/>
        <v>35</v>
      </c>
      <c r="AG12" s="73"/>
      <c r="AH12" s="269"/>
      <c r="AI12" s="299"/>
      <c r="AJ12" s="269">
        <f t="shared" si="10"/>
        <v>0</v>
      </c>
      <c r="AK12" s="270"/>
      <c r="AL12" s="271"/>
      <c r="AM12" s="280">
        <f t="shared" si="11"/>
        <v>350</v>
      </c>
    </row>
    <row r="13" spans="1:39" x14ac:dyDescent="0.25">
      <c r="A13" s="82" t="s">
        <v>33</v>
      </c>
      <c r="B13" s="83">
        <f t="shared" si="0"/>
        <v>26</v>
      </c>
      <c r="C13" s="73">
        <v>1</v>
      </c>
      <c r="D13" s="269">
        <v>10</v>
      </c>
      <c r="E13" s="299">
        <v>44560</v>
      </c>
      <c r="F13" s="269">
        <f t="shared" si="8"/>
        <v>10</v>
      </c>
      <c r="G13" s="270" t="s">
        <v>102</v>
      </c>
      <c r="H13" s="271">
        <v>110</v>
      </c>
      <c r="I13" s="280">
        <f t="shared" si="9"/>
        <v>260</v>
      </c>
      <c r="K13" s="82" t="s">
        <v>33</v>
      </c>
      <c r="L13" s="83">
        <f t="shared" si="1"/>
        <v>16</v>
      </c>
      <c r="M13" s="73">
        <v>5</v>
      </c>
      <c r="N13" s="958">
        <v>50</v>
      </c>
      <c r="O13" s="959">
        <v>44593</v>
      </c>
      <c r="P13" s="958">
        <f t="shared" si="2"/>
        <v>50</v>
      </c>
      <c r="Q13" s="433" t="s">
        <v>135</v>
      </c>
      <c r="R13" s="434">
        <v>100</v>
      </c>
      <c r="S13" s="280">
        <f t="shared" si="3"/>
        <v>160</v>
      </c>
      <c r="U13" s="82" t="s">
        <v>33</v>
      </c>
      <c r="V13" s="83">
        <f t="shared" si="4"/>
        <v>30</v>
      </c>
      <c r="W13" s="73"/>
      <c r="X13" s="269"/>
      <c r="Y13" s="299"/>
      <c r="Z13" s="269">
        <f t="shared" si="5"/>
        <v>0</v>
      </c>
      <c r="AA13" s="270"/>
      <c r="AB13" s="271"/>
      <c r="AC13" s="280">
        <f t="shared" si="6"/>
        <v>300</v>
      </c>
      <c r="AE13" s="82" t="s">
        <v>33</v>
      </c>
      <c r="AF13" s="83">
        <f t="shared" si="7"/>
        <v>35</v>
      </c>
      <c r="AG13" s="73"/>
      <c r="AH13" s="269"/>
      <c r="AI13" s="299"/>
      <c r="AJ13" s="269">
        <f t="shared" si="10"/>
        <v>0</v>
      </c>
      <c r="AK13" s="270"/>
      <c r="AL13" s="271"/>
      <c r="AM13" s="280">
        <f t="shared" si="11"/>
        <v>350</v>
      </c>
    </row>
    <row r="14" spans="1:39" x14ac:dyDescent="0.25">
      <c r="A14" s="73"/>
      <c r="B14" s="83">
        <f t="shared" si="0"/>
        <v>25</v>
      </c>
      <c r="C14" s="73">
        <v>1</v>
      </c>
      <c r="D14" s="269">
        <v>10</v>
      </c>
      <c r="E14" s="299">
        <v>44561</v>
      </c>
      <c r="F14" s="269">
        <f t="shared" si="8"/>
        <v>10</v>
      </c>
      <c r="G14" s="270" t="s">
        <v>116</v>
      </c>
      <c r="H14" s="271">
        <v>115</v>
      </c>
      <c r="I14" s="280">
        <f t="shared" si="9"/>
        <v>250</v>
      </c>
      <c r="K14" s="73"/>
      <c r="L14" s="83">
        <f t="shared" si="1"/>
        <v>14</v>
      </c>
      <c r="M14" s="73">
        <v>2</v>
      </c>
      <c r="N14" s="958">
        <v>20</v>
      </c>
      <c r="O14" s="959">
        <v>44602</v>
      </c>
      <c r="P14" s="958">
        <f t="shared" si="2"/>
        <v>20</v>
      </c>
      <c r="Q14" s="433" t="s">
        <v>146</v>
      </c>
      <c r="R14" s="434">
        <v>100</v>
      </c>
      <c r="S14" s="280">
        <f t="shared" si="3"/>
        <v>140</v>
      </c>
      <c r="U14" s="73"/>
      <c r="V14" s="83">
        <f t="shared" si="4"/>
        <v>30</v>
      </c>
      <c r="W14" s="73"/>
      <c r="X14" s="269"/>
      <c r="Y14" s="299"/>
      <c r="Z14" s="269">
        <f t="shared" si="5"/>
        <v>0</v>
      </c>
      <c r="AA14" s="270"/>
      <c r="AB14" s="271"/>
      <c r="AC14" s="280">
        <f t="shared" si="6"/>
        <v>300</v>
      </c>
      <c r="AE14" s="73"/>
      <c r="AF14" s="83">
        <f t="shared" si="7"/>
        <v>35</v>
      </c>
      <c r="AG14" s="73"/>
      <c r="AH14" s="269"/>
      <c r="AI14" s="299"/>
      <c r="AJ14" s="269">
        <f t="shared" si="10"/>
        <v>0</v>
      </c>
      <c r="AK14" s="270"/>
      <c r="AL14" s="271"/>
      <c r="AM14" s="280">
        <f t="shared" si="11"/>
        <v>350</v>
      </c>
    </row>
    <row r="15" spans="1:39" x14ac:dyDescent="0.25">
      <c r="A15" s="73" t="s">
        <v>22</v>
      </c>
      <c r="B15" s="83">
        <f t="shared" si="0"/>
        <v>20</v>
      </c>
      <c r="C15" s="73">
        <v>5</v>
      </c>
      <c r="D15" s="909">
        <v>50</v>
      </c>
      <c r="E15" s="913">
        <v>44586</v>
      </c>
      <c r="F15" s="909">
        <f t="shared" si="8"/>
        <v>50</v>
      </c>
      <c r="G15" s="484" t="s">
        <v>114</v>
      </c>
      <c r="H15" s="551">
        <v>115</v>
      </c>
      <c r="I15" s="280">
        <f t="shared" si="9"/>
        <v>200</v>
      </c>
      <c r="K15" s="73"/>
      <c r="L15" s="83">
        <f t="shared" si="1"/>
        <v>12</v>
      </c>
      <c r="M15" s="73">
        <v>2</v>
      </c>
      <c r="N15" s="958">
        <v>20</v>
      </c>
      <c r="O15" s="959">
        <v>44607</v>
      </c>
      <c r="P15" s="958">
        <f t="shared" si="2"/>
        <v>20</v>
      </c>
      <c r="Q15" s="433" t="s">
        <v>158</v>
      </c>
      <c r="R15" s="434">
        <v>100</v>
      </c>
      <c r="S15" s="280">
        <f t="shared" si="3"/>
        <v>120</v>
      </c>
      <c r="U15" s="73"/>
      <c r="V15" s="83">
        <f t="shared" si="4"/>
        <v>30</v>
      </c>
      <c r="W15" s="73"/>
      <c r="X15" s="269"/>
      <c r="Y15" s="299"/>
      <c r="Z15" s="269">
        <f t="shared" si="5"/>
        <v>0</v>
      </c>
      <c r="AA15" s="270"/>
      <c r="AB15" s="271"/>
      <c r="AC15" s="280">
        <f t="shared" si="6"/>
        <v>300</v>
      </c>
      <c r="AE15" s="73" t="s">
        <v>22</v>
      </c>
      <c r="AF15" s="83">
        <f t="shared" si="7"/>
        <v>35</v>
      </c>
      <c r="AG15" s="73"/>
      <c r="AH15" s="909"/>
      <c r="AI15" s="913"/>
      <c r="AJ15" s="909">
        <f t="shared" si="10"/>
        <v>0</v>
      </c>
      <c r="AK15" s="484"/>
      <c r="AL15" s="551"/>
      <c r="AM15" s="280">
        <f t="shared" si="11"/>
        <v>350</v>
      </c>
    </row>
    <row r="16" spans="1:39" x14ac:dyDescent="0.25">
      <c r="B16" s="83">
        <f t="shared" si="0"/>
        <v>17</v>
      </c>
      <c r="C16" s="73">
        <v>3</v>
      </c>
      <c r="D16" s="909">
        <v>30</v>
      </c>
      <c r="E16" s="913">
        <v>44588</v>
      </c>
      <c r="F16" s="909">
        <f t="shared" si="8"/>
        <v>30</v>
      </c>
      <c r="G16" s="484" t="s">
        <v>118</v>
      </c>
      <c r="H16" s="551">
        <v>115</v>
      </c>
      <c r="I16" s="280">
        <f t="shared" si="9"/>
        <v>170</v>
      </c>
      <c r="L16" s="83">
        <f t="shared" si="1"/>
        <v>10</v>
      </c>
      <c r="M16" s="73">
        <v>2</v>
      </c>
      <c r="N16" s="958">
        <v>20</v>
      </c>
      <c r="O16" s="959">
        <v>44615</v>
      </c>
      <c r="P16" s="958">
        <f t="shared" si="2"/>
        <v>20</v>
      </c>
      <c r="Q16" s="433" t="s">
        <v>187</v>
      </c>
      <c r="R16" s="434">
        <v>100</v>
      </c>
      <c r="S16" s="280">
        <f t="shared" si="3"/>
        <v>100</v>
      </c>
      <c r="V16" s="83">
        <f t="shared" si="4"/>
        <v>30</v>
      </c>
      <c r="W16" s="73"/>
      <c r="X16" s="269"/>
      <c r="Y16" s="299"/>
      <c r="Z16" s="269">
        <f t="shared" si="5"/>
        <v>0</v>
      </c>
      <c r="AA16" s="270"/>
      <c r="AB16" s="271"/>
      <c r="AC16" s="280">
        <f t="shared" si="6"/>
        <v>300</v>
      </c>
      <c r="AF16" s="83">
        <f t="shared" si="7"/>
        <v>35</v>
      </c>
      <c r="AG16" s="73"/>
      <c r="AH16" s="909"/>
      <c r="AI16" s="913"/>
      <c r="AJ16" s="909">
        <f t="shared" si="10"/>
        <v>0</v>
      </c>
      <c r="AK16" s="484"/>
      <c r="AL16" s="551"/>
      <c r="AM16" s="280">
        <f t="shared" si="11"/>
        <v>350</v>
      </c>
    </row>
    <row r="17" spans="1:39" x14ac:dyDescent="0.25">
      <c r="B17" s="83">
        <f t="shared" si="0"/>
        <v>12</v>
      </c>
      <c r="C17" s="73">
        <v>5</v>
      </c>
      <c r="D17" s="958">
        <v>50</v>
      </c>
      <c r="E17" s="959">
        <v>44593</v>
      </c>
      <c r="F17" s="958">
        <f t="shared" si="8"/>
        <v>50</v>
      </c>
      <c r="G17" s="433" t="s">
        <v>135</v>
      </c>
      <c r="H17" s="434">
        <v>115</v>
      </c>
      <c r="I17" s="280">
        <f t="shared" si="9"/>
        <v>120</v>
      </c>
      <c r="L17" s="83">
        <f t="shared" si="1"/>
        <v>7</v>
      </c>
      <c r="M17" s="73">
        <v>3</v>
      </c>
      <c r="N17" s="958">
        <v>30</v>
      </c>
      <c r="O17" s="959">
        <v>44616</v>
      </c>
      <c r="P17" s="958">
        <f t="shared" si="2"/>
        <v>30</v>
      </c>
      <c r="Q17" s="433" t="s">
        <v>189</v>
      </c>
      <c r="R17" s="434">
        <v>100</v>
      </c>
      <c r="S17" s="280">
        <f t="shared" si="3"/>
        <v>70</v>
      </c>
      <c r="V17" s="83">
        <f t="shared" si="4"/>
        <v>30</v>
      </c>
      <c r="W17" s="73"/>
      <c r="X17" s="269"/>
      <c r="Y17" s="299"/>
      <c r="Z17" s="269">
        <f t="shared" si="5"/>
        <v>0</v>
      </c>
      <c r="AA17" s="270"/>
      <c r="AB17" s="271"/>
      <c r="AC17" s="280">
        <f t="shared" si="6"/>
        <v>300</v>
      </c>
      <c r="AF17" s="83">
        <f t="shared" si="7"/>
        <v>35</v>
      </c>
      <c r="AG17" s="73"/>
      <c r="AH17" s="958"/>
      <c r="AI17" s="959"/>
      <c r="AJ17" s="958">
        <f t="shared" si="10"/>
        <v>0</v>
      </c>
      <c r="AK17" s="433"/>
      <c r="AL17" s="434"/>
      <c r="AM17" s="280">
        <f t="shared" si="11"/>
        <v>350</v>
      </c>
    </row>
    <row r="18" spans="1:39" x14ac:dyDescent="0.25">
      <c r="A18" s="122"/>
      <c r="B18" s="83">
        <f t="shared" si="0"/>
        <v>11</v>
      </c>
      <c r="C18" s="73">
        <v>1</v>
      </c>
      <c r="D18" s="958">
        <v>10</v>
      </c>
      <c r="E18" s="959">
        <v>44597</v>
      </c>
      <c r="F18" s="958">
        <f t="shared" si="8"/>
        <v>10</v>
      </c>
      <c r="G18" s="433" t="s">
        <v>140</v>
      </c>
      <c r="H18" s="434">
        <v>115</v>
      </c>
      <c r="I18" s="280">
        <f t="shared" si="9"/>
        <v>110</v>
      </c>
      <c r="K18" s="122"/>
      <c r="L18" s="83">
        <f t="shared" si="1"/>
        <v>7</v>
      </c>
      <c r="M18" s="73"/>
      <c r="N18" s="958"/>
      <c r="O18" s="959"/>
      <c r="P18" s="958">
        <f t="shared" si="2"/>
        <v>0</v>
      </c>
      <c r="Q18" s="433"/>
      <c r="R18" s="434"/>
      <c r="S18" s="280">
        <f t="shared" si="3"/>
        <v>70</v>
      </c>
      <c r="U18" s="122"/>
      <c r="V18" s="83">
        <f t="shared" si="4"/>
        <v>30</v>
      </c>
      <c r="W18" s="73"/>
      <c r="X18" s="269"/>
      <c r="Y18" s="299"/>
      <c r="Z18" s="269">
        <f t="shared" si="5"/>
        <v>0</v>
      </c>
      <c r="AA18" s="270"/>
      <c r="AB18" s="271"/>
      <c r="AC18" s="280">
        <f t="shared" si="6"/>
        <v>300</v>
      </c>
      <c r="AE18" s="122"/>
      <c r="AF18" s="83">
        <f t="shared" si="7"/>
        <v>35</v>
      </c>
      <c r="AG18" s="73"/>
      <c r="AH18" s="958"/>
      <c r="AI18" s="959"/>
      <c r="AJ18" s="958">
        <f t="shared" si="10"/>
        <v>0</v>
      </c>
      <c r="AK18" s="433"/>
      <c r="AL18" s="434"/>
      <c r="AM18" s="280">
        <f t="shared" si="11"/>
        <v>350</v>
      </c>
    </row>
    <row r="19" spans="1:39" x14ac:dyDescent="0.25">
      <c r="A19" s="122"/>
      <c r="B19" s="83">
        <f t="shared" si="0"/>
        <v>9</v>
      </c>
      <c r="C19" s="15">
        <v>2</v>
      </c>
      <c r="D19" s="958">
        <v>20</v>
      </c>
      <c r="E19" s="959">
        <v>44602</v>
      </c>
      <c r="F19" s="958">
        <f t="shared" si="8"/>
        <v>20</v>
      </c>
      <c r="G19" s="433" t="s">
        <v>146</v>
      </c>
      <c r="H19" s="434">
        <v>115</v>
      </c>
      <c r="I19" s="280">
        <f t="shared" si="9"/>
        <v>90</v>
      </c>
      <c r="K19" s="122"/>
      <c r="L19" s="83">
        <f t="shared" si="1"/>
        <v>7</v>
      </c>
      <c r="M19" s="15"/>
      <c r="N19" s="958"/>
      <c r="O19" s="959"/>
      <c r="P19" s="958">
        <f t="shared" si="2"/>
        <v>0</v>
      </c>
      <c r="Q19" s="433"/>
      <c r="R19" s="434"/>
      <c r="S19" s="280">
        <f t="shared" si="3"/>
        <v>70</v>
      </c>
      <c r="U19" s="122"/>
      <c r="V19" s="83">
        <f t="shared" si="4"/>
        <v>30</v>
      </c>
      <c r="W19" s="15"/>
      <c r="X19" s="269"/>
      <c r="Y19" s="299"/>
      <c r="Z19" s="269">
        <f t="shared" si="5"/>
        <v>0</v>
      </c>
      <c r="AA19" s="270"/>
      <c r="AB19" s="271"/>
      <c r="AC19" s="280">
        <f t="shared" si="6"/>
        <v>300</v>
      </c>
      <c r="AE19" s="122"/>
      <c r="AF19" s="83">
        <f t="shared" si="7"/>
        <v>35</v>
      </c>
      <c r="AG19" s="15"/>
      <c r="AH19" s="958"/>
      <c r="AI19" s="959"/>
      <c r="AJ19" s="958">
        <f t="shared" si="10"/>
        <v>0</v>
      </c>
      <c r="AK19" s="433"/>
      <c r="AL19" s="434"/>
      <c r="AM19" s="280">
        <f t="shared" si="11"/>
        <v>350</v>
      </c>
    </row>
    <row r="20" spans="1:39" x14ac:dyDescent="0.25">
      <c r="A20" s="122"/>
      <c r="B20" s="83">
        <f t="shared" si="0"/>
        <v>7</v>
      </c>
      <c r="C20" s="15">
        <v>2</v>
      </c>
      <c r="D20" s="958">
        <v>20</v>
      </c>
      <c r="E20" s="959">
        <v>44607</v>
      </c>
      <c r="F20" s="958">
        <f t="shared" si="8"/>
        <v>20</v>
      </c>
      <c r="G20" s="433" t="s">
        <v>158</v>
      </c>
      <c r="H20" s="434">
        <v>115</v>
      </c>
      <c r="I20" s="280">
        <f t="shared" si="9"/>
        <v>70</v>
      </c>
      <c r="K20" s="122"/>
      <c r="L20" s="83">
        <f t="shared" si="1"/>
        <v>7</v>
      </c>
      <c r="M20" s="15"/>
      <c r="N20" s="958"/>
      <c r="O20" s="959"/>
      <c r="P20" s="958">
        <f t="shared" si="2"/>
        <v>0</v>
      </c>
      <c r="Q20" s="433"/>
      <c r="R20" s="434"/>
      <c r="S20" s="280">
        <f t="shared" si="3"/>
        <v>70</v>
      </c>
      <c r="U20" s="122"/>
      <c r="V20" s="83">
        <f t="shared" si="4"/>
        <v>30</v>
      </c>
      <c r="W20" s="15"/>
      <c r="X20" s="269"/>
      <c r="Y20" s="299"/>
      <c r="Z20" s="269">
        <f t="shared" si="5"/>
        <v>0</v>
      </c>
      <c r="AA20" s="270"/>
      <c r="AB20" s="271"/>
      <c r="AC20" s="280">
        <f t="shared" si="6"/>
        <v>300</v>
      </c>
      <c r="AE20" s="122"/>
      <c r="AF20" s="83">
        <f t="shared" si="7"/>
        <v>35</v>
      </c>
      <c r="AG20" s="15"/>
      <c r="AH20" s="958"/>
      <c r="AI20" s="959"/>
      <c r="AJ20" s="958">
        <f t="shared" si="10"/>
        <v>0</v>
      </c>
      <c r="AK20" s="433"/>
      <c r="AL20" s="434"/>
      <c r="AM20" s="280">
        <f t="shared" si="11"/>
        <v>350</v>
      </c>
    </row>
    <row r="21" spans="1:39" x14ac:dyDescent="0.25">
      <c r="A21" s="122"/>
      <c r="B21" s="83">
        <f t="shared" si="0"/>
        <v>5</v>
      </c>
      <c r="C21" s="15">
        <v>2</v>
      </c>
      <c r="D21" s="958">
        <v>20</v>
      </c>
      <c r="E21" s="959">
        <v>44615</v>
      </c>
      <c r="F21" s="958">
        <f t="shared" si="8"/>
        <v>20</v>
      </c>
      <c r="G21" s="433" t="s">
        <v>187</v>
      </c>
      <c r="H21" s="434">
        <v>115</v>
      </c>
      <c r="I21" s="280">
        <f t="shared" si="9"/>
        <v>50</v>
      </c>
      <c r="K21" s="122"/>
      <c r="L21" s="83">
        <f t="shared" si="1"/>
        <v>7</v>
      </c>
      <c r="M21" s="15"/>
      <c r="N21" s="958"/>
      <c r="O21" s="959"/>
      <c r="P21" s="958">
        <f t="shared" si="2"/>
        <v>0</v>
      </c>
      <c r="Q21" s="433"/>
      <c r="R21" s="434"/>
      <c r="S21" s="280">
        <f t="shared" si="3"/>
        <v>70</v>
      </c>
      <c r="U21" s="122"/>
      <c r="V21" s="83">
        <f t="shared" si="4"/>
        <v>30</v>
      </c>
      <c r="W21" s="15"/>
      <c r="X21" s="269"/>
      <c r="Y21" s="299"/>
      <c r="Z21" s="269">
        <f t="shared" si="5"/>
        <v>0</v>
      </c>
      <c r="AA21" s="270"/>
      <c r="AB21" s="271"/>
      <c r="AC21" s="280">
        <f t="shared" si="6"/>
        <v>300</v>
      </c>
      <c r="AE21" s="122"/>
      <c r="AF21" s="83">
        <f t="shared" si="7"/>
        <v>35</v>
      </c>
      <c r="AG21" s="15"/>
      <c r="AH21" s="958"/>
      <c r="AI21" s="959"/>
      <c r="AJ21" s="958">
        <f t="shared" si="10"/>
        <v>0</v>
      </c>
      <c r="AK21" s="433"/>
      <c r="AL21" s="434"/>
      <c r="AM21" s="280">
        <f t="shared" si="11"/>
        <v>350</v>
      </c>
    </row>
    <row r="22" spans="1:39" x14ac:dyDescent="0.25">
      <c r="A22" s="122"/>
      <c r="B22" s="286">
        <f t="shared" si="0"/>
        <v>2</v>
      </c>
      <c r="C22" s="15">
        <v>3</v>
      </c>
      <c r="D22" s="958">
        <v>30</v>
      </c>
      <c r="E22" s="959">
        <v>44616</v>
      </c>
      <c r="F22" s="958">
        <f t="shared" si="8"/>
        <v>30</v>
      </c>
      <c r="G22" s="433" t="s">
        <v>189</v>
      </c>
      <c r="H22" s="434">
        <v>115</v>
      </c>
      <c r="I22" s="280">
        <f t="shared" si="9"/>
        <v>20</v>
      </c>
      <c r="K22" s="122"/>
      <c r="L22" s="286">
        <f t="shared" si="1"/>
        <v>7</v>
      </c>
      <c r="M22" s="15"/>
      <c r="N22" s="958"/>
      <c r="O22" s="959"/>
      <c r="P22" s="958">
        <f t="shared" si="2"/>
        <v>0</v>
      </c>
      <c r="Q22" s="433"/>
      <c r="R22" s="434"/>
      <c r="S22" s="280">
        <f t="shared" si="3"/>
        <v>70</v>
      </c>
      <c r="U22" s="122"/>
      <c r="V22" s="286">
        <f t="shared" si="4"/>
        <v>30</v>
      </c>
      <c r="W22" s="15"/>
      <c r="X22" s="269"/>
      <c r="Y22" s="299"/>
      <c r="Z22" s="269">
        <f t="shared" si="5"/>
        <v>0</v>
      </c>
      <c r="AA22" s="270"/>
      <c r="AB22" s="271"/>
      <c r="AC22" s="280">
        <f t="shared" si="6"/>
        <v>300</v>
      </c>
      <c r="AE22" s="122"/>
      <c r="AF22" s="286">
        <f t="shared" si="7"/>
        <v>35</v>
      </c>
      <c r="AG22" s="15"/>
      <c r="AH22" s="958"/>
      <c r="AI22" s="959"/>
      <c r="AJ22" s="958">
        <f t="shared" si="10"/>
        <v>0</v>
      </c>
      <c r="AK22" s="433"/>
      <c r="AL22" s="434"/>
      <c r="AM22" s="280">
        <f t="shared" si="11"/>
        <v>350</v>
      </c>
    </row>
    <row r="23" spans="1:39" x14ac:dyDescent="0.25">
      <c r="A23" s="123"/>
      <c r="B23" s="286">
        <f t="shared" si="0"/>
        <v>2</v>
      </c>
      <c r="C23" s="15"/>
      <c r="D23" s="958"/>
      <c r="E23" s="959"/>
      <c r="F23" s="958">
        <f t="shared" si="8"/>
        <v>0</v>
      </c>
      <c r="G23" s="433"/>
      <c r="H23" s="434"/>
      <c r="I23" s="280">
        <f t="shared" si="9"/>
        <v>20</v>
      </c>
      <c r="K23" s="123"/>
      <c r="L23" s="286">
        <f t="shared" si="1"/>
        <v>7</v>
      </c>
      <c r="M23" s="15"/>
      <c r="N23" s="958"/>
      <c r="O23" s="959"/>
      <c r="P23" s="958">
        <f t="shared" si="2"/>
        <v>0</v>
      </c>
      <c r="Q23" s="433"/>
      <c r="R23" s="434"/>
      <c r="S23" s="280">
        <f t="shared" si="3"/>
        <v>70</v>
      </c>
      <c r="U23" s="123"/>
      <c r="V23" s="286">
        <f t="shared" si="4"/>
        <v>30</v>
      </c>
      <c r="W23" s="15"/>
      <c r="X23" s="269"/>
      <c r="Y23" s="299"/>
      <c r="Z23" s="269">
        <f t="shared" si="5"/>
        <v>0</v>
      </c>
      <c r="AA23" s="270"/>
      <c r="AB23" s="271"/>
      <c r="AC23" s="280">
        <f t="shared" si="6"/>
        <v>300</v>
      </c>
      <c r="AE23" s="123"/>
      <c r="AF23" s="286">
        <f t="shared" si="7"/>
        <v>35</v>
      </c>
      <c r="AG23" s="15"/>
      <c r="AH23" s="958"/>
      <c r="AI23" s="959"/>
      <c r="AJ23" s="958">
        <f t="shared" si="10"/>
        <v>0</v>
      </c>
      <c r="AK23" s="433"/>
      <c r="AL23" s="434"/>
      <c r="AM23" s="280">
        <f t="shared" si="11"/>
        <v>350</v>
      </c>
    </row>
    <row r="24" spans="1:39" x14ac:dyDescent="0.25">
      <c r="A24" s="122"/>
      <c r="B24" s="286">
        <f t="shared" si="0"/>
        <v>2</v>
      </c>
      <c r="C24" s="15"/>
      <c r="D24" s="958"/>
      <c r="E24" s="959"/>
      <c r="F24" s="958">
        <f t="shared" si="8"/>
        <v>0</v>
      </c>
      <c r="G24" s="433"/>
      <c r="H24" s="434"/>
      <c r="I24" s="280">
        <f t="shared" si="9"/>
        <v>20</v>
      </c>
      <c r="K24" s="122"/>
      <c r="L24" s="286">
        <f t="shared" si="1"/>
        <v>7</v>
      </c>
      <c r="M24" s="15"/>
      <c r="N24" s="958"/>
      <c r="O24" s="959"/>
      <c r="P24" s="958">
        <f t="shared" si="2"/>
        <v>0</v>
      </c>
      <c r="Q24" s="433"/>
      <c r="R24" s="434"/>
      <c r="S24" s="280">
        <f t="shared" si="3"/>
        <v>70</v>
      </c>
      <c r="U24" s="122"/>
      <c r="V24" s="286">
        <f t="shared" si="4"/>
        <v>30</v>
      </c>
      <c r="W24" s="15"/>
      <c r="X24" s="269"/>
      <c r="Y24" s="299"/>
      <c r="Z24" s="269">
        <f t="shared" si="5"/>
        <v>0</v>
      </c>
      <c r="AA24" s="270"/>
      <c r="AB24" s="271"/>
      <c r="AC24" s="280">
        <f t="shared" si="6"/>
        <v>300</v>
      </c>
      <c r="AE24" s="122"/>
      <c r="AF24" s="286">
        <f t="shared" si="7"/>
        <v>35</v>
      </c>
      <c r="AG24" s="15"/>
      <c r="AH24" s="958"/>
      <c r="AI24" s="959"/>
      <c r="AJ24" s="958">
        <f t="shared" si="10"/>
        <v>0</v>
      </c>
      <c r="AK24" s="433"/>
      <c r="AL24" s="434"/>
      <c r="AM24" s="280">
        <f t="shared" si="11"/>
        <v>350</v>
      </c>
    </row>
    <row r="25" spans="1:39" x14ac:dyDescent="0.25">
      <c r="A25" s="122"/>
      <c r="B25" s="286">
        <f t="shared" si="0"/>
        <v>2</v>
      </c>
      <c r="C25" s="15"/>
      <c r="D25" s="958"/>
      <c r="E25" s="959"/>
      <c r="F25" s="958">
        <f t="shared" si="8"/>
        <v>0</v>
      </c>
      <c r="G25" s="433"/>
      <c r="H25" s="434"/>
      <c r="I25" s="280">
        <f t="shared" si="9"/>
        <v>20</v>
      </c>
      <c r="K25" s="122"/>
      <c r="L25" s="286">
        <f t="shared" si="1"/>
        <v>7</v>
      </c>
      <c r="M25" s="15"/>
      <c r="N25" s="958"/>
      <c r="O25" s="959"/>
      <c r="P25" s="958">
        <f t="shared" si="2"/>
        <v>0</v>
      </c>
      <c r="Q25" s="433" t="s">
        <v>22</v>
      </c>
      <c r="R25" s="434"/>
      <c r="S25" s="280">
        <f t="shared" si="3"/>
        <v>70</v>
      </c>
      <c r="U25" s="122"/>
      <c r="V25" s="286">
        <f t="shared" si="4"/>
        <v>30</v>
      </c>
      <c r="W25" s="15"/>
      <c r="X25" s="269"/>
      <c r="Y25" s="299"/>
      <c r="Z25" s="269">
        <f t="shared" si="5"/>
        <v>0</v>
      </c>
      <c r="AA25" s="270" t="s">
        <v>22</v>
      </c>
      <c r="AB25" s="271"/>
      <c r="AC25" s="280">
        <f t="shared" si="6"/>
        <v>300</v>
      </c>
      <c r="AE25" s="122"/>
      <c r="AF25" s="286">
        <f t="shared" si="7"/>
        <v>35</v>
      </c>
      <c r="AG25" s="15"/>
      <c r="AH25" s="958"/>
      <c r="AI25" s="959"/>
      <c r="AJ25" s="958">
        <f t="shared" si="10"/>
        <v>0</v>
      </c>
      <c r="AK25" s="433"/>
      <c r="AL25" s="434"/>
      <c r="AM25" s="280">
        <f t="shared" si="11"/>
        <v>350</v>
      </c>
    </row>
    <row r="26" spans="1:39" x14ac:dyDescent="0.25">
      <c r="A26" s="122"/>
      <c r="B26" s="198">
        <f t="shared" si="0"/>
        <v>2</v>
      </c>
      <c r="C26" s="15"/>
      <c r="D26" s="958"/>
      <c r="E26" s="959"/>
      <c r="F26" s="958">
        <f t="shared" si="8"/>
        <v>0</v>
      </c>
      <c r="G26" s="433"/>
      <c r="H26" s="434"/>
      <c r="I26" s="280">
        <f t="shared" si="9"/>
        <v>20</v>
      </c>
      <c r="K26" s="122"/>
      <c r="L26" s="198">
        <f t="shared" si="1"/>
        <v>7</v>
      </c>
      <c r="M26" s="15"/>
      <c r="N26" s="958"/>
      <c r="O26" s="959"/>
      <c r="P26" s="958">
        <f t="shared" si="2"/>
        <v>0</v>
      </c>
      <c r="Q26" s="433"/>
      <c r="R26" s="434"/>
      <c r="S26" s="280">
        <f t="shared" si="3"/>
        <v>70</v>
      </c>
      <c r="U26" s="122"/>
      <c r="V26" s="198">
        <f t="shared" si="4"/>
        <v>30</v>
      </c>
      <c r="W26" s="15"/>
      <c r="X26" s="269"/>
      <c r="Y26" s="299"/>
      <c r="Z26" s="269">
        <f t="shared" si="5"/>
        <v>0</v>
      </c>
      <c r="AA26" s="270"/>
      <c r="AB26" s="271"/>
      <c r="AC26" s="280">
        <f t="shared" si="6"/>
        <v>300</v>
      </c>
      <c r="AE26" s="122"/>
      <c r="AF26" s="198">
        <f t="shared" si="7"/>
        <v>35</v>
      </c>
      <c r="AG26" s="15"/>
      <c r="AH26" s="958"/>
      <c r="AI26" s="959"/>
      <c r="AJ26" s="958">
        <f t="shared" si="10"/>
        <v>0</v>
      </c>
      <c r="AK26" s="433"/>
      <c r="AL26" s="434"/>
      <c r="AM26" s="280">
        <f t="shared" si="11"/>
        <v>350</v>
      </c>
    </row>
    <row r="27" spans="1:39" x14ac:dyDescent="0.25">
      <c r="A27" s="122"/>
      <c r="B27" s="286">
        <f t="shared" si="0"/>
        <v>2</v>
      </c>
      <c r="C27" s="15"/>
      <c r="D27" s="958"/>
      <c r="E27" s="959"/>
      <c r="F27" s="958">
        <f t="shared" si="8"/>
        <v>0</v>
      </c>
      <c r="G27" s="433"/>
      <c r="H27" s="434"/>
      <c r="I27" s="280">
        <f t="shared" si="9"/>
        <v>20</v>
      </c>
      <c r="K27" s="122"/>
      <c r="L27" s="286">
        <f t="shared" si="1"/>
        <v>7</v>
      </c>
      <c r="M27" s="15"/>
      <c r="N27" s="909"/>
      <c r="O27" s="913"/>
      <c r="P27" s="909">
        <f t="shared" si="2"/>
        <v>0</v>
      </c>
      <c r="Q27" s="484"/>
      <c r="R27" s="551"/>
      <c r="S27" s="280">
        <f t="shared" si="3"/>
        <v>70</v>
      </c>
      <c r="U27" s="122"/>
      <c r="V27" s="286">
        <f t="shared" si="4"/>
        <v>30</v>
      </c>
      <c r="W27" s="15"/>
      <c r="X27" s="269"/>
      <c r="Y27" s="299"/>
      <c r="Z27" s="269">
        <f t="shared" si="5"/>
        <v>0</v>
      </c>
      <c r="AA27" s="270"/>
      <c r="AB27" s="271"/>
      <c r="AC27" s="280">
        <f t="shared" si="6"/>
        <v>300</v>
      </c>
      <c r="AE27" s="122"/>
      <c r="AF27" s="286">
        <f t="shared" si="7"/>
        <v>35</v>
      </c>
      <c r="AG27" s="15"/>
      <c r="AH27" s="958"/>
      <c r="AI27" s="959"/>
      <c r="AJ27" s="958">
        <f t="shared" si="10"/>
        <v>0</v>
      </c>
      <c r="AK27" s="433"/>
      <c r="AL27" s="434"/>
      <c r="AM27" s="280">
        <f t="shared" si="11"/>
        <v>350</v>
      </c>
    </row>
    <row r="28" spans="1:39" x14ac:dyDescent="0.25">
      <c r="A28" s="122"/>
      <c r="B28" s="198">
        <f t="shared" si="0"/>
        <v>2</v>
      </c>
      <c r="C28" s="15"/>
      <c r="D28" s="269"/>
      <c r="E28" s="299"/>
      <c r="F28" s="269">
        <f t="shared" si="8"/>
        <v>0</v>
      </c>
      <c r="G28" s="270"/>
      <c r="H28" s="271"/>
      <c r="I28" s="280">
        <f t="shared" si="9"/>
        <v>20</v>
      </c>
      <c r="K28" s="122"/>
      <c r="L28" s="198">
        <f t="shared" si="1"/>
        <v>7</v>
      </c>
      <c r="M28" s="15"/>
      <c r="N28" s="859"/>
      <c r="O28" s="860"/>
      <c r="P28" s="859">
        <f t="shared" si="2"/>
        <v>0</v>
      </c>
      <c r="Q28" s="642"/>
      <c r="R28" s="861"/>
      <c r="S28" s="280">
        <f t="shared" si="3"/>
        <v>70</v>
      </c>
      <c r="U28" s="122"/>
      <c r="V28" s="198">
        <f t="shared" si="4"/>
        <v>30</v>
      </c>
      <c r="W28" s="15"/>
      <c r="X28" s="269"/>
      <c r="Y28" s="299"/>
      <c r="Z28" s="269">
        <f t="shared" si="5"/>
        <v>0</v>
      </c>
      <c r="AA28" s="270"/>
      <c r="AB28" s="271"/>
      <c r="AC28" s="280">
        <f t="shared" si="6"/>
        <v>300</v>
      </c>
      <c r="AE28" s="122"/>
      <c r="AF28" s="198">
        <f t="shared" si="7"/>
        <v>35</v>
      </c>
      <c r="AG28" s="15"/>
      <c r="AH28" s="269"/>
      <c r="AI28" s="299"/>
      <c r="AJ28" s="269">
        <f t="shared" si="10"/>
        <v>0</v>
      </c>
      <c r="AK28" s="270"/>
      <c r="AL28" s="271"/>
      <c r="AM28" s="280">
        <f t="shared" si="11"/>
        <v>350</v>
      </c>
    </row>
    <row r="29" spans="1:39" x14ac:dyDescent="0.25">
      <c r="A29" s="122"/>
      <c r="B29" s="286">
        <f t="shared" si="0"/>
        <v>2</v>
      </c>
      <c r="C29" s="15"/>
      <c r="D29" s="269"/>
      <c r="E29" s="299"/>
      <c r="F29" s="269">
        <f t="shared" si="8"/>
        <v>0</v>
      </c>
      <c r="G29" s="270"/>
      <c r="H29" s="271"/>
      <c r="I29" s="280">
        <f t="shared" si="9"/>
        <v>20</v>
      </c>
      <c r="K29" s="122"/>
      <c r="L29" s="286">
        <f t="shared" si="1"/>
        <v>7</v>
      </c>
      <c r="M29" s="15"/>
      <c r="N29" s="269"/>
      <c r="O29" s="299"/>
      <c r="P29" s="269">
        <f t="shared" si="2"/>
        <v>0</v>
      </c>
      <c r="Q29" s="270"/>
      <c r="R29" s="271"/>
      <c r="S29" s="280">
        <f t="shared" si="3"/>
        <v>70</v>
      </c>
      <c r="U29" s="122"/>
      <c r="V29" s="286">
        <f t="shared" si="4"/>
        <v>30</v>
      </c>
      <c r="W29" s="15"/>
      <c r="X29" s="269"/>
      <c r="Y29" s="299"/>
      <c r="Z29" s="269">
        <f t="shared" si="5"/>
        <v>0</v>
      </c>
      <c r="AA29" s="270"/>
      <c r="AB29" s="271"/>
      <c r="AC29" s="280">
        <f t="shared" si="6"/>
        <v>300</v>
      </c>
      <c r="AE29" s="122"/>
      <c r="AF29" s="286">
        <f t="shared" si="7"/>
        <v>35</v>
      </c>
      <c r="AG29" s="15"/>
      <c r="AH29" s="269"/>
      <c r="AI29" s="299"/>
      <c r="AJ29" s="269">
        <f t="shared" si="10"/>
        <v>0</v>
      </c>
      <c r="AK29" s="270"/>
      <c r="AL29" s="271"/>
      <c r="AM29" s="280">
        <f t="shared" si="11"/>
        <v>350</v>
      </c>
    </row>
    <row r="30" spans="1:39" x14ac:dyDescent="0.25">
      <c r="A30" s="122"/>
      <c r="B30" s="286">
        <f t="shared" si="0"/>
        <v>2</v>
      </c>
      <c r="C30" s="15"/>
      <c r="D30" s="269"/>
      <c r="E30" s="299"/>
      <c r="F30" s="269">
        <f t="shared" si="8"/>
        <v>0</v>
      </c>
      <c r="G30" s="270"/>
      <c r="H30" s="271"/>
      <c r="I30" s="280">
        <f t="shared" si="9"/>
        <v>20</v>
      </c>
      <c r="K30" s="122"/>
      <c r="L30" s="286">
        <f t="shared" si="1"/>
        <v>7</v>
      </c>
      <c r="M30" s="15"/>
      <c r="N30" s="269"/>
      <c r="O30" s="299"/>
      <c r="P30" s="269">
        <f t="shared" si="2"/>
        <v>0</v>
      </c>
      <c r="Q30" s="270"/>
      <c r="R30" s="271"/>
      <c r="S30" s="280">
        <f t="shared" si="3"/>
        <v>70</v>
      </c>
      <c r="U30" s="122"/>
      <c r="V30" s="286">
        <f t="shared" si="4"/>
        <v>30</v>
      </c>
      <c r="W30" s="15"/>
      <c r="X30" s="269"/>
      <c r="Y30" s="299"/>
      <c r="Z30" s="269">
        <f t="shared" si="5"/>
        <v>0</v>
      </c>
      <c r="AA30" s="270"/>
      <c r="AB30" s="271"/>
      <c r="AC30" s="280">
        <f t="shared" si="6"/>
        <v>300</v>
      </c>
      <c r="AE30" s="122"/>
      <c r="AF30" s="286">
        <f t="shared" si="7"/>
        <v>35</v>
      </c>
      <c r="AG30" s="15"/>
      <c r="AH30" s="269"/>
      <c r="AI30" s="299"/>
      <c r="AJ30" s="269">
        <f t="shared" si="10"/>
        <v>0</v>
      </c>
      <c r="AK30" s="270"/>
      <c r="AL30" s="271"/>
      <c r="AM30" s="280">
        <f t="shared" si="11"/>
        <v>350</v>
      </c>
    </row>
    <row r="31" spans="1:39" x14ac:dyDescent="0.25">
      <c r="A31" s="122"/>
      <c r="B31" s="286">
        <f t="shared" si="0"/>
        <v>2</v>
      </c>
      <c r="C31" s="15"/>
      <c r="D31" s="269"/>
      <c r="E31" s="299"/>
      <c r="F31" s="269">
        <f t="shared" si="8"/>
        <v>0</v>
      </c>
      <c r="G31" s="270"/>
      <c r="H31" s="271"/>
      <c r="I31" s="280">
        <f t="shared" si="9"/>
        <v>20</v>
      </c>
      <c r="K31" s="122"/>
      <c r="L31" s="286">
        <f t="shared" si="1"/>
        <v>7</v>
      </c>
      <c r="M31" s="15"/>
      <c r="N31" s="269"/>
      <c r="O31" s="299"/>
      <c r="P31" s="269">
        <f t="shared" si="2"/>
        <v>0</v>
      </c>
      <c r="Q31" s="270"/>
      <c r="R31" s="271"/>
      <c r="S31" s="280">
        <f t="shared" si="3"/>
        <v>70</v>
      </c>
      <c r="U31" s="122"/>
      <c r="V31" s="286">
        <f t="shared" si="4"/>
        <v>30</v>
      </c>
      <c r="W31" s="15"/>
      <c r="X31" s="269"/>
      <c r="Y31" s="299"/>
      <c r="Z31" s="269">
        <f t="shared" si="5"/>
        <v>0</v>
      </c>
      <c r="AA31" s="270"/>
      <c r="AB31" s="271"/>
      <c r="AC31" s="280">
        <f t="shared" si="6"/>
        <v>300</v>
      </c>
      <c r="AE31" s="122"/>
      <c r="AF31" s="286">
        <f t="shared" si="7"/>
        <v>35</v>
      </c>
      <c r="AG31" s="15"/>
      <c r="AH31" s="269"/>
      <c r="AI31" s="299"/>
      <c r="AJ31" s="269">
        <f t="shared" si="10"/>
        <v>0</v>
      </c>
      <c r="AK31" s="270"/>
      <c r="AL31" s="271"/>
      <c r="AM31" s="280">
        <f t="shared" si="11"/>
        <v>350</v>
      </c>
    </row>
    <row r="32" spans="1:39" x14ac:dyDescent="0.25">
      <c r="A32" s="122"/>
      <c r="B32" s="286">
        <f t="shared" si="0"/>
        <v>2</v>
      </c>
      <c r="C32" s="15"/>
      <c r="D32" s="269"/>
      <c r="E32" s="299"/>
      <c r="F32" s="269">
        <f t="shared" si="8"/>
        <v>0</v>
      </c>
      <c r="G32" s="270"/>
      <c r="H32" s="271"/>
      <c r="I32" s="280">
        <f t="shared" si="9"/>
        <v>20</v>
      </c>
      <c r="K32" s="122"/>
      <c r="L32" s="286">
        <f t="shared" si="1"/>
        <v>7</v>
      </c>
      <c r="M32" s="15"/>
      <c r="N32" s="269"/>
      <c r="O32" s="299"/>
      <c r="P32" s="269">
        <f t="shared" si="2"/>
        <v>0</v>
      </c>
      <c r="Q32" s="270"/>
      <c r="R32" s="271"/>
      <c r="S32" s="280">
        <f t="shared" si="3"/>
        <v>70</v>
      </c>
      <c r="U32" s="122"/>
      <c r="V32" s="286">
        <f t="shared" si="4"/>
        <v>30</v>
      </c>
      <c r="W32" s="15"/>
      <c r="X32" s="269"/>
      <c r="Y32" s="299"/>
      <c r="Z32" s="269">
        <f t="shared" si="5"/>
        <v>0</v>
      </c>
      <c r="AA32" s="270"/>
      <c r="AB32" s="271"/>
      <c r="AC32" s="280">
        <f t="shared" si="6"/>
        <v>300</v>
      </c>
      <c r="AE32" s="122"/>
      <c r="AF32" s="286">
        <f t="shared" si="7"/>
        <v>35</v>
      </c>
      <c r="AG32" s="15"/>
      <c r="AH32" s="269"/>
      <c r="AI32" s="299"/>
      <c r="AJ32" s="269">
        <f t="shared" si="10"/>
        <v>0</v>
      </c>
      <c r="AK32" s="270"/>
      <c r="AL32" s="271"/>
      <c r="AM32" s="280">
        <f t="shared" si="11"/>
        <v>350</v>
      </c>
    </row>
    <row r="33" spans="1:39" x14ac:dyDescent="0.25">
      <c r="A33" s="122"/>
      <c r="B33" s="286">
        <f t="shared" si="0"/>
        <v>2</v>
      </c>
      <c r="C33" s="15"/>
      <c r="D33" s="269"/>
      <c r="E33" s="299"/>
      <c r="F33" s="269">
        <f t="shared" si="8"/>
        <v>0</v>
      </c>
      <c r="G33" s="270"/>
      <c r="H33" s="271"/>
      <c r="I33" s="280">
        <f t="shared" si="9"/>
        <v>20</v>
      </c>
      <c r="K33" s="122"/>
      <c r="L33" s="286">
        <f t="shared" si="1"/>
        <v>7</v>
      </c>
      <c r="M33" s="15"/>
      <c r="N33" s="269"/>
      <c r="O33" s="299"/>
      <c r="P33" s="269">
        <f t="shared" si="2"/>
        <v>0</v>
      </c>
      <c r="Q33" s="270"/>
      <c r="R33" s="271"/>
      <c r="S33" s="280">
        <f t="shared" si="3"/>
        <v>70</v>
      </c>
      <c r="U33" s="122"/>
      <c r="V33" s="286">
        <f t="shared" si="4"/>
        <v>30</v>
      </c>
      <c r="W33" s="15"/>
      <c r="X33" s="269"/>
      <c r="Y33" s="299"/>
      <c r="Z33" s="269">
        <f t="shared" si="5"/>
        <v>0</v>
      </c>
      <c r="AA33" s="270"/>
      <c r="AB33" s="271"/>
      <c r="AC33" s="280">
        <f t="shared" si="6"/>
        <v>300</v>
      </c>
      <c r="AE33" s="122"/>
      <c r="AF33" s="286">
        <f t="shared" si="7"/>
        <v>35</v>
      </c>
      <c r="AG33" s="15"/>
      <c r="AH33" s="269"/>
      <c r="AI33" s="299"/>
      <c r="AJ33" s="269">
        <f t="shared" si="10"/>
        <v>0</v>
      </c>
      <c r="AK33" s="270"/>
      <c r="AL33" s="271"/>
      <c r="AM33" s="280">
        <f t="shared" si="11"/>
        <v>350</v>
      </c>
    </row>
    <row r="34" spans="1:39" x14ac:dyDescent="0.25">
      <c r="A34" s="122"/>
      <c r="B34" s="286">
        <f t="shared" si="0"/>
        <v>2</v>
      </c>
      <c r="C34" s="15"/>
      <c r="D34" s="269"/>
      <c r="E34" s="299"/>
      <c r="F34" s="269">
        <f t="shared" si="8"/>
        <v>0</v>
      </c>
      <c r="G34" s="270"/>
      <c r="H34" s="271"/>
      <c r="I34" s="280">
        <f t="shared" si="9"/>
        <v>20</v>
      </c>
      <c r="K34" s="122"/>
      <c r="L34" s="286">
        <f t="shared" si="1"/>
        <v>7</v>
      </c>
      <c r="M34" s="15"/>
      <c r="N34" s="269"/>
      <c r="O34" s="299"/>
      <c r="P34" s="269">
        <f t="shared" si="2"/>
        <v>0</v>
      </c>
      <c r="Q34" s="270"/>
      <c r="R34" s="271"/>
      <c r="S34" s="280">
        <f t="shared" si="3"/>
        <v>70</v>
      </c>
      <c r="U34" s="122"/>
      <c r="V34" s="286">
        <f t="shared" si="4"/>
        <v>30</v>
      </c>
      <c r="W34" s="15"/>
      <c r="X34" s="269"/>
      <c r="Y34" s="299"/>
      <c r="Z34" s="269">
        <f t="shared" si="5"/>
        <v>0</v>
      </c>
      <c r="AA34" s="270"/>
      <c r="AB34" s="271"/>
      <c r="AC34" s="280">
        <f t="shared" si="6"/>
        <v>300</v>
      </c>
      <c r="AE34" s="122"/>
      <c r="AF34" s="286">
        <f t="shared" si="7"/>
        <v>35</v>
      </c>
      <c r="AG34" s="15"/>
      <c r="AH34" s="269"/>
      <c r="AI34" s="299"/>
      <c r="AJ34" s="269">
        <f t="shared" si="10"/>
        <v>0</v>
      </c>
      <c r="AK34" s="270"/>
      <c r="AL34" s="271"/>
      <c r="AM34" s="280">
        <f t="shared" si="11"/>
        <v>350</v>
      </c>
    </row>
    <row r="35" spans="1:39" x14ac:dyDescent="0.25">
      <c r="A35" s="122"/>
      <c r="B35" s="286">
        <f t="shared" si="0"/>
        <v>2</v>
      </c>
      <c r="C35" s="15"/>
      <c r="D35" s="269"/>
      <c r="E35" s="299"/>
      <c r="F35" s="269">
        <f t="shared" si="8"/>
        <v>0</v>
      </c>
      <c r="G35" s="270"/>
      <c r="H35" s="271"/>
      <c r="I35" s="280">
        <f t="shared" si="9"/>
        <v>20</v>
      </c>
      <c r="K35" s="122"/>
      <c r="L35" s="286">
        <f t="shared" si="1"/>
        <v>7</v>
      </c>
      <c r="M35" s="15"/>
      <c r="N35" s="269"/>
      <c r="O35" s="299"/>
      <c r="P35" s="269">
        <f t="shared" si="2"/>
        <v>0</v>
      </c>
      <c r="Q35" s="270"/>
      <c r="R35" s="271"/>
      <c r="S35" s="280">
        <f t="shared" si="3"/>
        <v>70</v>
      </c>
      <c r="U35" s="122"/>
      <c r="V35" s="286">
        <f t="shared" si="4"/>
        <v>30</v>
      </c>
      <c r="W35" s="15"/>
      <c r="X35" s="269"/>
      <c r="Y35" s="299"/>
      <c r="Z35" s="269">
        <f t="shared" si="5"/>
        <v>0</v>
      </c>
      <c r="AA35" s="270"/>
      <c r="AB35" s="271"/>
      <c r="AC35" s="280">
        <f t="shared" si="6"/>
        <v>300</v>
      </c>
      <c r="AE35" s="122"/>
      <c r="AF35" s="286">
        <f t="shared" si="7"/>
        <v>35</v>
      </c>
      <c r="AG35" s="15"/>
      <c r="AH35" s="269"/>
      <c r="AI35" s="299"/>
      <c r="AJ35" s="269">
        <f t="shared" si="10"/>
        <v>0</v>
      </c>
      <c r="AK35" s="270"/>
      <c r="AL35" s="271"/>
      <c r="AM35" s="280">
        <f t="shared" si="11"/>
        <v>350</v>
      </c>
    </row>
    <row r="36" spans="1:39" x14ac:dyDescent="0.25">
      <c r="A36" s="122" t="s">
        <v>22</v>
      </c>
      <c r="B36" s="286">
        <f t="shared" si="0"/>
        <v>2</v>
      </c>
      <c r="C36" s="15"/>
      <c r="D36" s="269"/>
      <c r="E36" s="299"/>
      <c r="F36" s="269">
        <f t="shared" si="8"/>
        <v>0</v>
      </c>
      <c r="G36" s="270"/>
      <c r="H36" s="271"/>
      <c r="I36" s="280">
        <f t="shared" si="9"/>
        <v>20</v>
      </c>
      <c r="K36" s="122" t="s">
        <v>22</v>
      </c>
      <c r="L36" s="286">
        <f t="shared" si="1"/>
        <v>7</v>
      </c>
      <c r="M36" s="15"/>
      <c r="N36" s="269"/>
      <c r="O36" s="299"/>
      <c r="P36" s="269">
        <f t="shared" si="2"/>
        <v>0</v>
      </c>
      <c r="Q36" s="270"/>
      <c r="R36" s="271"/>
      <c r="S36" s="280">
        <f t="shared" si="3"/>
        <v>70</v>
      </c>
      <c r="U36" s="122" t="s">
        <v>22</v>
      </c>
      <c r="V36" s="286">
        <f t="shared" si="4"/>
        <v>30</v>
      </c>
      <c r="W36" s="15"/>
      <c r="X36" s="269"/>
      <c r="Y36" s="299"/>
      <c r="Z36" s="269">
        <f t="shared" si="5"/>
        <v>0</v>
      </c>
      <c r="AA36" s="270"/>
      <c r="AB36" s="271"/>
      <c r="AC36" s="280">
        <f t="shared" si="6"/>
        <v>300</v>
      </c>
      <c r="AE36" s="122" t="s">
        <v>22</v>
      </c>
      <c r="AF36" s="286">
        <f t="shared" si="7"/>
        <v>35</v>
      </c>
      <c r="AG36" s="15"/>
      <c r="AH36" s="269"/>
      <c r="AI36" s="299"/>
      <c r="AJ36" s="269">
        <f t="shared" si="10"/>
        <v>0</v>
      </c>
      <c r="AK36" s="270"/>
      <c r="AL36" s="271"/>
      <c r="AM36" s="280">
        <f t="shared" si="11"/>
        <v>350</v>
      </c>
    </row>
    <row r="37" spans="1:39" x14ac:dyDescent="0.25">
      <c r="A37" s="123"/>
      <c r="B37" s="286">
        <f t="shared" si="0"/>
        <v>2</v>
      </c>
      <c r="C37" s="15"/>
      <c r="D37" s="269"/>
      <c r="E37" s="299"/>
      <c r="F37" s="269">
        <f t="shared" si="8"/>
        <v>0</v>
      </c>
      <c r="G37" s="270"/>
      <c r="H37" s="271"/>
      <c r="I37" s="280">
        <f t="shared" si="9"/>
        <v>20</v>
      </c>
      <c r="K37" s="123"/>
      <c r="L37" s="286">
        <f t="shared" si="1"/>
        <v>7</v>
      </c>
      <c r="M37" s="15"/>
      <c r="N37" s="269"/>
      <c r="O37" s="299"/>
      <c r="P37" s="269">
        <f t="shared" si="2"/>
        <v>0</v>
      </c>
      <c r="Q37" s="270"/>
      <c r="R37" s="271"/>
      <c r="S37" s="280">
        <f t="shared" si="3"/>
        <v>70</v>
      </c>
      <c r="U37" s="123"/>
      <c r="V37" s="286">
        <f t="shared" si="4"/>
        <v>30</v>
      </c>
      <c r="W37" s="15"/>
      <c r="X37" s="269"/>
      <c r="Y37" s="299"/>
      <c r="Z37" s="269">
        <f t="shared" si="5"/>
        <v>0</v>
      </c>
      <c r="AA37" s="270"/>
      <c r="AB37" s="271"/>
      <c r="AC37" s="280">
        <f t="shared" si="6"/>
        <v>300</v>
      </c>
      <c r="AE37" s="123"/>
      <c r="AF37" s="286">
        <f t="shared" si="7"/>
        <v>35</v>
      </c>
      <c r="AG37" s="15"/>
      <c r="AH37" s="269"/>
      <c r="AI37" s="299"/>
      <c r="AJ37" s="269">
        <f t="shared" si="10"/>
        <v>0</v>
      </c>
      <c r="AK37" s="270"/>
      <c r="AL37" s="271"/>
      <c r="AM37" s="280">
        <f t="shared" si="11"/>
        <v>350</v>
      </c>
    </row>
    <row r="38" spans="1:39" x14ac:dyDescent="0.25">
      <c r="A38" s="122"/>
      <c r="B38" s="286">
        <f t="shared" si="0"/>
        <v>2</v>
      </c>
      <c r="C38" s="15"/>
      <c r="D38" s="269"/>
      <c r="E38" s="299"/>
      <c r="F38" s="269">
        <f t="shared" si="8"/>
        <v>0</v>
      </c>
      <c r="G38" s="270"/>
      <c r="H38" s="271"/>
      <c r="I38" s="280">
        <f t="shared" si="9"/>
        <v>20</v>
      </c>
      <c r="K38" s="122"/>
      <c r="L38" s="286">
        <f t="shared" si="1"/>
        <v>7</v>
      </c>
      <c r="M38" s="15"/>
      <c r="N38" s="269"/>
      <c r="O38" s="299"/>
      <c r="P38" s="269">
        <f t="shared" si="2"/>
        <v>0</v>
      </c>
      <c r="Q38" s="270"/>
      <c r="R38" s="271"/>
      <c r="S38" s="280">
        <f t="shared" si="3"/>
        <v>70</v>
      </c>
      <c r="U38" s="122"/>
      <c r="V38" s="286">
        <f t="shared" si="4"/>
        <v>30</v>
      </c>
      <c r="W38" s="15"/>
      <c r="X38" s="269"/>
      <c r="Y38" s="299"/>
      <c r="Z38" s="269">
        <f t="shared" si="5"/>
        <v>0</v>
      </c>
      <c r="AA38" s="270"/>
      <c r="AB38" s="271"/>
      <c r="AC38" s="280">
        <f t="shared" si="6"/>
        <v>300</v>
      </c>
      <c r="AE38" s="122"/>
      <c r="AF38" s="286">
        <f t="shared" si="7"/>
        <v>35</v>
      </c>
      <c r="AG38" s="15"/>
      <c r="AH38" s="269"/>
      <c r="AI38" s="299"/>
      <c r="AJ38" s="269">
        <f t="shared" si="10"/>
        <v>0</v>
      </c>
      <c r="AK38" s="270"/>
      <c r="AL38" s="271"/>
      <c r="AM38" s="280">
        <f t="shared" si="11"/>
        <v>350</v>
      </c>
    </row>
    <row r="39" spans="1:39" x14ac:dyDescent="0.25">
      <c r="A39" s="122"/>
      <c r="B39" s="83">
        <f t="shared" si="0"/>
        <v>2</v>
      </c>
      <c r="C39" s="15"/>
      <c r="D39" s="269"/>
      <c r="E39" s="299"/>
      <c r="F39" s="269">
        <f t="shared" si="8"/>
        <v>0</v>
      </c>
      <c r="G39" s="270"/>
      <c r="H39" s="271"/>
      <c r="I39" s="280">
        <f t="shared" si="9"/>
        <v>20</v>
      </c>
      <c r="K39" s="122"/>
      <c r="L39" s="83">
        <f t="shared" si="1"/>
        <v>7</v>
      </c>
      <c r="M39" s="15"/>
      <c r="N39" s="269"/>
      <c r="O39" s="299"/>
      <c r="P39" s="269">
        <f t="shared" si="2"/>
        <v>0</v>
      </c>
      <c r="Q39" s="270"/>
      <c r="R39" s="271"/>
      <c r="S39" s="280">
        <f t="shared" si="3"/>
        <v>70</v>
      </c>
      <c r="U39" s="122"/>
      <c r="V39" s="83">
        <f t="shared" si="4"/>
        <v>30</v>
      </c>
      <c r="W39" s="15"/>
      <c r="X39" s="269"/>
      <c r="Y39" s="299"/>
      <c r="Z39" s="269">
        <f t="shared" si="5"/>
        <v>0</v>
      </c>
      <c r="AA39" s="270"/>
      <c r="AB39" s="271"/>
      <c r="AC39" s="280">
        <f t="shared" si="6"/>
        <v>300</v>
      </c>
      <c r="AE39" s="122"/>
      <c r="AF39" s="83">
        <f t="shared" si="7"/>
        <v>35</v>
      </c>
      <c r="AG39" s="15"/>
      <c r="AH39" s="269"/>
      <c r="AI39" s="299"/>
      <c r="AJ39" s="269">
        <f t="shared" si="10"/>
        <v>0</v>
      </c>
      <c r="AK39" s="270"/>
      <c r="AL39" s="271"/>
      <c r="AM39" s="280">
        <f t="shared" si="11"/>
        <v>350</v>
      </c>
    </row>
    <row r="40" spans="1:39" x14ac:dyDescent="0.25">
      <c r="A40" s="122"/>
      <c r="B40" s="83">
        <f t="shared" si="0"/>
        <v>2</v>
      </c>
      <c r="C40" s="15"/>
      <c r="D40" s="269"/>
      <c r="E40" s="299"/>
      <c r="F40" s="269">
        <f t="shared" si="8"/>
        <v>0</v>
      </c>
      <c r="G40" s="270"/>
      <c r="H40" s="271"/>
      <c r="I40" s="280">
        <f t="shared" si="9"/>
        <v>20</v>
      </c>
      <c r="K40" s="122"/>
      <c r="L40" s="83">
        <f t="shared" si="1"/>
        <v>7</v>
      </c>
      <c r="M40" s="15"/>
      <c r="N40" s="269"/>
      <c r="O40" s="299"/>
      <c r="P40" s="269">
        <f t="shared" si="2"/>
        <v>0</v>
      </c>
      <c r="Q40" s="270"/>
      <c r="R40" s="271"/>
      <c r="S40" s="280">
        <f t="shared" si="3"/>
        <v>70</v>
      </c>
      <c r="U40" s="122"/>
      <c r="V40" s="83">
        <f t="shared" si="4"/>
        <v>30</v>
      </c>
      <c r="W40" s="15"/>
      <c r="X40" s="269"/>
      <c r="Y40" s="299"/>
      <c r="Z40" s="269">
        <f t="shared" si="5"/>
        <v>0</v>
      </c>
      <c r="AA40" s="270"/>
      <c r="AB40" s="271"/>
      <c r="AC40" s="280">
        <f t="shared" si="6"/>
        <v>300</v>
      </c>
      <c r="AE40" s="122"/>
      <c r="AF40" s="83">
        <f t="shared" si="7"/>
        <v>35</v>
      </c>
      <c r="AG40" s="15"/>
      <c r="AH40" s="269"/>
      <c r="AI40" s="299"/>
      <c r="AJ40" s="269">
        <f t="shared" si="10"/>
        <v>0</v>
      </c>
      <c r="AK40" s="270"/>
      <c r="AL40" s="271"/>
      <c r="AM40" s="280">
        <f t="shared" si="11"/>
        <v>350</v>
      </c>
    </row>
    <row r="41" spans="1:39" x14ac:dyDescent="0.25">
      <c r="A41" s="122"/>
      <c r="B41" s="83">
        <f t="shared" si="0"/>
        <v>2</v>
      </c>
      <c r="C41" s="15"/>
      <c r="D41" s="269"/>
      <c r="E41" s="299"/>
      <c r="F41" s="269">
        <f t="shared" si="8"/>
        <v>0</v>
      </c>
      <c r="G41" s="270"/>
      <c r="H41" s="271"/>
      <c r="I41" s="280">
        <f t="shared" si="9"/>
        <v>20</v>
      </c>
      <c r="K41" s="122"/>
      <c r="L41" s="83">
        <f t="shared" si="1"/>
        <v>7</v>
      </c>
      <c r="M41" s="15"/>
      <c r="N41" s="269"/>
      <c r="O41" s="299"/>
      <c r="P41" s="269">
        <f t="shared" si="2"/>
        <v>0</v>
      </c>
      <c r="Q41" s="270"/>
      <c r="R41" s="271"/>
      <c r="S41" s="280">
        <f t="shared" si="3"/>
        <v>70</v>
      </c>
      <c r="U41" s="122"/>
      <c r="V41" s="83">
        <f t="shared" si="4"/>
        <v>30</v>
      </c>
      <c r="W41" s="15"/>
      <c r="X41" s="269"/>
      <c r="Y41" s="299"/>
      <c r="Z41" s="269">
        <f t="shared" si="5"/>
        <v>0</v>
      </c>
      <c r="AA41" s="270"/>
      <c r="AB41" s="271"/>
      <c r="AC41" s="280">
        <f t="shared" si="6"/>
        <v>300</v>
      </c>
      <c r="AE41" s="122"/>
      <c r="AF41" s="83">
        <f t="shared" si="7"/>
        <v>35</v>
      </c>
      <c r="AG41" s="15"/>
      <c r="AH41" s="269"/>
      <c r="AI41" s="299"/>
      <c r="AJ41" s="269">
        <f t="shared" si="10"/>
        <v>0</v>
      </c>
      <c r="AK41" s="270"/>
      <c r="AL41" s="271"/>
      <c r="AM41" s="280">
        <f t="shared" si="11"/>
        <v>350</v>
      </c>
    </row>
    <row r="42" spans="1:39" x14ac:dyDescent="0.25">
      <c r="A42" s="122"/>
      <c r="B42" s="83">
        <f t="shared" si="0"/>
        <v>2</v>
      </c>
      <c r="C42" s="15"/>
      <c r="D42" s="269"/>
      <c r="E42" s="299"/>
      <c r="F42" s="269">
        <f t="shared" si="8"/>
        <v>0</v>
      </c>
      <c r="G42" s="270"/>
      <c r="H42" s="271"/>
      <c r="I42" s="280">
        <f t="shared" si="9"/>
        <v>20</v>
      </c>
      <c r="K42" s="122"/>
      <c r="L42" s="83">
        <f t="shared" si="1"/>
        <v>7</v>
      </c>
      <c r="M42" s="15"/>
      <c r="N42" s="269"/>
      <c r="O42" s="299"/>
      <c r="P42" s="269">
        <f t="shared" si="2"/>
        <v>0</v>
      </c>
      <c r="Q42" s="270"/>
      <c r="R42" s="271"/>
      <c r="S42" s="280">
        <f t="shared" si="3"/>
        <v>70</v>
      </c>
      <c r="U42" s="122"/>
      <c r="V42" s="83">
        <f t="shared" si="4"/>
        <v>30</v>
      </c>
      <c r="W42" s="15"/>
      <c r="X42" s="269"/>
      <c r="Y42" s="299"/>
      <c r="Z42" s="269">
        <f t="shared" si="5"/>
        <v>0</v>
      </c>
      <c r="AA42" s="270"/>
      <c r="AB42" s="271"/>
      <c r="AC42" s="280">
        <f t="shared" si="6"/>
        <v>300</v>
      </c>
      <c r="AE42" s="122"/>
      <c r="AF42" s="83">
        <f t="shared" si="7"/>
        <v>35</v>
      </c>
      <c r="AG42" s="15"/>
      <c r="AH42" s="269"/>
      <c r="AI42" s="299"/>
      <c r="AJ42" s="269">
        <f t="shared" si="10"/>
        <v>0</v>
      </c>
      <c r="AK42" s="270"/>
      <c r="AL42" s="271"/>
      <c r="AM42" s="280">
        <f t="shared" si="11"/>
        <v>350</v>
      </c>
    </row>
    <row r="43" spans="1:39" x14ac:dyDescent="0.25">
      <c r="A43" s="122"/>
      <c r="B43" s="83">
        <f t="shared" si="0"/>
        <v>2</v>
      </c>
      <c r="C43" s="15"/>
      <c r="D43" s="269"/>
      <c r="E43" s="299"/>
      <c r="F43" s="269">
        <f t="shared" si="8"/>
        <v>0</v>
      </c>
      <c r="G43" s="270"/>
      <c r="H43" s="271"/>
      <c r="I43" s="280">
        <f t="shared" si="9"/>
        <v>20</v>
      </c>
      <c r="K43" s="122"/>
      <c r="L43" s="83">
        <f t="shared" si="1"/>
        <v>7</v>
      </c>
      <c r="M43" s="15"/>
      <c r="N43" s="269"/>
      <c r="O43" s="299"/>
      <c r="P43" s="269">
        <f t="shared" si="2"/>
        <v>0</v>
      </c>
      <c r="Q43" s="270"/>
      <c r="R43" s="271"/>
      <c r="S43" s="280">
        <f t="shared" si="3"/>
        <v>70</v>
      </c>
      <c r="U43" s="122"/>
      <c r="V43" s="83">
        <f t="shared" si="4"/>
        <v>30</v>
      </c>
      <c r="W43" s="15"/>
      <c r="X43" s="269"/>
      <c r="Y43" s="299"/>
      <c r="Z43" s="269">
        <f t="shared" si="5"/>
        <v>0</v>
      </c>
      <c r="AA43" s="270"/>
      <c r="AB43" s="271"/>
      <c r="AC43" s="280">
        <f t="shared" si="6"/>
        <v>300</v>
      </c>
      <c r="AE43" s="122"/>
      <c r="AF43" s="83">
        <f t="shared" si="7"/>
        <v>35</v>
      </c>
      <c r="AG43" s="15"/>
      <c r="AH43" s="269"/>
      <c r="AI43" s="299"/>
      <c r="AJ43" s="269">
        <f t="shared" si="10"/>
        <v>0</v>
      </c>
      <c r="AK43" s="270"/>
      <c r="AL43" s="271"/>
      <c r="AM43" s="280">
        <f t="shared" si="11"/>
        <v>350</v>
      </c>
    </row>
    <row r="44" spans="1:39" x14ac:dyDescent="0.25">
      <c r="A44" s="122"/>
      <c r="B44" s="83">
        <f t="shared" si="0"/>
        <v>2</v>
      </c>
      <c r="C44" s="15"/>
      <c r="D44" s="269"/>
      <c r="E44" s="299"/>
      <c r="F44" s="269">
        <f t="shared" si="8"/>
        <v>0</v>
      </c>
      <c r="G44" s="270"/>
      <c r="H44" s="271"/>
      <c r="I44" s="280">
        <f t="shared" si="9"/>
        <v>20</v>
      </c>
      <c r="K44" s="122"/>
      <c r="L44" s="83">
        <f t="shared" si="1"/>
        <v>7</v>
      </c>
      <c r="M44" s="15"/>
      <c r="N44" s="269"/>
      <c r="O44" s="299"/>
      <c r="P44" s="269">
        <f t="shared" si="2"/>
        <v>0</v>
      </c>
      <c r="Q44" s="270"/>
      <c r="R44" s="271"/>
      <c r="S44" s="280">
        <f t="shared" si="3"/>
        <v>70</v>
      </c>
      <c r="U44" s="122"/>
      <c r="V44" s="83">
        <f t="shared" si="4"/>
        <v>30</v>
      </c>
      <c r="W44" s="15"/>
      <c r="X44" s="269"/>
      <c r="Y44" s="299"/>
      <c r="Z44" s="269">
        <f t="shared" si="5"/>
        <v>0</v>
      </c>
      <c r="AA44" s="270"/>
      <c r="AB44" s="271"/>
      <c r="AC44" s="280">
        <f t="shared" si="6"/>
        <v>300</v>
      </c>
      <c r="AE44" s="122"/>
      <c r="AF44" s="83">
        <f t="shared" si="7"/>
        <v>35</v>
      </c>
      <c r="AG44" s="15"/>
      <c r="AH44" s="269"/>
      <c r="AI44" s="299"/>
      <c r="AJ44" s="269">
        <f t="shared" si="10"/>
        <v>0</v>
      </c>
      <c r="AK44" s="270"/>
      <c r="AL44" s="271"/>
      <c r="AM44" s="280">
        <f t="shared" si="11"/>
        <v>350</v>
      </c>
    </row>
    <row r="45" spans="1:39" x14ac:dyDescent="0.25">
      <c r="A45" s="122"/>
      <c r="B45" s="83">
        <f t="shared" si="0"/>
        <v>2</v>
      </c>
      <c r="C45" s="15"/>
      <c r="D45" s="269"/>
      <c r="E45" s="299"/>
      <c r="F45" s="269">
        <f t="shared" si="8"/>
        <v>0</v>
      </c>
      <c r="G45" s="270"/>
      <c r="H45" s="271"/>
      <c r="I45" s="280">
        <f t="shared" si="9"/>
        <v>20</v>
      </c>
      <c r="K45" s="122"/>
      <c r="L45" s="83">
        <f t="shared" si="1"/>
        <v>7</v>
      </c>
      <c r="M45" s="15"/>
      <c r="N45" s="269"/>
      <c r="O45" s="299"/>
      <c r="P45" s="269">
        <f t="shared" si="2"/>
        <v>0</v>
      </c>
      <c r="Q45" s="270"/>
      <c r="R45" s="271"/>
      <c r="S45" s="280">
        <f t="shared" si="3"/>
        <v>70</v>
      </c>
      <c r="U45" s="122"/>
      <c r="V45" s="83">
        <f t="shared" si="4"/>
        <v>30</v>
      </c>
      <c r="W45" s="15"/>
      <c r="X45" s="269"/>
      <c r="Y45" s="299"/>
      <c r="Z45" s="269">
        <f t="shared" si="5"/>
        <v>0</v>
      </c>
      <c r="AA45" s="270"/>
      <c r="AB45" s="271"/>
      <c r="AC45" s="280">
        <f t="shared" si="6"/>
        <v>300</v>
      </c>
      <c r="AE45" s="122"/>
      <c r="AF45" s="83">
        <f t="shared" si="7"/>
        <v>35</v>
      </c>
      <c r="AG45" s="15"/>
      <c r="AH45" s="269"/>
      <c r="AI45" s="299"/>
      <c r="AJ45" s="269">
        <f t="shared" si="10"/>
        <v>0</v>
      </c>
      <c r="AK45" s="270"/>
      <c r="AL45" s="271"/>
      <c r="AM45" s="280">
        <f t="shared" si="11"/>
        <v>350</v>
      </c>
    </row>
    <row r="46" spans="1:39" x14ac:dyDescent="0.25">
      <c r="A46" s="122"/>
      <c r="B46" s="83">
        <f t="shared" si="0"/>
        <v>2</v>
      </c>
      <c r="C46" s="15"/>
      <c r="D46" s="269"/>
      <c r="E46" s="299"/>
      <c r="F46" s="269">
        <f t="shared" si="8"/>
        <v>0</v>
      </c>
      <c r="G46" s="270"/>
      <c r="H46" s="271"/>
      <c r="I46" s="280">
        <f t="shared" si="9"/>
        <v>20</v>
      </c>
      <c r="K46" s="122"/>
      <c r="L46" s="83">
        <f t="shared" si="1"/>
        <v>7</v>
      </c>
      <c r="M46" s="15"/>
      <c r="N46" s="269"/>
      <c r="O46" s="299"/>
      <c r="P46" s="269">
        <f t="shared" si="2"/>
        <v>0</v>
      </c>
      <c r="Q46" s="270"/>
      <c r="R46" s="271"/>
      <c r="S46" s="280">
        <f t="shared" si="3"/>
        <v>70</v>
      </c>
      <c r="U46" s="122"/>
      <c r="V46" s="83">
        <f t="shared" si="4"/>
        <v>30</v>
      </c>
      <c r="W46" s="15"/>
      <c r="X46" s="269"/>
      <c r="Y46" s="299"/>
      <c r="Z46" s="269">
        <f t="shared" si="5"/>
        <v>0</v>
      </c>
      <c r="AA46" s="270"/>
      <c r="AB46" s="271"/>
      <c r="AC46" s="280">
        <f t="shared" si="6"/>
        <v>300</v>
      </c>
      <c r="AE46" s="122"/>
      <c r="AF46" s="83">
        <f t="shared" si="7"/>
        <v>35</v>
      </c>
      <c r="AG46" s="15"/>
      <c r="AH46" s="269"/>
      <c r="AI46" s="299"/>
      <c r="AJ46" s="269">
        <f t="shared" si="10"/>
        <v>0</v>
      </c>
      <c r="AK46" s="270"/>
      <c r="AL46" s="271"/>
      <c r="AM46" s="280">
        <f t="shared" si="11"/>
        <v>350</v>
      </c>
    </row>
    <row r="47" spans="1:39" x14ac:dyDescent="0.25">
      <c r="A47" s="122"/>
      <c r="B47" s="83">
        <f t="shared" si="0"/>
        <v>2</v>
      </c>
      <c r="C47" s="15"/>
      <c r="D47" s="269"/>
      <c r="E47" s="299"/>
      <c r="F47" s="269">
        <f t="shared" si="8"/>
        <v>0</v>
      </c>
      <c r="G47" s="270"/>
      <c r="H47" s="271"/>
      <c r="I47" s="280">
        <f t="shared" si="9"/>
        <v>20</v>
      </c>
      <c r="K47" s="122"/>
      <c r="L47" s="83">
        <f t="shared" si="1"/>
        <v>7</v>
      </c>
      <c r="M47" s="15"/>
      <c r="N47" s="269"/>
      <c r="O47" s="299"/>
      <c r="P47" s="269">
        <f t="shared" si="2"/>
        <v>0</v>
      </c>
      <c r="Q47" s="270"/>
      <c r="R47" s="271"/>
      <c r="S47" s="280">
        <f t="shared" si="3"/>
        <v>70</v>
      </c>
      <c r="U47" s="122"/>
      <c r="V47" s="83">
        <f t="shared" si="4"/>
        <v>30</v>
      </c>
      <c r="W47" s="15"/>
      <c r="X47" s="269"/>
      <c r="Y47" s="299"/>
      <c r="Z47" s="269">
        <f t="shared" si="5"/>
        <v>0</v>
      </c>
      <c r="AA47" s="270"/>
      <c r="AB47" s="271"/>
      <c r="AC47" s="280">
        <f t="shared" si="6"/>
        <v>300</v>
      </c>
      <c r="AE47" s="122"/>
      <c r="AF47" s="83">
        <f t="shared" si="7"/>
        <v>35</v>
      </c>
      <c r="AG47" s="15"/>
      <c r="AH47" s="269"/>
      <c r="AI47" s="299"/>
      <c r="AJ47" s="269">
        <f t="shared" si="10"/>
        <v>0</v>
      </c>
      <c r="AK47" s="270"/>
      <c r="AL47" s="271"/>
      <c r="AM47" s="280">
        <f t="shared" si="11"/>
        <v>350</v>
      </c>
    </row>
    <row r="48" spans="1:39" x14ac:dyDescent="0.25">
      <c r="A48" s="122"/>
      <c r="B48" s="83">
        <f t="shared" si="0"/>
        <v>2</v>
      </c>
      <c r="C48" s="15"/>
      <c r="D48" s="269"/>
      <c r="E48" s="299"/>
      <c r="F48" s="269">
        <f t="shared" si="8"/>
        <v>0</v>
      </c>
      <c r="G48" s="270"/>
      <c r="H48" s="271"/>
      <c r="I48" s="280">
        <f t="shared" si="9"/>
        <v>20</v>
      </c>
      <c r="K48" s="122"/>
      <c r="L48" s="83">
        <f t="shared" si="1"/>
        <v>7</v>
      </c>
      <c r="M48" s="15"/>
      <c r="N48" s="269"/>
      <c r="O48" s="299"/>
      <c r="P48" s="269">
        <f t="shared" si="2"/>
        <v>0</v>
      </c>
      <c r="Q48" s="270"/>
      <c r="R48" s="271"/>
      <c r="S48" s="280">
        <f t="shared" si="3"/>
        <v>70</v>
      </c>
      <c r="U48" s="122"/>
      <c r="V48" s="83">
        <f t="shared" si="4"/>
        <v>30</v>
      </c>
      <c r="W48" s="15"/>
      <c r="X48" s="269"/>
      <c r="Y48" s="299"/>
      <c r="Z48" s="269">
        <f t="shared" si="5"/>
        <v>0</v>
      </c>
      <c r="AA48" s="270"/>
      <c r="AB48" s="271"/>
      <c r="AC48" s="280">
        <f t="shared" si="6"/>
        <v>300</v>
      </c>
      <c r="AE48" s="122"/>
      <c r="AF48" s="83">
        <f t="shared" si="7"/>
        <v>35</v>
      </c>
      <c r="AG48" s="15"/>
      <c r="AH48" s="269"/>
      <c r="AI48" s="299"/>
      <c r="AJ48" s="269">
        <f t="shared" si="10"/>
        <v>0</v>
      </c>
      <c r="AK48" s="270"/>
      <c r="AL48" s="271"/>
      <c r="AM48" s="280">
        <f t="shared" si="11"/>
        <v>350</v>
      </c>
    </row>
    <row r="49" spans="1:39" x14ac:dyDescent="0.25">
      <c r="A49" s="122"/>
      <c r="B49" s="83">
        <f t="shared" si="0"/>
        <v>2</v>
      </c>
      <c r="C49" s="15"/>
      <c r="D49" s="269"/>
      <c r="E49" s="299"/>
      <c r="F49" s="269">
        <f t="shared" si="8"/>
        <v>0</v>
      </c>
      <c r="G49" s="270"/>
      <c r="H49" s="271"/>
      <c r="I49" s="280">
        <f t="shared" si="9"/>
        <v>20</v>
      </c>
      <c r="K49" s="122"/>
      <c r="L49" s="83">
        <f t="shared" si="1"/>
        <v>7</v>
      </c>
      <c r="M49" s="15"/>
      <c r="N49" s="269"/>
      <c r="O49" s="299"/>
      <c r="P49" s="269">
        <f t="shared" si="2"/>
        <v>0</v>
      </c>
      <c r="Q49" s="270"/>
      <c r="R49" s="271"/>
      <c r="S49" s="280">
        <f t="shared" si="3"/>
        <v>70</v>
      </c>
      <c r="U49" s="122"/>
      <c r="V49" s="83">
        <f t="shared" si="4"/>
        <v>30</v>
      </c>
      <c r="W49" s="15"/>
      <c r="X49" s="269"/>
      <c r="Y49" s="299"/>
      <c r="Z49" s="269">
        <f t="shared" si="5"/>
        <v>0</v>
      </c>
      <c r="AA49" s="270"/>
      <c r="AB49" s="271"/>
      <c r="AC49" s="280">
        <f t="shared" si="6"/>
        <v>300</v>
      </c>
      <c r="AE49" s="122"/>
      <c r="AF49" s="83">
        <f t="shared" si="7"/>
        <v>35</v>
      </c>
      <c r="AG49" s="15"/>
      <c r="AH49" s="269"/>
      <c r="AI49" s="299"/>
      <c r="AJ49" s="269">
        <f t="shared" si="10"/>
        <v>0</v>
      </c>
      <c r="AK49" s="270"/>
      <c r="AL49" s="271"/>
      <c r="AM49" s="280">
        <f t="shared" si="11"/>
        <v>350</v>
      </c>
    </row>
    <row r="50" spans="1:39" x14ac:dyDescent="0.25">
      <c r="A50" s="122"/>
      <c r="B50" s="83">
        <f t="shared" si="0"/>
        <v>2</v>
      </c>
      <c r="C50" s="15"/>
      <c r="D50" s="269"/>
      <c r="E50" s="299"/>
      <c r="F50" s="269">
        <f t="shared" si="8"/>
        <v>0</v>
      </c>
      <c r="G50" s="270"/>
      <c r="H50" s="271"/>
      <c r="I50" s="280">
        <f t="shared" si="9"/>
        <v>20</v>
      </c>
      <c r="K50" s="122"/>
      <c r="L50" s="83">
        <f t="shared" si="1"/>
        <v>7</v>
      </c>
      <c r="M50" s="15"/>
      <c r="N50" s="269"/>
      <c r="O50" s="299"/>
      <c r="P50" s="269">
        <f t="shared" si="2"/>
        <v>0</v>
      </c>
      <c r="Q50" s="270"/>
      <c r="R50" s="271"/>
      <c r="S50" s="280">
        <f t="shared" si="3"/>
        <v>70</v>
      </c>
      <c r="U50" s="122"/>
      <c r="V50" s="83">
        <f t="shared" si="4"/>
        <v>30</v>
      </c>
      <c r="W50" s="15"/>
      <c r="X50" s="269"/>
      <c r="Y50" s="299"/>
      <c r="Z50" s="269">
        <f t="shared" si="5"/>
        <v>0</v>
      </c>
      <c r="AA50" s="270"/>
      <c r="AB50" s="271"/>
      <c r="AC50" s="280">
        <f t="shared" si="6"/>
        <v>300</v>
      </c>
      <c r="AE50" s="122"/>
      <c r="AF50" s="83">
        <f t="shared" si="7"/>
        <v>35</v>
      </c>
      <c r="AG50" s="15"/>
      <c r="AH50" s="269"/>
      <c r="AI50" s="299"/>
      <c r="AJ50" s="269">
        <f t="shared" si="10"/>
        <v>0</v>
      </c>
      <c r="AK50" s="270"/>
      <c r="AL50" s="271"/>
      <c r="AM50" s="280">
        <f t="shared" si="11"/>
        <v>350</v>
      </c>
    </row>
    <row r="51" spans="1:39" x14ac:dyDescent="0.25">
      <c r="A51" s="122"/>
      <c r="B51" s="83">
        <f t="shared" si="0"/>
        <v>2</v>
      </c>
      <c r="C51" s="15"/>
      <c r="D51" s="269"/>
      <c r="E51" s="299"/>
      <c r="F51" s="269">
        <f t="shared" si="8"/>
        <v>0</v>
      </c>
      <c r="G51" s="270"/>
      <c r="H51" s="271"/>
      <c r="I51" s="280">
        <f t="shared" si="9"/>
        <v>20</v>
      </c>
      <c r="K51" s="122"/>
      <c r="L51" s="83">
        <f t="shared" si="1"/>
        <v>7</v>
      </c>
      <c r="M51" s="15"/>
      <c r="N51" s="269"/>
      <c r="O51" s="299"/>
      <c r="P51" s="269">
        <f t="shared" si="2"/>
        <v>0</v>
      </c>
      <c r="Q51" s="270"/>
      <c r="R51" s="271"/>
      <c r="S51" s="280">
        <f t="shared" si="3"/>
        <v>70</v>
      </c>
      <c r="U51" s="122"/>
      <c r="V51" s="83">
        <f t="shared" si="4"/>
        <v>30</v>
      </c>
      <c r="W51" s="15"/>
      <c r="X51" s="269"/>
      <c r="Y51" s="299"/>
      <c r="Z51" s="269">
        <f t="shared" si="5"/>
        <v>0</v>
      </c>
      <c r="AA51" s="270"/>
      <c r="AB51" s="271"/>
      <c r="AC51" s="280">
        <f t="shared" si="6"/>
        <v>300</v>
      </c>
      <c r="AE51" s="122"/>
      <c r="AF51" s="83">
        <f t="shared" si="7"/>
        <v>35</v>
      </c>
      <c r="AG51" s="15"/>
      <c r="AH51" s="269"/>
      <c r="AI51" s="299"/>
      <c r="AJ51" s="269">
        <f t="shared" si="10"/>
        <v>0</v>
      </c>
      <c r="AK51" s="270"/>
      <c r="AL51" s="271"/>
      <c r="AM51" s="280">
        <f t="shared" si="11"/>
        <v>350</v>
      </c>
    </row>
    <row r="52" spans="1:39" x14ac:dyDescent="0.25">
      <c r="A52" s="122"/>
      <c r="B52" s="83">
        <f t="shared" si="0"/>
        <v>2</v>
      </c>
      <c r="C52" s="15"/>
      <c r="D52" s="269"/>
      <c r="E52" s="299"/>
      <c r="F52" s="269">
        <f t="shared" si="8"/>
        <v>0</v>
      </c>
      <c r="G52" s="270"/>
      <c r="H52" s="271"/>
      <c r="I52" s="280">
        <f t="shared" si="9"/>
        <v>20</v>
      </c>
      <c r="K52" s="122"/>
      <c r="L52" s="83">
        <f t="shared" si="1"/>
        <v>7</v>
      </c>
      <c r="M52" s="15"/>
      <c r="N52" s="269"/>
      <c r="O52" s="299"/>
      <c r="P52" s="269">
        <f t="shared" si="2"/>
        <v>0</v>
      </c>
      <c r="Q52" s="270"/>
      <c r="R52" s="271"/>
      <c r="S52" s="280">
        <f t="shared" si="3"/>
        <v>70</v>
      </c>
      <c r="U52" s="122"/>
      <c r="V52" s="83">
        <f t="shared" si="4"/>
        <v>30</v>
      </c>
      <c r="W52" s="15"/>
      <c r="X52" s="269"/>
      <c r="Y52" s="299"/>
      <c r="Z52" s="269">
        <f t="shared" si="5"/>
        <v>0</v>
      </c>
      <c r="AA52" s="270"/>
      <c r="AB52" s="271"/>
      <c r="AC52" s="280">
        <f t="shared" si="6"/>
        <v>300</v>
      </c>
      <c r="AE52" s="122"/>
      <c r="AF52" s="83">
        <f t="shared" si="7"/>
        <v>35</v>
      </c>
      <c r="AG52" s="15"/>
      <c r="AH52" s="269"/>
      <c r="AI52" s="299"/>
      <c r="AJ52" s="269">
        <f t="shared" si="10"/>
        <v>0</v>
      </c>
      <c r="AK52" s="270"/>
      <c r="AL52" s="271"/>
      <c r="AM52" s="280">
        <f t="shared" si="11"/>
        <v>350</v>
      </c>
    </row>
    <row r="53" spans="1:39" x14ac:dyDescent="0.25">
      <c r="A53" s="122"/>
      <c r="B53" s="83">
        <f t="shared" si="0"/>
        <v>2</v>
      </c>
      <c r="C53" s="15"/>
      <c r="D53" s="269"/>
      <c r="E53" s="299"/>
      <c r="F53" s="269">
        <f t="shared" si="8"/>
        <v>0</v>
      </c>
      <c r="G53" s="270"/>
      <c r="H53" s="271"/>
      <c r="I53" s="280">
        <f t="shared" si="9"/>
        <v>20</v>
      </c>
      <c r="K53" s="122"/>
      <c r="L53" s="83">
        <f t="shared" si="1"/>
        <v>7</v>
      </c>
      <c r="M53" s="15"/>
      <c r="N53" s="269"/>
      <c r="O53" s="299"/>
      <c r="P53" s="269">
        <f t="shared" si="2"/>
        <v>0</v>
      </c>
      <c r="Q53" s="270"/>
      <c r="R53" s="271"/>
      <c r="S53" s="280">
        <f t="shared" si="3"/>
        <v>70</v>
      </c>
      <c r="U53" s="122"/>
      <c r="V53" s="83">
        <f t="shared" si="4"/>
        <v>30</v>
      </c>
      <c r="W53" s="15"/>
      <c r="X53" s="269"/>
      <c r="Y53" s="299"/>
      <c r="Z53" s="269">
        <f t="shared" si="5"/>
        <v>0</v>
      </c>
      <c r="AA53" s="270"/>
      <c r="AB53" s="271"/>
      <c r="AC53" s="280">
        <f t="shared" si="6"/>
        <v>300</v>
      </c>
      <c r="AE53" s="122"/>
      <c r="AF53" s="83">
        <f t="shared" si="7"/>
        <v>35</v>
      </c>
      <c r="AG53" s="15"/>
      <c r="AH53" s="269"/>
      <c r="AI53" s="299"/>
      <c r="AJ53" s="269">
        <f t="shared" si="10"/>
        <v>0</v>
      </c>
      <c r="AK53" s="270"/>
      <c r="AL53" s="271"/>
      <c r="AM53" s="280">
        <f t="shared" si="11"/>
        <v>350</v>
      </c>
    </row>
    <row r="54" spans="1:39" x14ac:dyDescent="0.25">
      <c r="A54" s="122"/>
      <c r="B54" s="83">
        <f t="shared" si="0"/>
        <v>2</v>
      </c>
      <c r="C54" s="15"/>
      <c r="D54" s="269"/>
      <c r="E54" s="299"/>
      <c r="F54" s="269">
        <f t="shared" si="8"/>
        <v>0</v>
      </c>
      <c r="G54" s="270"/>
      <c r="H54" s="271"/>
      <c r="I54" s="280">
        <f t="shared" si="9"/>
        <v>20</v>
      </c>
      <c r="K54" s="122"/>
      <c r="L54" s="83">
        <f t="shared" si="1"/>
        <v>7</v>
      </c>
      <c r="M54" s="15"/>
      <c r="N54" s="269"/>
      <c r="O54" s="299"/>
      <c r="P54" s="269">
        <f t="shared" si="2"/>
        <v>0</v>
      </c>
      <c r="Q54" s="270"/>
      <c r="R54" s="271"/>
      <c r="S54" s="280">
        <f t="shared" si="3"/>
        <v>70</v>
      </c>
      <c r="U54" s="122"/>
      <c r="V54" s="83">
        <f t="shared" si="4"/>
        <v>30</v>
      </c>
      <c r="W54" s="15"/>
      <c r="X54" s="269"/>
      <c r="Y54" s="299"/>
      <c r="Z54" s="269">
        <f t="shared" si="5"/>
        <v>0</v>
      </c>
      <c r="AA54" s="270"/>
      <c r="AB54" s="271"/>
      <c r="AC54" s="280">
        <f t="shared" si="6"/>
        <v>300</v>
      </c>
      <c r="AE54" s="122"/>
      <c r="AF54" s="83">
        <f t="shared" si="7"/>
        <v>35</v>
      </c>
      <c r="AG54" s="15"/>
      <c r="AH54" s="269"/>
      <c r="AI54" s="299"/>
      <c r="AJ54" s="269">
        <f t="shared" si="10"/>
        <v>0</v>
      </c>
      <c r="AK54" s="270"/>
      <c r="AL54" s="271"/>
      <c r="AM54" s="280">
        <f t="shared" si="11"/>
        <v>350</v>
      </c>
    </row>
    <row r="55" spans="1:39" x14ac:dyDescent="0.25">
      <c r="A55" s="122"/>
      <c r="B55" s="12">
        <f t="shared" si="0"/>
        <v>2</v>
      </c>
      <c r="C55" s="15"/>
      <c r="D55" s="269"/>
      <c r="E55" s="299"/>
      <c r="F55" s="269">
        <f t="shared" si="8"/>
        <v>0</v>
      </c>
      <c r="G55" s="270"/>
      <c r="H55" s="271"/>
      <c r="I55" s="280">
        <f t="shared" si="9"/>
        <v>20</v>
      </c>
      <c r="K55" s="122"/>
      <c r="L55" s="12">
        <f t="shared" si="1"/>
        <v>7</v>
      </c>
      <c r="M55" s="15"/>
      <c r="N55" s="269"/>
      <c r="O55" s="299"/>
      <c r="P55" s="269">
        <f t="shared" si="2"/>
        <v>0</v>
      </c>
      <c r="Q55" s="270"/>
      <c r="R55" s="271"/>
      <c r="S55" s="280">
        <f t="shared" si="3"/>
        <v>70</v>
      </c>
      <c r="U55" s="122"/>
      <c r="V55" s="12">
        <f t="shared" si="4"/>
        <v>30</v>
      </c>
      <c r="W55" s="15"/>
      <c r="X55" s="269"/>
      <c r="Y55" s="299"/>
      <c r="Z55" s="269">
        <f t="shared" si="5"/>
        <v>0</v>
      </c>
      <c r="AA55" s="270"/>
      <c r="AB55" s="271"/>
      <c r="AC55" s="280">
        <f t="shared" si="6"/>
        <v>300</v>
      </c>
      <c r="AE55" s="122"/>
      <c r="AF55" s="12">
        <f t="shared" si="7"/>
        <v>35</v>
      </c>
      <c r="AG55" s="15"/>
      <c r="AH55" s="269"/>
      <c r="AI55" s="299"/>
      <c r="AJ55" s="269">
        <f t="shared" si="10"/>
        <v>0</v>
      </c>
      <c r="AK55" s="270"/>
      <c r="AL55" s="271"/>
      <c r="AM55" s="280">
        <f t="shared" si="11"/>
        <v>350</v>
      </c>
    </row>
    <row r="56" spans="1:39" x14ac:dyDescent="0.25">
      <c r="A56" s="122"/>
      <c r="B56" s="12">
        <f t="shared" si="0"/>
        <v>2</v>
      </c>
      <c r="C56" s="15"/>
      <c r="D56" s="269"/>
      <c r="E56" s="299"/>
      <c r="F56" s="269">
        <f t="shared" si="8"/>
        <v>0</v>
      </c>
      <c r="G56" s="270"/>
      <c r="H56" s="271"/>
      <c r="I56" s="280">
        <f t="shared" si="9"/>
        <v>20</v>
      </c>
      <c r="K56" s="122"/>
      <c r="L56" s="12">
        <f t="shared" si="1"/>
        <v>7</v>
      </c>
      <c r="M56" s="15"/>
      <c r="N56" s="269"/>
      <c r="O56" s="299"/>
      <c r="P56" s="269">
        <f t="shared" si="2"/>
        <v>0</v>
      </c>
      <c r="Q56" s="270"/>
      <c r="R56" s="271"/>
      <c r="S56" s="280">
        <f t="shared" si="3"/>
        <v>70</v>
      </c>
      <c r="U56" s="122"/>
      <c r="V56" s="12">
        <f t="shared" si="4"/>
        <v>30</v>
      </c>
      <c r="W56" s="15"/>
      <c r="X56" s="269"/>
      <c r="Y56" s="299"/>
      <c r="Z56" s="269">
        <f t="shared" si="5"/>
        <v>0</v>
      </c>
      <c r="AA56" s="270"/>
      <c r="AB56" s="271"/>
      <c r="AC56" s="280">
        <f t="shared" si="6"/>
        <v>300</v>
      </c>
      <c r="AE56" s="122"/>
      <c r="AF56" s="12">
        <f t="shared" si="7"/>
        <v>35</v>
      </c>
      <c r="AG56" s="15"/>
      <c r="AH56" s="269"/>
      <c r="AI56" s="299"/>
      <c r="AJ56" s="269">
        <f t="shared" si="10"/>
        <v>0</v>
      </c>
      <c r="AK56" s="270"/>
      <c r="AL56" s="271"/>
      <c r="AM56" s="280">
        <f t="shared" si="11"/>
        <v>350</v>
      </c>
    </row>
    <row r="57" spans="1:39" x14ac:dyDescent="0.25">
      <c r="A57" s="122"/>
      <c r="B57" s="12">
        <f t="shared" si="0"/>
        <v>2</v>
      </c>
      <c r="C57" s="15"/>
      <c r="D57" s="269"/>
      <c r="E57" s="299"/>
      <c r="F57" s="269">
        <f t="shared" si="8"/>
        <v>0</v>
      </c>
      <c r="G57" s="270"/>
      <c r="H57" s="271"/>
      <c r="I57" s="280">
        <f t="shared" si="9"/>
        <v>20</v>
      </c>
      <c r="K57" s="122"/>
      <c r="L57" s="12">
        <f t="shared" si="1"/>
        <v>7</v>
      </c>
      <c r="M57" s="15"/>
      <c r="N57" s="269"/>
      <c r="O57" s="299"/>
      <c r="P57" s="269">
        <f t="shared" si="2"/>
        <v>0</v>
      </c>
      <c r="Q57" s="270"/>
      <c r="R57" s="271"/>
      <c r="S57" s="280">
        <f t="shared" si="3"/>
        <v>70</v>
      </c>
      <c r="U57" s="122"/>
      <c r="V57" s="12">
        <f t="shared" si="4"/>
        <v>30</v>
      </c>
      <c r="W57" s="15"/>
      <c r="X57" s="269"/>
      <c r="Y57" s="299"/>
      <c r="Z57" s="269">
        <f t="shared" si="5"/>
        <v>0</v>
      </c>
      <c r="AA57" s="270"/>
      <c r="AB57" s="271"/>
      <c r="AC57" s="280">
        <f t="shared" si="6"/>
        <v>300</v>
      </c>
      <c r="AE57" s="122"/>
      <c r="AF57" s="12">
        <f t="shared" si="7"/>
        <v>35</v>
      </c>
      <c r="AG57" s="15"/>
      <c r="AH57" s="269"/>
      <c r="AI57" s="299"/>
      <c r="AJ57" s="269">
        <f t="shared" si="10"/>
        <v>0</v>
      </c>
      <c r="AK57" s="270"/>
      <c r="AL57" s="271"/>
      <c r="AM57" s="280">
        <f t="shared" si="11"/>
        <v>350</v>
      </c>
    </row>
    <row r="58" spans="1:39" x14ac:dyDescent="0.25">
      <c r="A58" s="122"/>
      <c r="B58" s="12">
        <f t="shared" si="0"/>
        <v>2</v>
      </c>
      <c r="C58" s="15"/>
      <c r="D58" s="269"/>
      <c r="E58" s="299"/>
      <c r="F58" s="269">
        <f t="shared" si="8"/>
        <v>0</v>
      </c>
      <c r="G58" s="270"/>
      <c r="H58" s="271"/>
      <c r="I58" s="280">
        <f t="shared" si="9"/>
        <v>20</v>
      </c>
      <c r="K58" s="122"/>
      <c r="L58" s="12">
        <f t="shared" si="1"/>
        <v>7</v>
      </c>
      <c r="M58" s="15"/>
      <c r="N58" s="269"/>
      <c r="O58" s="299"/>
      <c r="P58" s="269">
        <f t="shared" si="2"/>
        <v>0</v>
      </c>
      <c r="Q58" s="270"/>
      <c r="R58" s="271"/>
      <c r="S58" s="280">
        <f t="shared" si="3"/>
        <v>70</v>
      </c>
      <c r="U58" s="122"/>
      <c r="V58" s="12">
        <f t="shared" si="4"/>
        <v>30</v>
      </c>
      <c r="W58" s="15"/>
      <c r="X58" s="269"/>
      <c r="Y58" s="299"/>
      <c r="Z58" s="269">
        <f t="shared" si="5"/>
        <v>0</v>
      </c>
      <c r="AA58" s="270"/>
      <c r="AB58" s="271"/>
      <c r="AC58" s="280">
        <f t="shared" si="6"/>
        <v>300</v>
      </c>
      <c r="AE58" s="122"/>
      <c r="AF58" s="12">
        <f t="shared" si="7"/>
        <v>35</v>
      </c>
      <c r="AG58" s="15"/>
      <c r="AH58" s="269"/>
      <c r="AI58" s="299"/>
      <c r="AJ58" s="269">
        <f t="shared" si="10"/>
        <v>0</v>
      </c>
      <c r="AK58" s="270"/>
      <c r="AL58" s="271"/>
      <c r="AM58" s="280">
        <f t="shared" si="11"/>
        <v>350</v>
      </c>
    </row>
    <row r="59" spans="1:39" x14ac:dyDescent="0.25">
      <c r="A59" s="122"/>
      <c r="B59" s="12">
        <f t="shared" si="0"/>
        <v>2</v>
      </c>
      <c r="C59" s="15"/>
      <c r="D59" s="269"/>
      <c r="E59" s="299"/>
      <c r="F59" s="269">
        <f t="shared" si="8"/>
        <v>0</v>
      </c>
      <c r="G59" s="270"/>
      <c r="H59" s="271"/>
      <c r="I59" s="280">
        <f t="shared" si="9"/>
        <v>20</v>
      </c>
      <c r="K59" s="122"/>
      <c r="L59" s="12">
        <f t="shared" si="1"/>
        <v>7</v>
      </c>
      <c r="M59" s="15"/>
      <c r="N59" s="269"/>
      <c r="O59" s="299"/>
      <c r="P59" s="269">
        <f t="shared" si="2"/>
        <v>0</v>
      </c>
      <c r="Q59" s="270"/>
      <c r="R59" s="271"/>
      <c r="S59" s="280">
        <f t="shared" si="3"/>
        <v>70</v>
      </c>
      <c r="U59" s="122"/>
      <c r="V59" s="12">
        <f t="shared" si="4"/>
        <v>30</v>
      </c>
      <c r="W59" s="15"/>
      <c r="X59" s="269"/>
      <c r="Y59" s="299"/>
      <c r="Z59" s="269">
        <f t="shared" si="5"/>
        <v>0</v>
      </c>
      <c r="AA59" s="270"/>
      <c r="AB59" s="271"/>
      <c r="AC59" s="280">
        <f t="shared" si="6"/>
        <v>300</v>
      </c>
      <c r="AE59" s="122"/>
      <c r="AF59" s="12">
        <f t="shared" si="7"/>
        <v>35</v>
      </c>
      <c r="AG59" s="15"/>
      <c r="AH59" s="269"/>
      <c r="AI59" s="299"/>
      <c r="AJ59" s="269">
        <f t="shared" si="10"/>
        <v>0</v>
      </c>
      <c r="AK59" s="270"/>
      <c r="AL59" s="271"/>
      <c r="AM59" s="280">
        <f t="shared" si="11"/>
        <v>350</v>
      </c>
    </row>
    <row r="60" spans="1:39" x14ac:dyDescent="0.25">
      <c r="A60" s="122"/>
      <c r="B60" s="12">
        <f t="shared" si="0"/>
        <v>2</v>
      </c>
      <c r="C60" s="15"/>
      <c r="D60" s="269"/>
      <c r="E60" s="299"/>
      <c r="F60" s="269">
        <f t="shared" si="8"/>
        <v>0</v>
      </c>
      <c r="G60" s="270"/>
      <c r="H60" s="271"/>
      <c r="I60" s="280">
        <f t="shared" si="9"/>
        <v>20</v>
      </c>
      <c r="K60" s="122"/>
      <c r="L60" s="12">
        <f t="shared" si="1"/>
        <v>7</v>
      </c>
      <c r="M60" s="15"/>
      <c r="N60" s="269"/>
      <c r="O60" s="299"/>
      <c r="P60" s="269">
        <f t="shared" si="2"/>
        <v>0</v>
      </c>
      <c r="Q60" s="270"/>
      <c r="R60" s="271"/>
      <c r="S60" s="280">
        <f t="shared" si="3"/>
        <v>70</v>
      </c>
      <c r="U60" s="122"/>
      <c r="V60" s="12">
        <f t="shared" si="4"/>
        <v>30</v>
      </c>
      <c r="W60" s="15"/>
      <c r="X60" s="269"/>
      <c r="Y60" s="299"/>
      <c r="Z60" s="269">
        <f t="shared" si="5"/>
        <v>0</v>
      </c>
      <c r="AA60" s="270"/>
      <c r="AB60" s="271"/>
      <c r="AC60" s="280">
        <f t="shared" si="6"/>
        <v>300</v>
      </c>
      <c r="AE60" s="122"/>
      <c r="AF60" s="12">
        <f t="shared" si="7"/>
        <v>35</v>
      </c>
      <c r="AG60" s="15"/>
      <c r="AH60" s="269"/>
      <c r="AI60" s="299"/>
      <c r="AJ60" s="269">
        <f t="shared" si="10"/>
        <v>0</v>
      </c>
      <c r="AK60" s="270"/>
      <c r="AL60" s="271"/>
      <c r="AM60" s="280">
        <f t="shared" si="11"/>
        <v>350</v>
      </c>
    </row>
    <row r="61" spans="1:39" x14ac:dyDescent="0.25">
      <c r="A61" s="122"/>
      <c r="B61" s="12">
        <f t="shared" si="0"/>
        <v>2</v>
      </c>
      <c r="C61" s="15"/>
      <c r="D61" s="269"/>
      <c r="E61" s="299"/>
      <c r="F61" s="269">
        <f t="shared" si="8"/>
        <v>0</v>
      </c>
      <c r="G61" s="270"/>
      <c r="H61" s="271"/>
      <c r="I61" s="280">
        <f t="shared" si="9"/>
        <v>20</v>
      </c>
      <c r="K61" s="122"/>
      <c r="L61" s="12">
        <f t="shared" si="1"/>
        <v>7</v>
      </c>
      <c r="M61" s="15"/>
      <c r="N61" s="269"/>
      <c r="O61" s="299"/>
      <c r="P61" s="269">
        <f t="shared" si="2"/>
        <v>0</v>
      </c>
      <c r="Q61" s="270"/>
      <c r="R61" s="271"/>
      <c r="S61" s="280">
        <f t="shared" si="3"/>
        <v>70</v>
      </c>
      <c r="U61" s="122"/>
      <c r="V61" s="12">
        <f t="shared" si="4"/>
        <v>30</v>
      </c>
      <c r="W61" s="15"/>
      <c r="X61" s="269"/>
      <c r="Y61" s="299"/>
      <c r="Z61" s="269">
        <f t="shared" si="5"/>
        <v>0</v>
      </c>
      <c r="AA61" s="270"/>
      <c r="AB61" s="271"/>
      <c r="AC61" s="280">
        <f t="shared" si="6"/>
        <v>300</v>
      </c>
      <c r="AE61" s="122"/>
      <c r="AF61" s="12">
        <f t="shared" si="7"/>
        <v>35</v>
      </c>
      <c r="AG61" s="15"/>
      <c r="AH61" s="269"/>
      <c r="AI61" s="299"/>
      <c r="AJ61" s="269">
        <f t="shared" si="10"/>
        <v>0</v>
      </c>
      <c r="AK61" s="270"/>
      <c r="AL61" s="271"/>
      <c r="AM61" s="280">
        <f t="shared" si="11"/>
        <v>350</v>
      </c>
    </row>
    <row r="62" spans="1:39" x14ac:dyDescent="0.25">
      <c r="A62" s="122"/>
      <c r="B62" s="12">
        <f t="shared" si="0"/>
        <v>2</v>
      </c>
      <c r="C62" s="15"/>
      <c r="D62" s="269"/>
      <c r="E62" s="299"/>
      <c r="F62" s="269">
        <f t="shared" si="8"/>
        <v>0</v>
      </c>
      <c r="G62" s="270"/>
      <c r="H62" s="271"/>
      <c r="I62" s="280">
        <f t="shared" si="9"/>
        <v>20</v>
      </c>
      <c r="K62" s="122"/>
      <c r="L62" s="12">
        <f t="shared" si="1"/>
        <v>7</v>
      </c>
      <c r="M62" s="15"/>
      <c r="N62" s="269"/>
      <c r="O62" s="299"/>
      <c r="P62" s="269">
        <f t="shared" si="2"/>
        <v>0</v>
      </c>
      <c r="Q62" s="270"/>
      <c r="R62" s="271"/>
      <c r="S62" s="280">
        <f t="shared" si="3"/>
        <v>70</v>
      </c>
      <c r="U62" s="122"/>
      <c r="V62" s="12">
        <f t="shared" si="4"/>
        <v>30</v>
      </c>
      <c r="W62" s="15"/>
      <c r="X62" s="269"/>
      <c r="Y62" s="299"/>
      <c r="Z62" s="269">
        <f t="shared" si="5"/>
        <v>0</v>
      </c>
      <c r="AA62" s="270"/>
      <c r="AB62" s="271"/>
      <c r="AC62" s="280">
        <f t="shared" si="6"/>
        <v>300</v>
      </c>
      <c r="AE62" s="122"/>
      <c r="AF62" s="12">
        <f t="shared" si="7"/>
        <v>35</v>
      </c>
      <c r="AG62" s="15"/>
      <c r="AH62" s="269"/>
      <c r="AI62" s="299"/>
      <c r="AJ62" s="269">
        <f t="shared" si="10"/>
        <v>0</v>
      </c>
      <c r="AK62" s="270"/>
      <c r="AL62" s="271"/>
      <c r="AM62" s="280">
        <f t="shared" si="11"/>
        <v>350</v>
      </c>
    </row>
    <row r="63" spans="1:39" x14ac:dyDescent="0.25">
      <c r="A63" s="122"/>
      <c r="B63" s="12">
        <f t="shared" si="0"/>
        <v>2</v>
      </c>
      <c r="C63" s="15"/>
      <c r="D63" s="269"/>
      <c r="E63" s="299"/>
      <c r="F63" s="269">
        <f t="shared" si="8"/>
        <v>0</v>
      </c>
      <c r="G63" s="270"/>
      <c r="H63" s="271"/>
      <c r="I63" s="280">
        <f t="shared" si="9"/>
        <v>20</v>
      </c>
      <c r="K63" s="122"/>
      <c r="L63" s="12">
        <f t="shared" si="1"/>
        <v>7</v>
      </c>
      <c r="M63" s="15"/>
      <c r="N63" s="269"/>
      <c r="O63" s="299"/>
      <c r="P63" s="269">
        <f t="shared" si="2"/>
        <v>0</v>
      </c>
      <c r="Q63" s="270"/>
      <c r="R63" s="271"/>
      <c r="S63" s="280">
        <f t="shared" si="3"/>
        <v>70</v>
      </c>
      <c r="U63" s="122"/>
      <c r="V63" s="12">
        <f t="shared" si="4"/>
        <v>30</v>
      </c>
      <c r="W63" s="15"/>
      <c r="X63" s="269"/>
      <c r="Y63" s="299"/>
      <c r="Z63" s="269">
        <f t="shared" si="5"/>
        <v>0</v>
      </c>
      <c r="AA63" s="270"/>
      <c r="AB63" s="271"/>
      <c r="AC63" s="280">
        <f t="shared" si="6"/>
        <v>300</v>
      </c>
      <c r="AE63" s="122"/>
      <c r="AF63" s="12">
        <f t="shared" si="7"/>
        <v>35</v>
      </c>
      <c r="AG63" s="15"/>
      <c r="AH63" s="269"/>
      <c r="AI63" s="299"/>
      <c r="AJ63" s="269">
        <f t="shared" si="10"/>
        <v>0</v>
      </c>
      <c r="AK63" s="270"/>
      <c r="AL63" s="271"/>
      <c r="AM63" s="280">
        <f t="shared" si="11"/>
        <v>350</v>
      </c>
    </row>
    <row r="64" spans="1:39" x14ac:dyDescent="0.25">
      <c r="A64" s="122"/>
      <c r="B64" s="12">
        <f t="shared" si="0"/>
        <v>2</v>
      </c>
      <c r="C64" s="15"/>
      <c r="D64" s="269"/>
      <c r="E64" s="299"/>
      <c r="F64" s="269">
        <f t="shared" si="8"/>
        <v>0</v>
      </c>
      <c r="G64" s="270"/>
      <c r="H64" s="271"/>
      <c r="I64" s="280">
        <f t="shared" si="9"/>
        <v>20</v>
      </c>
      <c r="K64" s="122"/>
      <c r="L64" s="12">
        <f t="shared" si="1"/>
        <v>7</v>
      </c>
      <c r="M64" s="15"/>
      <c r="N64" s="269"/>
      <c r="O64" s="299"/>
      <c r="P64" s="269">
        <f t="shared" si="2"/>
        <v>0</v>
      </c>
      <c r="Q64" s="270"/>
      <c r="R64" s="271"/>
      <c r="S64" s="280">
        <f t="shared" si="3"/>
        <v>70</v>
      </c>
      <c r="U64" s="122"/>
      <c r="V64" s="12">
        <f t="shared" si="4"/>
        <v>30</v>
      </c>
      <c r="W64" s="15"/>
      <c r="X64" s="269"/>
      <c r="Y64" s="299"/>
      <c r="Z64" s="269">
        <f t="shared" si="5"/>
        <v>0</v>
      </c>
      <c r="AA64" s="270"/>
      <c r="AB64" s="271"/>
      <c r="AC64" s="280">
        <f t="shared" si="6"/>
        <v>300</v>
      </c>
      <c r="AE64" s="122"/>
      <c r="AF64" s="12">
        <f t="shared" si="7"/>
        <v>35</v>
      </c>
      <c r="AG64" s="15"/>
      <c r="AH64" s="269"/>
      <c r="AI64" s="299"/>
      <c r="AJ64" s="269">
        <f t="shared" si="10"/>
        <v>0</v>
      </c>
      <c r="AK64" s="270"/>
      <c r="AL64" s="271"/>
      <c r="AM64" s="280">
        <f t="shared" si="11"/>
        <v>350</v>
      </c>
    </row>
    <row r="65" spans="1:39" x14ac:dyDescent="0.25">
      <c r="A65" s="122"/>
      <c r="B65" s="12">
        <f t="shared" si="0"/>
        <v>2</v>
      </c>
      <c r="C65" s="15"/>
      <c r="D65" s="269"/>
      <c r="E65" s="299"/>
      <c r="F65" s="269">
        <f t="shared" si="8"/>
        <v>0</v>
      </c>
      <c r="G65" s="270"/>
      <c r="H65" s="271"/>
      <c r="I65" s="280">
        <f t="shared" si="9"/>
        <v>20</v>
      </c>
      <c r="K65" s="122"/>
      <c r="L65" s="12">
        <f t="shared" si="1"/>
        <v>7</v>
      </c>
      <c r="M65" s="15"/>
      <c r="N65" s="269"/>
      <c r="O65" s="299"/>
      <c r="P65" s="269">
        <f t="shared" si="2"/>
        <v>0</v>
      </c>
      <c r="Q65" s="270"/>
      <c r="R65" s="271"/>
      <c r="S65" s="280">
        <f t="shared" si="3"/>
        <v>70</v>
      </c>
      <c r="U65" s="122"/>
      <c r="V65" s="12">
        <f t="shared" si="4"/>
        <v>30</v>
      </c>
      <c r="W65" s="15"/>
      <c r="X65" s="269"/>
      <c r="Y65" s="299"/>
      <c r="Z65" s="269">
        <f t="shared" si="5"/>
        <v>0</v>
      </c>
      <c r="AA65" s="270"/>
      <c r="AB65" s="271"/>
      <c r="AC65" s="280">
        <f t="shared" si="6"/>
        <v>300</v>
      </c>
      <c r="AE65" s="122"/>
      <c r="AF65" s="12">
        <f t="shared" si="7"/>
        <v>35</v>
      </c>
      <c r="AG65" s="15"/>
      <c r="AH65" s="269"/>
      <c r="AI65" s="299"/>
      <c r="AJ65" s="269">
        <f t="shared" si="10"/>
        <v>0</v>
      </c>
      <c r="AK65" s="270"/>
      <c r="AL65" s="271"/>
      <c r="AM65" s="280">
        <f t="shared" si="11"/>
        <v>350</v>
      </c>
    </row>
    <row r="66" spans="1:39" x14ac:dyDescent="0.25">
      <c r="A66" s="122"/>
      <c r="B66" s="12">
        <f t="shared" si="0"/>
        <v>2</v>
      </c>
      <c r="C66" s="15"/>
      <c r="D66" s="269"/>
      <c r="E66" s="299"/>
      <c r="F66" s="269">
        <f t="shared" si="8"/>
        <v>0</v>
      </c>
      <c r="G66" s="270"/>
      <c r="H66" s="271"/>
      <c r="I66" s="280">
        <f t="shared" si="9"/>
        <v>20</v>
      </c>
      <c r="K66" s="122"/>
      <c r="L66" s="12">
        <f t="shared" si="1"/>
        <v>7</v>
      </c>
      <c r="M66" s="15"/>
      <c r="N66" s="269"/>
      <c r="O66" s="299"/>
      <c r="P66" s="269">
        <f t="shared" si="2"/>
        <v>0</v>
      </c>
      <c r="Q66" s="270"/>
      <c r="R66" s="271"/>
      <c r="S66" s="280">
        <f t="shared" si="3"/>
        <v>70</v>
      </c>
      <c r="U66" s="122"/>
      <c r="V66" s="12">
        <f t="shared" si="4"/>
        <v>30</v>
      </c>
      <c r="W66" s="15"/>
      <c r="X66" s="269"/>
      <c r="Y66" s="299"/>
      <c r="Z66" s="269">
        <f t="shared" si="5"/>
        <v>0</v>
      </c>
      <c r="AA66" s="270"/>
      <c r="AB66" s="271"/>
      <c r="AC66" s="280">
        <f t="shared" si="6"/>
        <v>300</v>
      </c>
      <c r="AE66" s="122"/>
      <c r="AF66" s="12">
        <f t="shared" si="7"/>
        <v>35</v>
      </c>
      <c r="AG66" s="15"/>
      <c r="AH66" s="269"/>
      <c r="AI66" s="299"/>
      <c r="AJ66" s="269">
        <f t="shared" si="10"/>
        <v>0</v>
      </c>
      <c r="AK66" s="270"/>
      <c r="AL66" s="271"/>
      <c r="AM66" s="280">
        <f t="shared" si="11"/>
        <v>350</v>
      </c>
    </row>
    <row r="67" spans="1:39" x14ac:dyDescent="0.25">
      <c r="A67" s="122"/>
      <c r="B67" s="12">
        <f t="shared" si="0"/>
        <v>2</v>
      </c>
      <c r="C67" s="15"/>
      <c r="D67" s="69"/>
      <c r="E67" s="220"/>
      <c r="F67" s="69">
        <f t="shared" si="8"/>
        <v>0</v>
      </c>
      <c r="G67" s="70"/>
      <c r="H67" s="71"/>
      <c r="I67" s="105">
        <f t="shared" si="9"/>
        <v>20</v>
      </c>
      <c r="K67" s="122"/>
      <c r="L67" s="12">
        <f t="shared" si="1"/>
        <v>7</v>
      </c>
      <c r="M67" s="15"/>
      <c r="N67" s="69"/>
      <c r="O67" s="220"/>
      <c r="P67" s="269">
        <f t="shared" si="2"/>
        <v>0</v>
      </c>
      <c r="Q67" s="70"/>
      <c r="R67" s="71"/>
      <c r="S67" s="105">
        <f t="shared" si="3"/>
        <v>70</v>
      </c>
      <c r="U67" s="122"/>
      <c r="V67" s="12">
        <f t="shared" si="4"/>
        <v>30</v>
      </c>
      <c r="W67" s="15"/>
      <c r="X67" s="69"/>
      <c r="Y67" s="220"/>
      <c r="Z67" s="269">
        <f t="shared" si="5"/>
        <v>0</v>
      </c>
      <c r="AA67" s="70"/>
      <c r="AB67" s="71"/>
      <c r="AC67" s="105">
        <f t="shared" si="6"/>
        <v>300</v>
      </c>
      <c r="AE67" s="122"/>
      <c r="AF67" s="12">
        <f t="shared" si="7"/>
        <v>35</v>
      </c>
      <c r="AG67" s="15"/>
      <c r="AH67" s="69"/>
      <c r="AI67" s="220"/>
      <c r="AJ67" s="69">
        <f t="shared" si="10"/>
        <v>0</v>
      </c>
      <c r="AK67" s="70"/>
      <c r="AL67" s="71"/>
      <c r="AM67" s="105">
        <f t="shared" si="11"/>
        <v>350</v>
      </c>
    </row>
    <row r="68" spans="1:39" x14ac:dyDescent="0.25">
      <c r="A68" s="122"/>
      <c r="B68" s="12">
        <f t="shared" si="0"/>
        <v>2</v>
      </c>
      <c r="C68" s="15"/>
      <c r="D68" s="59"/>
      <c r="E68" s="228"/>
      <c r="F68" s="69">
        <f t="shared" si="8"/>
        <v>0</v>
      </c>
      <c r="G68" s="70"/>
      <c r="H68" s="71"/>
      <c r="I68" s="105">
        <f t="shared" si="9"/>
        <v>20</v>
      </c>
      <c r="K68" s="122"/>
      <c r="L68" s="12">
        <f t="shared" si="1"/>
        <v>7</v>
      </c>
      <c r="M68" s="15"/>
      <c r="N68" s="59"/>
      <c r="O68" s="228"/>
      <c r="P68" s="269">
        <f t="shared" si="2"/>
        <v>0</v>
      </c>
      <c r="Q68" s="70"/>
      <c r="R68" s="71"/>
      <c r="S68" s="105">
        <f t="shared" si="3"/>
        <v>70</v>
      </c>
      <c r="U68" s="122"/>
      <c r="V68" s="12">
        <f t="shared" si="4"/>
        <v>30</v>
      </c>
      <c r="W68" s="15"/>
      <c r="X68" s="59"/>
      <c r="Y68" s="228"/>
      <c r="Z68" s="269">
        <f t="shared" si="5"/>
        <v>0</v>
      </c>
      <c r="AA68" s="70"/>
      <c r="AB68" s="71"/>
      <c r="AC68" s="105">
        <f t="shared" si="6"/>
        <v>300</v>
      </c>
      <c r="AE68" s="122"/>
      <c r="AF68" s="12">
        <f t="shared" si="7"/>
        <v>35</v>
      </c>
      <c r="AG68" s="15"/>
      <c r="AH68" s="59"/>
      <c r="AI68" s="228"/>
      <c r="AJ68" s="69">
        <f t="shared" si="10"/>
        <v>0</v>
      </c>
      <c r="AK68" s="70"/>
      <c r="AL68" s="71"/>
      <c r="AM68" s="105">
        <f t="shared" si="11"/>
        <v>350</v>
      </c>
    </row>
    <row r="69" spans="1:39" x14ac:dyDescent="0.25">
      <c r="A69" s="122"/>
      <c r="B69" s="12">
        <f t="shared" si="0"/>
        <v>2</v>
      </c>
      <c r="C69" s="15"/>
      <c r="D69" s="59"/>
      <c r="E69" s="228"/>
      <c r="F69" s="69">
        <f t="shared" si="8"/>
        <v>0</v>
      </c>
      <c r="G69" s="70"/>
      <c r="H69" s="71"/>
      <c r="I69" s="105">
        <f t="shared" si="9"/>
        <v>20</v>
      </c>
      <c r="K69" s="122"/>
      <c r="L69" s="12">
        <f t="shared" si="1"/>
        <v>7</v>
      </c>
      <c r="M69" s="15"/>
      <c r="N69" s="59"/>
      <c r="O69" s="228"/>
      <c r="P69" s="269">
        <f t="shared" si="2"/>
        <v>0</v>
      </c>
      <c r="Q69" s="70"/>
      <c r="R69" s="71"/>
      <c r="S69" s="105">
        <f t="shared" si="3"/>
        <v>70</v>
      </c>
      <c r="U69" s="122"/>
      <c r="V69" s="12">
        <f t="shared" si="4"/>
        <v>30</v>
      </c>
      <c r="W69" s="15"/>
      <c r="X69" s="59"/>
      <c r="Y69" s="228"/>
      <c r="Z69" s="269">
        <f t="shared" si="5"/>
        <v>0</v>
      </c>
      <c r="AA69" s="70"/>
      <c r="AB69" s="71"/>
      <c r="AC69" s="105">
        <f t="shared" si="6"/>
        <v>300</v>
      </c>
      <c r="AE69" s="122"/>
      <c r="AF69" s="12">
        <f t="shared" si="7"/>
        <v>35</v>
      </c>
      <c r="AG69" s="15"/>
      <c r="AH69" s="59"/>
      <c r="AI69" s="228"/>
      <c r="AJ69" s="69">
        <f t="shared" si="10"/>
        <v>0</v>
      </c>
      <c r="AK69" s="70"/>
      <c r="AL69" s="71"/>
      <c r="AM69" s="105">
        <f t="shared" si="11"/>
        <v>350</v>
      </c>
    </row>
    <row r="70" spans="1:39" x14ac:dyDescent="0.25">
      <c r="A70" s="122"/>
      <c r="B70" s="12">
        <f t="shared" si="0"/>
        <v>2</v>
      </c>
      <c r="C70" s="15"/>
      <c r="D70" s="59"/>
      <c r="E70" s="228"/>
      <c r="F70" s="69">
        <f t="shared" si="8"/>
        <v>0</v>
      </c>
      <c r="G70" s="70"/>
      <c r="H70" s="71"/>
      <c r="I70" s="105">
        <f t="shared" si="9"/>
        <v>20</v>
      </c>
      <c r="K70" s="122"/>
      <c r="L70" s="12">
        <f t="shared" si="1"/>
        <v>7</v>
      </c>
      <c r="M70" s="15"/>
      <c r="N70" s="59"/>
      <c r="O70" s="228"/>
      <c r="P70" s="269">
        <f t="shared" si="2"/>
        <v>0</v>
      </c>
      <c r="Q70" s="70"/>
      <c r="R70" s="71"/>
      <c r="S70" s="105">
        <f t="shared" si="3"/>
        <v>70</v>
      </c>
      <c r="U70" s="122"/>
      <c r="V70" s="12">
        <f t="shared" si="4"/>
        <v>30</v>
      </c>
      <c r="W70" s="15"/>
      <c r="X70" s="59"/>
      <c r="Y70" s="228"/>
      <c r="Z70" s="269">
        <f t="shared" si="5"/>
        <v>0</v>
      </c>
      <c r="AA70" s="70"/>
      <c r="AB70" s="71"/>
      <c r="AC70" s="105">
        <f t="shared" si="6"/>
        <v>300</v>
      </c>
      <c r="AE70" s="122"/>
      <c r="AF70" s="12">
        <f t="shared" si="7"/>
        <v>35</v>
      </c>
      <c r="AG70" s="15"/>
      <c r="AH70" s="59"/>
      <c r="AI70" s="228"/>
      <c r="AJ70" s="69">
        <f t="shared" si="10"/>
        <v>0</v>
      </c>
      <c r="AK70" s="70"/>
      <c r="AL70" s="71"/>
      <c r="AM70" s="105">
        <f t="shared" si="11"/>
        <v>350</v>
      </c>
    </row>
    <row r="71" spans="1:39" x14ac:dyDescent="0.25">
      <c r="A71" s="122"/>
      <c r="B71" s="12">
        <f t="shared" si="0"/>
        <v>2</v>
      </c>
      <c r="C71" s="15"/>
      <c r="D71" s="59"/>
      <c r="E71" s="228"/>
      <c r="F71" s="69">
        <f t="shared" si="8"/>
        <v>0</v>
      </c>
      <c r="G71" s="70"/>
      <c r="H71" s="71"/>
      <c r="I71" s="105">
        <f t="shared" si="9"/>
        <v>20</v>
      </c>
      <c r="K71" s="122"/>
      <c r="L71" s="12">
        <f t="shared" si="1"/>
        <v>7</v>
      </c>
      <c r="M71" s="15"/>
      <c r="N71" s="59"/>
      <c r="O71" s="228"/>
      <c r="P71" s="269">
        <f t="shared" si="2"/>
        <v>0</v>
      </c>
      <c r="Q71" s="70"/>
      <c r="R71" s="71"/>
      <c r="S71" s="105">
        <f t="shared" si="3"/>
        <v>70</v>
      </c>
      <c r="U71" s="122"/>
      <c r="V71" s="12">
        <f t="shared" si="4"/>
        <v>30</v>
      </c>
      <c r="W71" s="15"/>
      <c r="X71" s="59"/>
      <c r="Y71" s="228"/>
      <c r="Z71" s="269">
        <f t="shared" si="5"/>
        <v>0</v>
      </c>
      <c r="AA71" s="70"/>
      <c r="AB71" s="71"/>
      <c r="AC71" s="105">
        <f t="shared" si="6"/>
        <v>300</v>
      </c>
      <c r="AE71" s="122"/>
      <c r="AF71" s="12">
        <f t="shared" si="7"/>
        <v>35</v>
      </c>
      <c r="AG71" s="15"/>
      <c r="AH71" s="59"/>
      <c r="AI71" s="228"/>
      <c r="AJ71" s="69">
        <f t="shared" si="10"/>
        <v>0</v>
      </c>
      <c r="AK71" s="70"/>
      <c r="AL71" s="71"/>
      <c r="AM71" s="105">
        <f t="shared" si="11"/>
        <v>350</v>
      </c>
    </row>
    <row r="72" spans="1:39" x14ac:dyDescent="0.25">
      <c r="A72" s="122"/>
      <c r="B72" s="12">
        <f t="shared" si="0"/>
        <v>2</v>
      </c>
      <c r="C72" s="15"/>
      <c r="D72" s="59"/>
      <c r="E72" s="228"/>
      <c r="F72" s="69">
        <f t="shared" si="8"/>
        <v>0</v>
      </c>
      <c r="G72" s="70"/>
      <c r="H72" s="71"/>
      <c r="I72" s="105">
        <f t="shared" si="9"/>
        <v>20</v>
      </c>
      <c r="K72" s="122"/>
      <c r="L72" s="12">
        <f t="shared" si="1"/>
        <v>7</v>
      </c>
      <c r="M72" s="15"/>
      <c r="N72" s="59"/>
      <c r="O72" s="228"/>
      <c r="P72" s="269">
        <f t="shared" si="2"/>
        <v>0</v>
      </c>
      <c r="Q72" s="70"/>
      <c r="R72" s="71"/>
      <c r="S72" s="105">
        <f t="shared" si="3"/>
        <v>70</v>
      </c>
      <c r="U72" s="122"/>
      <c r="V72" s="12">
        <f t="shared" si="4"/>
        <v>30</v>
      </c>
      <c r="W72" s="15"/>
      <c r="X72" s="59"/>
      <c r="Y72" s="228"/>
      <c r="Z72" s="269">
        <f t="shared" si="5"/>
        <v>0</v>
      </c>
      <c r="AA72" s="70"/>
      <c r="AB72" s="71"/>
      <c r="AC72" s="105">
        <f t="shared" si="6"/>
        <v>300</v>
      </c>
      <c r="AE72" s="122"/>
      <c r="AF72" s="12">
        <f t="shared" si="7"/>
        <v>35</v>
      </c>
      <c r="AG72" s="15"/>
      <c r="AH72" s="59"/>
      <c r="AI72" s="228"/>
      <c r="AJ72" s="69">
        <f t="shared" si="10"/>
        <v>0</v>
      </c>
      <c r="AK72" s="70"/>
      <c r="AL72" s="71"/>
      <c r="AM72" s="105">
        <f t="shared" si="11"/>
        <v>350</v>
      </c>
    </row>
    <row r="73" spans="1:39" x14ac:dyDescent="0.25">
      <c r="A73" s="122"/>
      <c r="B73" s="12">
        <f t="shared" si="0"/>
        <v>2</v>
      </c>
      <c r="C73" s="15"/>
      <c r="D73" s="59"/>
      <c r="E73" s="228"/>
      <c r="F73" s="69">
        <f t="shared" si="8"/>
        <v>0</v>
      </c>
      <c r="G73" s="70"/>
      <c r="H73" s="71"/>
      <c r="I73" s="105">
        <f t="shared" si="9"/>
        <v>20</v>
      </c>
      <c r="K73" s="122"/>
      <c r="L73" s="12">
        <f t="shared" si="1"/>
        <v>7</v>
      </c>
      <c r="M73" s="15"/>
      <c r="N73" s="59"/>
      <c r="O73" s="228"/>
      <c r="P73" s="269">
        <f t="shared" si="2"/>
        <v>0</v>
      </c>
      <c r="Q73" s="70"/>
      <c r="R73" s="71"/>
      <c r="S73" s="105">
        <f t="shared" si="3"/>
        <v>70</v>
      </c>
      <c r="U73" s="122"/>
      <c r="V73" s="12">
        <f t="shared" si="4"/>
        <v>30</v>
      </c>
      <c r="W73" s="15"/>
      <c r="X73" s="59"/>
      <c r="Y73" s="228"/>
      <c r="Z73" s="269">
        <f t="shared" si="5"/>
        <v>0</v>
      </c>
      <c r="AA73" s="70"/>
      <c r="AB73" s="71"/>
      <c r="AC73" s="105">
        <f t="shared" si="6"/>
        <v>300</v>
      </c>
      <c r="AE73" s="122"/>
      <c r="AF73" s="12">
        <f t="shared" si="7"/>
        <v>35</v>
      </c>
      <c r="AG73" s="15"/>
      <c r="AH73" s="59"/>
      <c r="AI73" s="228"/>
      <c r="AJ73" s="69">
        <f t="shared" si="10"/>
        <v>0</v>
      </c>
      <c r="AK73" s="70"/>
      <c r="AL73" s="71"/>
      <c r="AM73" s="105">
        <f t="shared" si="11"/>
        <v>350</v>
      </c>
    </row>
    <row r="74" spans="1:39" x14ac:dyDescent="0.25">
      <c r="A74" s="122"/>
      <c r="B74" s="12">
        <f t="shared" ref="B74:B75" si="12">B73-C74</f>
        <v>2</v>
      </c>
      <c r="C74" s="15"/>
      <c r="D74" s="59"/>
      <c r="E74" s="228"/>
      <c r="F74" s="69">
        <f t="shared" si="8"/>
        <v>0</v>
      </c>
      <c r="G74" s="70"/>
      <c r="H74" s="71"/>
      <c r="I74" s="105">
        <f t="shared" si="9"/>
        <v>20</v>
      </c>
      <c r="K74" s="122"/>
      <c r="L74" s="12">
        <f t="shared" ref="L74:L75" si="13">L73-M74</f>
        <v>7</v>
      </c>
      <c r="M74" s="15"/>
      <c r="N74" s="59"/>
      <c r="O74" s="228"/>
      <c r="P74" s="269">
        <f t="shared" ref="P74:P76" si="14">N74</f>
        <v>0</v>
      </c>
      <c r="Q74" s="70"/>
      <c r="R74" s="71"/>
      <c r="S74" s="105">
        <f t="shared" ref="S74:S76" si="15">S73-P74</f>
        <v>70</v>
      </c>
      <c r="U74" s="122"/>
      <c r="V74" s="12">
        <f t="shared" ref="V74:V75" si="16">V73-W74</f>
        <v>30</v>
      </c>
      <c r="W74" s="15"/>
      <c r="X74" s="59"/>
      <c r="Y74" s="228"/>
      <c r="Z74" s="269">
        <f t="shared" ref="Z74:Z76" si="17">X74</f>
        <v>0</v>
      </c>
      <c r="AA74" s="70"/>
      <c r="AB74" s="71"/>
      <c r="AC74" s="105">
        <f t="shared" ref="AC74:AC76" si="18">AC73-Z74</f>
        <v>300</v>
      </c>
      <c r="AE74" s="122"/>
      <c r="AF74" s="12">
        <f t="shared" ref="AF74:AF75" si="19">AF73-AG74</f>
        <v>35</v>
      </c>
      <c r="AG74" s="15"/>
      <c r="AH74" s="59"/>
      <c r="AI74" s="228"/>
      <c r="AJ74" s="69">
        <f t="shared" si="10"/>
        <v>0</v>
      </c>
      <c r="AK74" s="70"/>
      <c r="AL74" s="71"/>
      <c r="AM74" s="105">
        <f t="shared" si="11"/>
        <v>350</v>
      </c>
    </row>
    <row r="75" spans="1:39" x14ac:dyDescent="0.25">
      <c r="A75" s="122"/>
      <c r="B75" s="12">
        <f t="shared" si="12"/>
        <v>2</v>
      </c>
      <c r="C75" s="15"/>
      <c r="D75" s="59"/>
      <c r="E75" s="228"/>
      <c r="F75" s="69">
        <f t="shared" ref="F75:F76" si="20">D75</f>
        <v>0</v>
      </c>
      <c r="G75" s="70"/>
      <c r="H75" s="71"/>
      <c r="I75" s="105">
        <f t="shared" ref="I75:I76" si="21">I74-F75</f>
        <v>20</v>
      </c>
      <c r="K75" s="122"/>
      <c r="L75" s="12">
        <f t="shared" si="13"/>
        <v>7</v>
      </c>
      <c r="M75" s="15"/>
      <c r="N75" s="59"/>
      <c r="O75" s="228"/>
      <c r="P75" s="269">
        <f t="shared" si="14"/>
        <v>0</v>
      </c>
      <c r="Q75" s="70"/>
      <c r="R75" s="71"/>
      <c r="S75" s="105">
        <f t="shared" si="15"/>
        <v>70</v>
      </c>
      <c r="U75" s="122"/>
      <c r="V75" s="12">
        <f t="shared" si="16"/>
        <v>30</v>
      </c>
      <c r="W75" s="15"/>
      <c r="X75" s="59"/>
      <c r="Y75" s="228"/>
      <c r="Z75" s="269">
        <f t="shared" si="17"/>
        <v>0</v>
      </c>
      <c r="AA75" s="70"/>
      <c r="AB75" s="71"/>
      <c r="AC75" s="105">
        <f t="shared" si="18"/>
        <v>300</v>
      </c>
      <c r="AE75" s="122"/>
      <c r="AF75" s="12">
        <f t="shared" si="19"/>
        <v>35</v>
      </c>
      <c r="AG75" s="15"/>
      <c r="AH75" s="59"/>
      <c r="AI75" s="228"/>
      <c r="AJ75" s="69">
        <f t="shared" ref="AJ75:AJ76" si="22">AH75</f>
        <v>0</v>
      </c>
      <c r="AK75" s="70"/>
      <c r="AL75" s="71"/>
      <c r="AM75" s="105">
        <f t="shared" ref="AM75:AM76" si="23">AM74-AJ75</f>
        <v>350</v>
      </c>
    </row>
    <row r="76" spans="1:39" x14ac:dyDescent="0.25">
      <c r="A76" s="122"/>
      <c r="C76" s="15"/>
      <c r="D76" s="59"/>
      <c r="E76" s="228"/>
      <c r="F76" s="69">
        <f t="shared" si="20"/>
        <v>0</v>
      </c>
      <c r="G76" s="70"/>
      <c r="H76" s="71"/>
      <c r="I76" s="105">
        <f t="shared" si="21"/>
        <v>20</v>
      </c>
      <c r="K76" s="122"/>
      <c r="M76" s="15"/>
      <c r="N76" s="59"/>
      <c r="O76" s="228"/>
      <c r="P76" s="269">
        <f t="shared" si="14"/>
        <v>0</v>
      </c>
      <c r="Q76" s="70"/>
      <c r="R76" s="71"/>
      <c r="S76" s="105">
        <f t="shared" si="15"/>
        <v>70</v>
      </c>
      <c r="U76" s="122"/>
      <c r="W76" s="15"/>
      <c r="X76" s="59"/>
      <c r="Y76" s="228"/>
      <c r="Z76" s="269">
        <f t="shared" si="17"/>
        <v>0</v>
      </c>
      <c r="AA76" s="70"/>
      <c r="AB76" s="71"/>
      <c r="AC76" s="105">
        <f t="shared" si="18"/>
        <v>300</v>
      </c>
      <c r="AE76" s="122"/>
      <c r="AG76" s="15"/>
      <c r="AH76" s="59"/>
      <c r="AI76" s="228"/>
      <c r="AJ76" s="69">
        <f t="shared" si="22"/>
        <v>0</v>
      </c>
      <c r="AK76" s="70"/>
      <c r="AL76" s="71"/>
      <c r="AM76" s="105">
        <f t="shared" si="23"/>
        <v>350</v>
      </c>
    </row>
    <row r="77" spans="1:39" ht="15.75" thickBot="1" x14ac:dyDescent="0.3">
      <c r="A77" s="122"/>
      <c r="B77" s="16"/>
      <c r="C77" s="52"/>
      <c r="D77" s="107"/>
      <c r="E77" s="212"/>
      <c r="F77" s="103"/>
      <c r="G77" s="104"/>
      <c r="H77" s="60"/>
      <c r="K77" s="122"/>
      <c r="L77" s="16"/>
      <c r="M77" s="52"/>
      <c r="N77" s="107"/>
      <c r="O77" s="212"/>
      <c r="P77" s="103"/>
      <c r="Q77" s="104"/>
      <c r="R77" s="60"/>
      <c r="U77" s="122"/>
      <c r="V77" s="16"/>
      <c r="W77" s="52"/>
      <c r="X77" s="107"/>
      <c r="Y77" s="212"/>
      <c r="Z77" s="103"/>
      <c r="AA77" s="104"/>
      <c r="AB77" s="60"/>
      <c r="AE77" s="122"/>
      <c r="AF77" s="16"/>
      <c r="AG77" s="52"/>
      <c r="AH77" s="107"/>
      <c r="AI77" s="212"/>
      <c r="AJ77" s="103"/>
      <c r="AK77" s="104"/>
      <c r="AL77" s="60"/>
    </row>
    <row r="78" spans="1:39" x14ac:dyDescent="0.25">
      <c r="C78" s="53">
        <f>SUM(C9:C77)</f>
        <v>48</v>
      </c>
      <c r="D78" s="6">
        <f>SUM(D9:D77)</f>
        <v>480</v>
      </c>
      <c r="F78" s="6">
        <f>SUM(F9:F77)</f>
        <v>480</v>
      </c>
      <c r="M78" s="53">
        <f>SUM(M9:M77)</f>
        <v>38</v>
      </c>
      <c r="N78" s="6">
        <f>SUM(N9:N77)</f>
        <v>380</v>
      </c>
      <c r="P78" s="6">
        <f>SUM(P9:P77)</f>
        <v>380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2</v>
      </c>
      <c r="N81" s="45" t="s">
        <v>4</v>
      </c>
      <c r="O81" s="56">
        <f>P5+P6-M78+P7</f>
        <v>7</v>
      </c>
      <c r="X81" s="45" t="s">
        <v>4</v>
      </c>
      <c r="Y81" s="56">
        <f>Z5+Z6-W78+Z7</f>
        <v>30</v>
      </c>
      <c r="AH81" s="45" t="s">
        <v>4</v>
      </c>
      <c r="AI81" s="56">
        <f>AJ5+AJ6-AG78+AJ7</f>
        <v>35</v>
      </c>
    </row>
    <row r="82" spans="3:36" ht="15.75" thickBot="1" x14ac:dyDescent="0.3"/>
    <row r="83" spans="3:36" ht="15.75" thickBot="1" x14ac:dyDescent="0.3">
      <c r="C83" s="1111" t="s">
        <v>11</v>
      </c>
      <c r="D83" s="1112"/>
      <c r="E83" s="57">
        <f>E5+E6-F78+E7</f>
        <v>20</v>
      </c>
      <c r="F83" s="73"/>
      <c r="M83" s="1111" t="s">
        <v>11</v>
      </c>
      <c r="N83" s="1112"/>
      <c r="O83" s="57">
        <f>O5+O6-P78+O7</f>
        <v>70</v>
      </c>
      <c r="P83" s="73"/>
      <c r="W83" s="1111" t="s">
        <v>11</v>
      </c>
      <c r="X83" s="1112"/>
      <c r="Y83" s="57">
        <f>Y5+Y6-Z78+Y7</f>
        <v>300</v>
      </c>
      <c r="Z83" s="73"/>
      <c r="AG83" s="1111" t="s">
        <v>11</v>
      </c>
      <c r="AH83" s="1112"/>
      <c r="AI83" s="57">
        <f>AI5+AI6-AJ78+AI7</f>
        <v>350</v>
      </c>
      <c r="AJ83" s="73"/>
    </row>
  </sheetData>
  <mergeCells count="12">
    <mergeCell ref="A1:G1"/>
    <mergeCell ref="K1:Q1"/>
    <mergeCell ref="B5:B6"/>
    <mergeCell ref="L5:L6"/>
    <mergeCell ref="C83:D83"/>
    <mergeCell ref="M83:N83"/>
    <mergeCell ref="U1:AA1"/>
    <mergeCell ref="V5:V6"/>
    <mergeCell ref="W83:X83"/>
    <mergeCell ref="AE1:AK1"/>
    <mergeCell ref="AF5:AF6"/>
    <mergeCell ref="AG83:AH8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selection activeCell="F7" sqref="F7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153" t="s">
        <v>223</v>
      </c>
      <c r="B1" s="1153"/>
      <c r="C1" s="1153"/>
      <c r="D1" s="1153"/>
      <c r="E1" s="1153"/>
      <c r="F1" s="1153"/>
      <c r="G1" s="1153"/>
      <c r="H1" s="99">
        <v>1</v>
      </c>
    </row>
    <row r="2" spans="1:10" ht="15.75" thickBot="1" x14ac:dyDescent="0.3">
      <c r="B2" s="245"/>
      <c r="D2" s="47"/>
      <c r="F2" s="5"/>
    </row>
    <row r="3" spans="1:10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96"/>
      <c r="D4" s="441"/>
      <c r="E4" s="346"/>
      <c r="F4" s="321"/>
      <c r="G4" s="73"/>
    </row>
    <row r="5" spans="1:10" ht="15" customHeight="1" x14ac:dyDescent="0.25">
      <c r="A5" s="1154" t="s">
        <v>54</v>
      </c>
      <c r="B5" s="1155" t="s">
        <v>58</v>
      </c>
      <c r="C5" s="296">
        <v>52</v>
      </c>
      <c r="D5" s="441">
        <v>44625</v>
      </c>
      <c r="E5" s="346">
        <v>298.83</v>
      </c>
      <c r="F5" s="321">
        <v>10</v>
      </c>
      <c r="G5" s="308">
        <f>F37</f>
        <v>0</v>
      </c>
      <c r="H5" s="58">
        <f>E4+E5+E6-G5</f>
        <v>1384.73</v>
      </c>
    </row>
    <row r="6" spans="1:10" ht="16.5" customHeight="1" x14ac:dyDescent="0.25">
      <c r="A6" s="1154"/>
      <c r="B6" s="1156"/>
      <c r="C6" s="296">
        <v>54</v>
      </c>
      <c r="D6" s="441">
        <v>44638</v>
      </c>
      <c r="E6" s="346">
        <v>1085.9000000000001</v>
      </c>
      <c r="F6" s="321">
        <v>36</v>
      </c>
      <c r="G6" s="248"/>
      <c r="H6" s="245"/>
      <c r="I6" s="245"/>
    </row>
    <row r="7" spans="1:10" ht="15.75" customHeight="1" thickBot="1" x14ac:dyDescent="0.35">
      <c r="A7" s="1154"/>
      <c r="B7" s="1156"/>
      <c r="C7" s="296"/>
      <c r="D7" s="441"/>
      <c r="E7" s="346"/>
      <c r="F7" s="321"/>
      <c r="G7" s="248"/>
      <c r="H7" s="245"/>
      <c r="I7" s="685"/>
      <c r="J7" s="528"/>
    </row>
    <row r="8" spans="1:10" ht="16.5" customHeight="1" thickTop="1" thickBot="1" x14ac:dyDescent="0.3">
      <c r="A8" s="245"/>
      <c r="B8" s="632"/>
      <c r="C8" s="296"/>
      <c r="D8" s="317"/>
      <c r="E8" s="439"/>
      <c r="F8" s="440"/>
      <c r="G8" s="248"/>
      <c r="H8" s="245"/>
      <c r="I8" s="1157" t="s">
        <v>49</v>
      </c>
      <c r="J8" s="1151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86" t="s">
        <v>15</v>
      </c>
      <c r="H9" s="687"/>
      <c r="I9" s="1158"/>
      <c r="J9" s="1152"/>
    </row>
    <row r="10" spans="1:10" ht="15.75" thickTop="1" x14ac:dyDescent="0.25">
      <c r="A10" s="2"/>
      <c r="B10" s="83"/>
      <c r="C10" s="15"/>
      <c r="D10" s="158">
        <v>0</v>
      </c>
      <c r="E10" s="336"/>
      <c r="F10" s="269">
        <f>D10</f>
        <v>0</v>
      </c>
      <c r="G10" s="270"/>
      <c r="H10" s="271"/>
      <c r="I10" s="272">
        <f>E4+E5+E6-F10+E7+E8</f>
        <v>1384.73</v>
      </c>
      <c r="J10" s="273">
        <f>F4+F5+F6+F7-C10+F8</f>
        <v>46</v>
      </c>
    </row>
    <row r="11" spans="1:10" x14ac:dyDescent="0.25">
      <c r="A11" s="2"/>
      <c r="B11" s="83"/>
      <c r="C11" s="15"/>
      <c r="D11" s="158">
        <v>0</v>
      </c>
      <c r="E11" s="333"/>
      <c r="F11" s="69">
        <f>D11</f>
        <v>0</v>
      </c>
      <c r="G11" s="270"/>
      <c r="H11" s="271"/>
      <c r="I11" s="272">
        <f>I10-F11</f>
        <v>1384.73</v>
      </c>
      <c r="J11" s="273">
        <f>J10-C11</f>
        <v>46</v>
      </c>
    </row>
    <row r="12" spans="1:10" x14ac:dyDescent="0.25">
      <c r="A12" s="80" t="s">
        <v>32</v>
      </c>
      <c r="B12" s="83"/>
      <c r="C12" s="15"/>
      <c r="D12" s="158">
        <v>0</v>
      </c>
      <c r="E12" s="947"/>
      <c r="F12" s="269">
        <f>D12</f>
        <v>0</v>
      </c>
      <c r="G12" s="270"/>
      <c r="H12" s="271"/>
      <c r="I12" s="272">
        <f t="shared" ref="I12:I26" si="0">I11-F12</f>
        <v>1384.73</v>
      </c>
      <c r="J12" s="273">
        <f t="shared" ref="J12:J26" si="1">J11-C12</f>
        <v>46</v>
      </c>
    </row>
    <row r="13" spans="1:10" x14ac:dyDescent="0.25">
      <c r="A13" s="81"/>
      <c r="B13" s="83"/>
      <c r="C13" s="15"/>
      <c r="D13" s="158">
        <v>0</v>
      </c>
      <c r="E13" s="511"/>
      <c r="F13" s="269">
        <f t="shared" ref="F13:F36" si="2">D13</f>
        <v>0</v>
      </c>
      <c r="G13" s="270"/>
      <c r="H13" s="271"/>
      <c r="I13" s="272">
        <f t="shared" si="0"/>
        <v>1384.73</v>
      </c>
      <c r="J13" s="273">
        <f t="shared" si="1"/>
        <v>46</v>
      </c>
    </row>
    <row r="14" spans="1:10" x14ac:dyDescent="0.25">
      <c r="A14" s="83"/>
      <c r="B14" s="83"/>
      <c r="C14" s="15"/>
      <c r="D14" s="158">
        <v>0</v>
      </c>
      <c r="E14" s="511"/>
      <c r="F14" s="269">
        <f t="shared" si="2"/>
        <v>0</v>
      </c>
      <c r="G14" s="270"/>
      <c r="H14" s="271"/>
      <c r="I14" s="272">
        <f t="shared" si="0"/>
        <v>1384.73</v>
      </c>
      <c r="J14" s="273">
        <f t="shared" si="1"/>
        <v>46</v>
      </c>
    </row>
    <row r="15" spans="1:10" x14ac:dyDescent="0.25">
      <c r="A15" s="82" t="s">
        <v>33</v>
      </c>
      <c r="B15" s="83"/>
      <c r="C15" s="15"/>
      <c r="D15" s="158">
        <v>0</v>
      </c>
      <c r="E15" s="511"/>
      <c r="F15" s="269">
        <f t="shared" si="2"/>
        <v>0</v>
      </c>
      <c r="G15" s="270"/>
      <c r="H15" s="271"/>
      <c r="I15" s="272">
        <f t="shared" si="0"/>
        <v>1384.73</v>
      </c>
      <c r="J15" s="273">
        <f t="shared" si="1"/>
        <v>46</v>
      </c>
    </row>
    <row r="16" spans="1:10" x14ac:dyDescent="0.25">
      <c r="A16" s="81"/>
      <c r="B16" s="83"/>
      <c r="C16" s="15"/>
      <c r="D16" s="158">
        <v>0</v>
      </c>
      <c r="E16" s="336"/>
      <c r="F16" s="269">
        <f t="shared" si="2"/>
        <v>0</v>
      </c>
      <c r="G16" s="270"/>
      <c r="H16" s="271"/>
      <c r="I16" s="272">
        <f t="shared" si="0"/>
        <v>1384.73</v>
      </c>
      <c r="J16" s="273">
        <f t="shared" si="1"/>
        <v>46</v>
      </c>
    </row>
    <row r="17" spans="1:10" x14ac:dyDescent="0.25">
      <c r="A17" s="83"/>
      <c r="B17" s="83"/>
      <c r="C17" s="15"/>
      <c r="D17" s="158">
        <v>0</v>
      </c>
      <c r="E17" s="511"/>
      <c r="F17" s="269">
        <f t="shared" si="2"/>
        <v>0</v>
      </c>
      <c r="G17" s="270"/>
      <c r="H17" s="271"/>
      <c r="I17" s="272">
        <f t="shared" si="0"/>
        <v>1384.73</v>
      </c>
      <c r="J17" s="273">
        <f t="shared" si="1"/>
        <v>46</v>
      </c>
    </row>
    <row r="18" spans="1:10" x14ac:dyDescent="0.25">
      <c r="A18" s="2"/>
      <c r="B18" s="83"/>
      <c r="C18" s="15"/>
      <c r="D18" s="158">
        <v>0</v>
      </c>
      <c r="E18" s="511"/>
      <c r="F18" s="269">
        <f t="shared" si="2"/>
        <v>0</v>
      </c>
      <c r="G18" s="625"/>
      <c r="H18" s="271"/>
      <c r="I18" s="272">
        <f t="shared" si="0"/>
        <v>1384.73</v>
      </c>
      <c r="J18" s="273">
        <f t="shared" si="1"/>
        <v>46</v>
      </c>
    </row>
    <row r="19" spans="1:10" x14ac:dyDescent="0.25">
      <c r="A19" s="2"/>
      <c r="B19" s="83"/>
      <c r="C19" s="53"/>
      <c r="D19" s="158">
        <v>0</v>
      </c>
      <c r="E19" s="511"/>
      <c r="F19" s="269">
        <f t="shared" si="2"/>
        <v>0</v>
      </c>
      <c r="G19" s="270"/>
      <c r="H19" s="271"/>
      <c r="I19" s="272">
        <f t="shared" si="0"/>
        <v>1384.73</v>
      </c>
      <c r="J19" s="273">
        <f t="shared" si="1"/>
        <v>46</v>
      </c>
    </row>
    <row r="20" spans="1:10" x14ac:dyDescent="0.25">
      <c r="A20" s="2"/>
      <c r="B20" s="83"/>
      <c r="C20" s="15"/>
      <c r="D20" s="158">
        <v>0</v>
      </c>
      <c r="E20" s="332"/>
      <c r="F20" s="69">
        <f t="shared" si="2"/>
        <v>0</v>
      </c>
      <c r="G20" s="270"/>
      <c r="H20" s="271"/>
      <c r="I20" s="272">
        <f t="shared" si="0"/>
        <v>1384.73</v>
      </c>
      <c r="J20" s="273">
        <f t="shared" si="1"/>
        <v>46</v>
      </c>
    </row>
    <row r="21" spans="1:10" x14ac:dyDescent="0.25">
      <c r="A21" s="2"/>
      <c r="B21" s="83"/>
      <c r="C21" s="15"/>
      <c r="D21" s="158">
        <v>0</v>
      </c>
      <c r="E21" s="332"/>
      <c r="F21" s="69">
        <f t="shared" si="2"/>
        <v>0</v>
      </c>
      <c r="G21" s="270"/>
      <c r="H21" s="271"/>
      <c r="I21" s="272">
        <f t="shared" si="0"/>
        <v>1384.73</v>
      </c>
      <c r="J21" s="273">
        <f t="shared" si="1"/>
        <v>46</v>
      </c>
    </row>
    <row r="22" spans="1:10" x14ac:dyDescent="0.25">
      <c r="A22" s="2"/>
      <c r="B22" s="83"/>
      <c r="C22" s="15"/>
      <c r="D22" s="158">
        <v>0</v>
      </c>
      <c r="E22" s="333"/>
      <c r="F22" s="69">
        <f t="shared" si="2"/>
        <v>0</v>
      </c>
      <c r="G22" s="70"/>
      <c r="H22" s="71"/>
      <c r="I22" s="272">
        <f t="shared" si="0"/>
        <v>1384.73</v>
      </c>
      <c r="J22" s="273">
        <f t="shared" si="1"/>
        <v>46</v>
      </c>
    </row>
    <row r="23" spans="1:10" x14ac:dyDescent="0.25">
      <c r="A23" s="2"/>
      <c r="B23" s="83"/>
      <c r="C23" s="15"/>
      <c r="D23" s="158">
        <v>0</v>
      </c>
      <c r="E23" s="333"/>
      <c r="F23" s="69">
        <f t="shared" si="2"/>
        <v>0</v>
      </c>
      <c r="G23" s="70"/>
      <c r="H23" s="71"/>
      <c r="I23" s="272">
        <f t="shared" si="0"/>
        <v>1384.73</v>
      </c>
      <c r="J23" s="273">
        <f t="shared" si="1"/>
        <v>46</v>
      </c>
    </row>
    <row r="24" spans="1:10" x14ac:dyDescent="0.25">
      <c r="A24" s="2"/>
      <c r="B24" s="83"/>
      <c r="C24" s="15"/>
      <c r="D24" s="158">
        <v>0</v>
      </c>
      <c r="E24" s="333"/>
      <c r="F24" s="69">
        <f t="shared" si="2"/>
        <v>0</v>
      </c>
      <c r="G24" s="70"/>
      <c r="H24" s="71"/>
      <c r="I24" s="272">
        <f t="shared" si="0"/>
        <v>1384.73</v>
      </c>
      <c r="J24" s="127">
        <f t="shared" si="1"/>
        <v>46</v>
      </c>
    </row>
    <row r="25" spans="1:10" x14ac:dyDescent="0.25">
      <c r="A25" s="2"/>
      <c r="B25" s="83"/>
      <c r="C25" s="15"/>
      <c r="D25" s="158">
        <v>0</v>
      </c>
      <c r="E25" s="333"/>
      <c r="F25" s="69">
        <f t="shared" si="2"/>
        <v>0</v>
      </c>
      <c r="G25" s="70"/>
      <c r="H25" s="71"/>
      <c r="I25" s="272">
        <f t="shared" si="0"/>
        <v>1384.73</v>
      </c>
      <c r="J25" s="127">
        <f t="shared" si="1"/>
        <v>46</v>
      </c>
    </row>
    <row r="26" spans="1:10" x14ac:dyDescent="0.25">
      <c r="A26" s="2"/>
      <c r="B26" s="83"/>
      <c r="C26" s="15"/>
      <c r="D26" s="158">
        <v>0</v>
      </c>
      <c r="E26" s="333"/>
      <c r="F26" s="69">
        <f t="shared" si="2"/>
        <v>0</v>
      </c>
      <c r="G26" s="70"/>
      <c r="H26" s="71"/>
      <c r="I26" s="227">
        <f t="shared" si="0"/>
        <v>1384.73</v>
      </c>
      <c r="J26" s="127">
        <f t="shared" si="1"/>
        <v>46</v>
      </c>
    </row>
    <row r="27" spans="1:10" x14ac:dyDescent="0.25">
      <c r="A27" s="2"/>
      <c r="B27" s="83"/>
      <c r="C27" s="15"/>
      <c r="D27" s="158">
        <v>0</v>
      </c>
      <c r="E27" s="333"/>
      <c r="F27" s="69">
        <f t="shared" si="2"/>
        <v>0</v>
      </c>
      <c r="G27" s="70"/>
      <c r="H27" s="71"/>
      <c r="I27" s="61"/>
    </row>
    <row r="28" spans="1:10" x14ac:dyDescent="0.25">
      <c r="A28" s="2"/>
      <c r="B28" s="83"/>
      <c r="C28" s="15"/>
      <c r="D28" s="158">
        <v>0</v>
      </c>
      <c r="E28" s="333"/>
      <c r="F28" s="69">
        <f t="shared" si="2"/>
        <v>0</v>
      </c>
      <c r="G28" s="70"/>
      <c r="H28" s="71"/>
      <c r="I28" s="61"/>
    </row>
    <row r="29" spans="1:10" x14ac:dyDescent="0.25">
      <c r="A29" s="2"/>
      <c r="B29" s="83"/>
      <c r="C29" s="15"/>
      <c r="D29" s="158">
        <v>0</v>
      </c>
      <c r="E29" s="333"/>
      <c r="F29" s="69">
        <f t="shared" si="2"/>
        <v>0</v>
      </c>
      <c r="G29" s="70"/>
      <c r="H29" s="71"/>
      <c r="I29" s="61"/>
    </row>
    <row r="30" spans="1:10" x14ac:dyDescent="0.25">
      <c r="A30" s="2"/>
      <c r="B30" s="83"/>
      <c r="C30" s="15"/>
      <c r="D30" s="158">
        <v>0</v>
      </c>
      <c r="E30" s="333"/>
      <c r="F30" s="69">
        <f t="shared" si="2"/>
        <v>0</v>
      </c>
      <c r="G30" s="70"/>
      <c r="H30" s="71"/>
      <c r="I30" s="61"/>
    </row>
    <row r="31" spans="1:10" x14ac:dyDescent="0.25">
      <c r="A31" s="2"/>
      <c r="B31" s="83"/>
      <c r="C31" s="15"/>
      <c r="D31" s="158">
        <v>0</v>
      </c>
      <c r="E31" s="333"/>
      <c r="F31" s="69">
        <f t="shared" si="2"/>
        <v>0</v>
      </c>
      <c r="G31" s="70"/>
      <c r="H31" s="71"/>
      <c r="I31" s="61"/>
    </row>
    <row r="32" spans="1:10" x14ac:dyDescent="0.25">
      <c r="A32" s="2"/>
      <c r="B32" s="83"/>
      <c r="C32" s="15"/>
      <c r="D32" s="158">
        <v>0</v>
      </c>
      <c r="E32" s="333"/>
      <c r="F32" s="69">
        <f t="shared" si="2"/>
        <v>0</v>
      </c>
      <c r="G32" s="70"/>
      <c r="H32" s="71"/>
    </row>
    <row r="33" spans="1:8" x14ac:dyDescent="0.25">
      <c r="A33" s="2"/>
      <c r="B33" s="83"/>
      <c r="C33" s="15"/>
      <c r="D33" s="158">
        <v>0</v>
      </c>
      <c r="E33" s="333"/>
      <c r="F33" s="69">
        <f t="shared" si="2"/>
        <v>0</v>
      </c>
      <c r="G33" s="70"/>
      <c r="H33" s="71"/>
    </row>
    <row r="34" spans="1:8" x14ac:dyDescent="0.25">
      <c r="A34" s="2"/>
      <c r="B34" s="83"/>
      <c r="C34" s="15"/>
      <c r="D34" s="158">
        <v>0</v>
      </c>
      <c r="E34" s="333"/>
      <c r="F34" s="69">
        <f t="shared" si="2"/>
        <v>0</v>
      </c>
      <c r="G34" s="70"/>
      <c r="H34" s="71"/>
    </row>
    <row r="35" spans="1:8" x14ac:dyDescent="0.25">
      <c r="A35" s="2"/>
      <c r="B35" s="83"/>
      <c r="C35" s="15"/>
      <c r="D35" s="158">
        <v>0</v>
      </c>
      <c r="E35" s="333"/>
      <c r="F35" s="69">
        <f t="shared" si="2"/>
        <v>0</v>
      </c>
      <c r="G35" s="70"/>
      <c r="H35" s="71"/>
    </row>
    <row r="36" spans="1:8" ht="15.75" thickBot="1" x14ac:dyDescent="0.3">
      <c r="A36" s="4"/>
      <c r="B36" s="83"/>
      <c r="C36" s="37"/>
      <c r="D36" s="158">
        <v>0</v>
      </c>
      <c r="E36" s="164"/>
      <c r="F36" s="157">
        <f t="shared" si="2"/>
        <v>0</v>
      </c>
      <c r="G36" s="141"/>
      <c r="H36" s="71"/>
    </row>
    <row r="37" spans="1:8" ht="16.5" thickTop="1" thickBot="1" x14ac:dyDescent="0.3">
      <c r="C37" s="90">
        <f>SUM(C10:C36)</f>
        <v>0</v>
      </c>
      <c r="D37" s="158">
        <v>0</v>
      </c>
      <c r="E37" s="38"/>
      <c r="F37" s="5">
        <f>SUM(F10:F36)</f>
        <v>0</v>
      </c>
    </row>
    <row r="38" spans="1:8" ht="15.75" thickBot="1" x14ac:dyDescent="0.3">
      <c r="A38" s="51"/>
      <c r="D38" s="158">
        <v>0</v>
      </c>
      <c r="E38" s="68">
        <f>F4+F5+F6-+C37+F7</f>
        <v>46</v>
      </c>
      <c r="F38" s="5"/>
    </row>
    <row r="39" spans="1:8" ht="15.75" thickBot="1" x14ac:dyDescent="0.3">
      <c r="A39" s="119"/>
      <c r="D39" s="47"/>
      <c r="F39" s="5"/>
    </row>
    <row r="40" spans="1:8" ht="16.5" thickTop="1" thickBot="1" x14ac:dyDescent="0.3">
      <c r="A40" s="47"/>
      <c r="C40" s="1138" t="s">
        <v>11</v>
      </c>
      <c r="D40" s="1139"/>
      <c r="E40" s="148">
        <f>E5+E4+E6+-F37+E7</f>
        <v>1384.73</v>
      </c>
      <c r="F40" s="5"/>
    </row>
  </sheetData>
  <sortState ref="C10:H12">
    <sortCondition ref="E10:E12"/>
  </sortState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0"/>
  <sheetViews>
    <sheetView topLeftCell="K1" workbookViewId="0">
      <selection activeCell="Q7" sqref="Q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159" t="s">
        <v>208</v>
      </c>
      <c r="B1" s="1159"/>
      <c r="C1" s="1159"/>
      <c r="D1" s="1159"/>
      <c r="E1" s="1159"/>
      <c r="F1" s="1159"/>
      <c r="G1" s="1159"/>
      <c r="H1" s="99">
        <v>1</v>
      </c>
      <c r="L1" s="1153" t="s">
        <v>215</v>
      </c>
      <c r="M1" s="1153"/>
      <c r="N1" s="1153"/>
      <c r="O1" s="1153"/>
      <c r="P1" s="1153"/>
      <c r="Q1" s="1153"/>
      <c r="R1" s="1153"/>
      <c r="S1" s="99">
        <v>1</v>
      </c>
    </row>
    <row r="2" spans="1:21" ht="15.75" thickBot="1" x14ac:dyDescent="0.3">
      <c r="B2" s="245"/>
      <c r="D2" s="47"/>
      <c r="F2" s="5"/>
      <c r="M2" s="245"/>
      <c r="O2" s="47"/>
      <c r="Q2" s="5"/>
    </row>
    <row r="3" spans="1:21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19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6"/>
      <c r="D4" s="441"/>
      <c r="E4" s="346"/>
      <c r="F4" s="321"/>
      <c r="G4" s="73"/>
      <c r="N4" s="296"/>
      <c r="O4" s="441"/>
      <c r="P4" s="346"/>
      <c r="Q4" s="321"/>
      <c r="R4" s="73"/>
    </row>
    <row r="5" spans="1:21" ht="15" customHeight="1" x14ac:dyDescent="0.25">
      <c r="A5" s="1154" t="s">
        <v>124</v>
      </c>
      <c r="B5" s="1160" t="s">
        <v>125</v>
      </c>
      <c r="C5" s="296">
        <v>76.5</v>
      </c>
      <c r="D5" s="441">
        <v>44601</v>
      </c>
      <c r="E5" s="346">
        <v>500</v>
      </c>
      <c r="F5" s="321">
        <v>50</v>
      </c>
      <c r="G5" s="308">
        <f>F37</f>
        <v>300</v>
      </c>
      <c r="H5" s="58">
        <f>E4+E5+E6-G5</f>
        <v>200</v>
      </c>
      <c r="L5" s="1154" t="s">
        <v>251</v>
      </c>
      <c r="M5" s="1160" t="s">
        <v>125</v>
      </c>
      <c r="N5" s="296">
        <v>85</v>
      </c>
      <c r="O5" s="441">
        <v>44630</v>
      </c>
      <c r="P5" s="346">
        <v>300</v>
      </c>
      <c r="Q5" s="321">
        <v>20</v>
      </c>
      <c r="R5" s="308"/>
      <c r="S5" s="58">
        <f>P4+P5+P6-R5</f>
        <v>800</v>
      </c>
    </row>
    <row r="6" spans="1:21" ht="16.5" customHeight="1" x14ac:dyDescent="0.25">
      <c r="A6" s="1154"/>
      <c r="B6" s="1161"/>
      <c r="C6" s="296"/>
      <c r="D6" s="441"/>
      <c r="E6" s="346"/>
      <c r="F6" s="321"/>
      <c r="G6" s="248"/>
      <c r="H6" s="245"/>
      <c r="I6" s="245"/>
      <c r="L6" s="1154"/>
      <c r="M6" s="1161"/>
      <c r="N6" s="296">
        <v>85</v>
      </c>
      <c r="O6" s="441">
        <v>44631</v>
      </c>
      <c r="P6" s="346">
        <v>500</v>
      </c>
      <c r="Q6" s="321">
        <v>50</v>
      </c>
      <c r="R6" s="248"/>
      <c r="S6" s="245"/>
      <c r="T6" s="245"/>
    </row>
    <row r="7" spans="1:21" ht="15.75" customHeight="1" thickBot="1" x14ac:dyDescent="0.35">
      <c r="A7" s="1154"/>
      <c r="B7" s="1161"/>
      <c r="C7" s="296"/>
      <c r="D7" s="441"/>
      <c r="E7" s="346"/>
      <c r="F7" s="321"/>
      <c r="G7" s="248"/>
      <c r="H7" s="245"/>
      <c r="I7" s="685"/>
      <c r="J7" s="528"/>
      <c r="L7" s="1154"/>
      <c r="M7" s="1161"/>
      <c r="N7" s="296"/>
      <c r="O7" s="441"/>
      <c r="P7" s="346"/>
      <c r="Q7" s="321"/>
      <c r="R7" s="248"/>
      <c r="S7" s="245"/>
      <c r="T7" s="685"/>
      <c r="U7" s="528"/>
    </row>
    <row r="8" spans="1:21" ht="16.5" customHeight="1" thickTop="1" thickBot="1" x14ac:dyDescent="0.3">
      <c r="A8" s="245"/>
      <c r="B8" s="632"/>
      <c r="C8" s="296"/>
      <c r="D8" s="317"/>
      <c r="E8" s="439"/>
      <c r="F8" s="440"/>
      <c r="G8" s="248"/>
      <c r="H8" s="245"/>
      <c r="I8" s="1157" t="s">
        <v>49</v>
      </c>
      <c r="J8" s="1151" t="s">
        <v>4</v>
      </c>
      <c r="L8" s="245"/>
      <c r="M8" s="632"/>
      <c r="N8" s="296"/>
      <c r="O8" s="317"/>
      <c r="P8" s="439"/>
      <c r="Q8" s="440"/>
      <c r="R8" s="248"/>
      <c r="S8" s="245"/>
      <c r="T8" s="1157" t="s">
        <v>49</v>
      </c>
      <c r="U8" s="1151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86" t="s">
        <v>15</v>
      </c>
      <c r="H9" s="687"/>
      <c r="I9" s="1158"/>
      <c r="J9" s="1152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86" t="s">
        <v>15</v>
      </c>
      <c r="S9" s="687"/>
      <c r="T9" s="1158"/>
      <c r="U9" s="1152"/>
    </row>
    <row r="10" spans="1:21" ht="15.75" thickTop="1" x14ac:dyDescent="0.25">
      <c r="A10" s="2"/>
      <c r="B10" s="83">
        <v>10</v>
      </c>
      <c r="C10" s="15">
        <v>6</v>
      </c>
      <c r="D10" s="158">
        <f>C10*B10</f>
        <v>60</v>
      </c>
      <c r="E10" s="332">
        <v>44603</v>
      </c>
      <c r="F10" s="69">
        <f t="shared" ref="F10:F36" si="0">D10</f>
        <v>60</v>
      </c>
      <c r="G10" s="270" t="s">
        <v>147</v>
      </c>
      <c r="H10" s="271">
        <v>80</v>
      </c>
      <c r="I10" s="272">
        <f>E4+E5+E6-F10+E7+E8</f>
        <v>440</v>
      </c>
      <c r="J10" s="273">
        <f>F4+F5+F6+F7-C10+F8</f>
        <v>44</v>
      </c>
      <c r="L10" s="2"/>
      <c r="M10" s="83">
        <v>15</v>
      </c>
      <c r="N10" s="15"/>
      <c r="O10" s="158">
        <f>N10*M10</f>
        <v>0</v>
      </c>
      <c r="P10" s="332"/>
      <c r="Q10" s="69">
        <f t="shared" ref="Q10:Q36" si="1">O10</f>
        <v>0</v>
      </c>
      <c r="R10" s="270"/>
      <c r="S10" s="271"/>
      <c r="T10" s="272">
        <f>P4+P5+P6-Q10+P7+P8</f>
        <v>800</v>
      </c>
      <c r="U10" s="273">
        <f>Q4+Q5+Q6+Q7-N10+Q8</f>
        <v>70</v>
      </c>
    </row>
    <row r="11" spans="1:21" x14ac:dyDescent="0.25">
      <c r="A11" s="2"/>
      <c r="B11" s="83">
        <v>10</v>
      </c>
      <c r="C11" s="15">
        <v>1</v>
      </c>
      <c r="D11" s="158">
        <f t="shared" ref="D11:D28" si="2">C11*B11</f>
        <v>10</v>
      </c>
      <c r="E11" s="782">
        <v>44603</v>
      </c>
      <c r="F11" s="269">
        <f t="shared" si="0"/>
        <v>10</v>
      </c>
      <c r="G11" s="270" t="s">
        <v>148</v>
      </c>
      <c r="H11" s="271">
        <v>80</v>
      </c>
      <c r="I11" s="272">
        <f>I10-F11</f>
        <v>430</v>
      </c>
      <c r="J11" s="273">
        <f>J10-C11</f>
        <v>43</v>
      </c>
      <c r="L11" s="2"/>
      <c r="M11" s="83">
        <v>15</v>
      </c>
      <c r="N11" s="15"/>
      <c r="O11" s="158">
        <f t="shared" ref="O11:O28" si="3">N11*M11</f>
        <v>0</v>
      </c>
      <c r="P11" s="782"/>
      <c r="Q11" s="269">
        <f t="shared" si="1"/>
        <v>0</v>
      </c>
      <c r="R11" s="270"/>
      <c r="S11" s="271"/>
      <c r="T11" s="272">
        <f>T10-Q11</f>
        <v>800</v>
      </c>
      <c r="U11" s="273">
        <f>U10-N11</f>
        <v>70</v>
      </c>
    </row>
    <row r="12" spans="1:21" x14ac:dyDescent="0.25">
      <c r="A12" s="80" t="s">
        <v>32</v>
      </c>
      <c r="B12" s="83">
        <v>10</v>
      </c>
      <c r="C12" s="15">
        <v>2</v>
      </c>
      <c r="D12" s="158">
        <f t="shared" si="2"/>
        <v>20</v>
      </c>
      <c r="E12" s="336">
        <v>44604</v>
      </c>
      <c r="F12" s="269">
        <f t="shared" si="0"/>
        <v>20</v>
      </c>
      <c r="G12" s="270" t="s">
        <v>149</v>
      </c>
      <c r="H12" s="271">
        <v>80</v>
      </c>
      <c r="I12" s="272">
        <f t="shared" ref="I12:I35" si="4">I11-F12</f>
        <v>410</v>
      </c>
      <c r="J12" s="273">
        <f t="shared" ref="J12:J35" si="5">J11-C12</f>
        <v>41</v>
      </c>
      <c r="L12" s="80" t="s">
        <v>32</v>
      </c>
      <c r="M12" s="83">
        <v>15</v>
      </c>
      <c r="N12" s="15"/>
      <c r="O12" s="158">
        <f t="shared" si="3"/>
        <v>0</v>
      </c>
      <c r="P12" s="336"/>
      <c r="Q12" s="269">
        <f t="shared" si="1"/>
        <v>0</v>
      </c>
      <c r="R12" s="270"/>
      <c r="S12" s="271"/>
      <c r="T12" s="272">
        <f t="shared" ref="T12:T35" si="6">T11-Q12</f>
        <v>800</v>
      </c>
      <c r="U12" s="273">
        <f t="shared" ref="U12:U35" si="7">U11-N12</f>
        <v>70</v>
      </c>
    </row>
    <row r="13" spans="1:21" x14ac:dyDescent="0.25">
      <c r="A13" s="81"/>
      <c r="B13" s="83">
        <v>10</v>
      </c>
      <c r="C13" s="15">
        <v>1</v>
      </c>
      <c r="D13" s="158">
        <f t="shared" si="2"/>
        <v>10</v>
      </c>
      <c r="E13" s="511">
        <v>44608</v>
      </c>
      <c r="F13" s="269">
        <f t="shared" si="0"/>
        <v>10</v>
      </c>
      <c r="G13" s="270" t="s">
        <v>160</v>
      </c>
      <c r="H13" s="271">
        <v>80</v>
      </c>
      <c r="I13" s="272">
        <f t="shared" si="4"/>
        <v>400</v>
      </c>
      <c r="J13" s="273">
        <f t="shared" si="5"/>
        <v>40</v>
      </c>
      <c r="L13" s="81"/>
      <c r="M13" s="83">
        <v>15</v>
      </c>
      <c r="N13" s="15"/>
      <c r="O13" s="158">
        <f t="shared" si="3"/>
        <v>0</v>
      </c>
      <c r="P13" s="511"/>
      <c r="Q13" s="269">
        <f t="shared" si="1"/>
        <v>0</v>
      </c>
      <c r="R13" s="270"/>
      <c r="S13" s="271"/>
      <c r="T13" s="272">
        <f t="shared" si="6"/>
        <v>800</v>
      </c>
      <c r="U13" s="273">
        <f t="shared" si="7"/>
        <v>70</v>
      </c>
    </row>
    <row r="14" spans="1:21" x14ac:dyDescent="0.25">
      <c r="A14" s="83"/>
      <c r="B14" s="83">
        <v>10</v>
      </c>
      <c r="C14" s="15">
        <v>10</v>
      </c>
      <c r="D14" s="158">
        <f t="shared" si="2"/>
        <v>100</v>
      </c>
      <c r="E14" s="511">
        <v>44611</v>
      </c>
      <c r="F14" s="269">
        <f t="shared" si="0"/>
        <v>100</v>
      </c>
      <c r="G14" s="270" t="s">
        <v>174</v>
      </c>
      <c r="H14" s="271">
        <v>80</v>
      </c>
      <c r="I14" s="272">
        <f t="shared" si="4"/>
        <v>300</v>
      </c>
      <c r="J14" s="273">
        <f t="shared" si="5"/>
        <v>30</v>
      </c>
      <c r="L14" s="83"/>
      <c r="M14" s="83">
        <v>15</v>
      </c>
      <c r="N14" s="15"/>
      <c r="O14" s="158">
        <f t="shared" si="3"/>
        <v>0</v>
      </c>
      <c r="P14" s="511"/>
      <c r="Q14" s="269">
        <f t="shared" si="1"/>
        <v>0</v>
      </c>
      <c r="R14" s="270"/>
      <c r="S14" s="271"/>
      <c r="T14" s="272">
        <f t="shared" si="6"/>
        <v>800</v>
      </c>
      <c r="U14" s="273">
        <f t="shared" si="7"/>
        <v>70</v>
      </c>
    </row>
    <row r="15" spans="1:21" x14ac:dyDescent="0.25">
      <c r="A15" s="82" t="s">
        <v>33</v>
      </c>
      <c r="B15" s="83">
        <v>10</v>
      </c>
      <c r="C15" s="15">
        <v>1</v>
      </c>
      <c r="D15" s="158">
        <f t="shared" si="2"/>
        <v>10</v>
      </c>
      <c r="E15" s="511">
        <v>44611</v>
      </c>
      <c r="F15" s="269">
        <f t="shared" si="0"/>
        <v>10</v>
      </c>
      <c r="G15" s="270" t="s">
        <v>175</v>
      </c>
      <c r="H15" s="271">
        <v>80</v>
      </c>
      <c r="I15" s="272">
        <f t="shared" si="4"/>
        <v>290</v>
      </c>
      <c r="J15" s="273">
        <f t="shared" si="5"/>
        <v>29</v>
      </c>
      <c r="L15" s="82" t="s">
        <v>33</v>
      </c>
      <c r="M15" s="83">
        <v>15</v>
      </c>
      <c r="N15" s="15"/>
      <c r="O15" s="158">
        <f t="shared" si="3"/>
        <v>0</v>
      </c>
      <c r="P15" s="511"/>
      <c r="Q15" s="269">
        <f t="shared" si="1"/>
        <v>0</v>
      </c>
      <c r="R15" s="270"/>
      <c r="S15" s="271"/>
      <c r="T15" s="272">
        <f t="shared" si="6"/>
        <v>800</v>
      </c>
      <c r="U15" s="273">
        <f t="shared" si="7"/>
        <v>70</v>
      </c>
    </row>
    <row r="16" spans="1:21" x14ac:dyDescent="0.25">
      <c r="A16" s="81"/>
      <c r="B16" s="83">
        <v>10</v>
      </c>
      <c r="C16" s="15">
        <v>1</v>
      </c>
      <c r="D16" s="158">
        <f t="shared" si="2"/>
        <v>10</v>
      </c>
      <c r="E16" s="332">
        <v>44613</v>
      </c>
      <c r="F16" s="69">
        <f t="shared" si="0"/>
        <v>10</v>
      </c>
      <c r="G16" s="270" t="s">
        <v>180</v>
      </c>
      <c r="H16" s="271">
        <v>90</v>
      </c>
      <c r="I16" s="272">
        <f t="shared" si="4"/>
        <v>280</v>
      </c>
      <c r="J16" s="273">
        <f t="shared" si="5"/>
        <v>28</v>
      </c>
      <c r="L16" s="81"/>
      <c r="M16" s="83">
        <v>15</v>
      </c>
      <c r="N16" s="15"/>
      <c r="O16" s="158">
        <f t="shared" si="3"/>
        <v>0</v>
      </c>
      <c r="P16" s="332"/>
      <c r="Q16" s="69">
        <f t="shared" si="1"/>
        <v>0</v>
      </c>
      <c r="R16" s="270"/>
      <c r="S16" s="271"/>
      <c r="T16" s="272">
        <f t="shared" si="6"/>
        <v>800</v>
      </c>
      <c r="U16" s="273">
        <f t="shared" si="7"/>
        <v>70</v>
      </c>
    </row>
    <row r="17" spans="1:21" x14ac:dyDescent="0.25">
      <c r="A17" s="83"/>
      <c r="B17" s="83">
        <v>10</v>
      </c>
      <c r="C17" s="15">
        <v>1</v>
      </c>
      <c r="D17" s="158">
        <f t="shared" si="2"/>
        <v>10</v>
      </c>
      <c r="E17" s="344">
        <v>44617</v>
      </c>
      <c r="F17" s="69">
        <f t="shared" si="0"/>
        <v>10</v>
      </c>
      <c r="G17" s="270" t="s">
        <v>194</v>
      </c>
      <c r="H17" s="271">
        <v>80</v>
      </c>
      <c r="I17" s="272">
        <f t="shared" si="4"/>
        <v>270</v>
      </c>
      <c r="J17" s="273">
        <f t="shared" si="5"/>
        <v>27</v>
      </c>
      <c r="L17" s="83"/>
      <c r="M17" s="83">
        <v>15</v>
      </c>
      <c r="N17" s="15"/>
      <c r="O17" s="158">
        <f t="shared" si="3"/>
        <v>0</v>
      </c>
      <c r="P17" s="344"/>
      <c r="Q17" s="69">
        <f t="shared" si="1"/>
        <v>0</v>
      </c>
      <c r="R17" s="270"/>
      <c r="S17" s="271"/>
      <c r="T17" s="272">
        <f t="shared" si="6"/>
        <v>800</v>
      </c>
      <c r="U17" s="273">
        <f t="shared" si="7"/>
        <v>70</v>
      </c>
    </row>
    <row r="18" spans="1:21" x14ac:dyDescent="0.25">
      <c r="A18" s="2"/>
      <c r="B18" s="83">
        <v>10</v>
      </c>
      <c r="C18" s="15">
        <v>1</v>
      </c>
      <c r="D18" s="158">
        <f t="shared" si="2"/>
        <v>10</v>
      </c>
      <c r="E18" s="344">
        <v>44617</v>
      </c>
      <c r="F18" s="69">
        <f t="shared" si="0"/>
        <v>10</v>
      </c>
      <c r="G18" s="625" t="s">
        <v>195</v>
      </c>
      <c r="H18" s="271">
        <v>80</v>
      </c>
      <c r="I18" s="272">
        <f t="shared" si="4"/>
        <v>260</v>
      </c>
      <c r="J18" s="273">
        <f t="shared" si="5"/>
        <v>26</v>
      </c>
      <c r="L18" s="2"/>
      <c r="M18" s="83">
        <v>15</v>
      </c>
      <c r="N18" s="15"/>
      <c r="O18" s="158">
        <f t="shared" si="3"/>
        <v>0</v>
      </c>
      <c r="P18" s="344"/>
      <c r="Q18" s="69">
        <f t="shared" si="1"/>
        <v>0</v>
      </c>
      <c r="R18" s="625"/>
      <c r="S18" s="271"/>
      <c r="T18" s="272">
        <f t="shared" si="6"/>
        <v>800</v>
      </c>
      <c r="U18" s="273">
        <f t="shared" si="7"/>
        <v>70</v>
      </c>
    </row>
    <row r="19" spans="1:21" x14ac:dyDescent="0.25">
      <c r="A19" s="2"/>
      <c r="B19" s="83">
        <v>10</v>
      </c>
      <c r="C19" s="53">
        <v>6</v>
      </c>
      <c r="D19" s="158">
        <f t="shared" si="2"/>
        <v>60</v>
      </c>
      <c r="E19" s="344">
        <v>44618</v>
      </c>
      <c r="F19" s="69">
        <f t="shared" si="0"/>
        <v>60</v>
      </c>
      <c r="G19" s="270" t="s">
        <v>202</v>
      </c>
      <c r="H19" s="271">
        <v>80</v>
      </c>
      <c r="I19" s="272">
        <f t="shared" si="4"/>
        <v>200</v>
      </c>
      <c r="J19" s="273">
        <f t="shared" si="5"/>
        <v>20</v>
      </c>
      <c r="L19" s="2"/>
      <c r="M19" s="83">
        <v>15</v>
      </c>
      <c r="N19" s="53"/>
      <c r="O19" s="158">
        <f t="shared" si="3"/>
        <v>0</v>
      </c>
      <c r="P19" s="344"/>
      <c r="Q19" s="69">
        <f t="shared" si="1"/>
        <v>0</v>
      </c>
      <c r="R19" s="270"/>
      <c r="S19" s="271"/>
      <c r="T19" s="272">
        <f t="shared" si="6"/>
        <v>800</v>
      </c>
      <c r="U19" s="273">
        <f t="shared" si="7"/>
        <v>70</v>
      </c>
    </row>
    <row r="20" spans="1:21" x14ac:dyDescent="0.25">
      <c r="A20" s="2"/>
      <c r="B20" s="83">
        <v>10</v>
      </c>
      <c r="C20" s="15"/>
      <c r="D20" s="1025">
        <f t="shared" si="2"/>
        <v>0</v>
      </c>
      <c r="E20" s="1020"/>
      <c r="F20" s="483">
        <f t="shared" si="0"/>
        <v>0</v>
      </c>
      <c r="G20" s="484"/>
      <c r="H20" s="551"/>
      <c r="I20" s="272">
        <f t="shared" si="4"/>
        <v>200</v>
      </c>
      <c r="J20" s="273">
        <f t="shared" si="5"/>
        <v>20</v>
      </c>
      <c r="L20" s="2"/>
      <c r="M20" s="83">
        <v>15</v>
      </c>
      <c r="N20" s="15"/>
      <c r="O20" s="158">
        <f t="shared" si="3"/>
        <v>0</v>
      </c>
      <c r="P20" s="332"/>
      <c r="Q20" s="69">
        <f t="shared" si="1"/>
        <v>0</v>
      </c>
      <c r="R20" s="270"/>
      <c r="S20" s="271"/>
      <c r="T20" s="272">
        <f t="shared" si="6"/>
        <v>800</v>
      </c>
      <c r="U20" s="273">
        <f t="shared" si="7"/>
        <v>70</v>
      </c>
    </row>
    <row r="21" spans="1:21" x14ac:dyDescent="0.25">
      <c r="A21" s="2"/>
      <c r="B21" s="83">
        <v>10</v>
      </c>
      <c r="C21" s="15"/>
      <c r="D21" s="1025">
        <f t="shared" si="2"/>
        <v>0</v>
      </c>
      <c r="E21" s="1020"/>
      <c r="F21" s="483">
        <f t="shared" si="0"/>
        <v>0</v>
      </c>
      <c r="G21" s="484"/>
      <c r="H21" s="551"/>
      <c r="I21" s="272">
        <f t="shared" si="4"/>
        <v>200</v>
      </c>
      <c r="J21" s="273">
        <f t="shared" si="5"/>
        <v>20</v>
      </c>
      <c r="L21" s="2"/>
      <c r="M21" s="83">
        <v>15</v>
      </c>
      <c r="N21" s="15"/>
      <c r="O21" s="158">
        <f t="shared" si="3"/>
        <v>0</v>
      </c>
      <c r="P21" s="332"/>
      <c r="Q21" s="69">
        <f t="shared" si="1"/>
        <v>0</v>
      </c>
      <c r="R21" s="270"/>
      <c r="S21" s="271"/>
      <c r="T21" s="272">
        <f t="shared" si="6"/>
        <v>800</v>
      </c>
      <c r="U21" s="273">
        <f t="shared" si="7"/>
        <v>70</v>
      </c>
    </row>
    <row r="22" spans="1:21" x14ac:dyDescent="0.25">
      <c r="A22" s="2"/>
      <c r="B22" s="83">
        <v>10</v>
      </c>
      <c r="C22" s="15"/>
      <c r="D22" s="1025">
        <f t="shared" si="2"/>
        <v>0</v>
      </c>
      <c r="E22" s="486"/>
      <c r="F22" s="483">
        <f t="shared" si="0"/>
        <v>0</v>
      </c>
      <c r="G22" s="552"/>
      <c r="H22" s="553"/>
      <c r="I22" s="272">
        <f t="shared" si="4"/>
        <v>200</v>
      </c>
      <c r="J22" s="273">
        <f t="shared" si="5"/>
        <v>20</v>
      </c>
      <c r="L22" s="2"/>
      <c r="M22" s="83">
        <v>15</v>
      </c>
      <c r="N22" s="15"/>
      <c r="O22" s="158">
        <f t="shared" si="3"/>
        <v>0</v>
      </c>
      <c r="P22" s="333"/>
      <c r="Q22" s="69">
        <f t="shared" si="1"/>
        <v>0</v>
      </c>
      <c r="R22" s="70"/>
      <c r="S22" s="71"/>
      <c r="T22" s="272">
        <f t="shared" si="6"/>
        <v>800</v>
      </c>
      <c r="U22" s="273">
        <f t="shared" si="7"/>
        <v>70</v>
      </c>
    </row>
    <row r="23" spans="1:21" x14ac:dyDescent="0.25">
      <c r="A23" s="2"/>
      <c r="B23" s="83">
        <v>10</v>
      </c>
      <c r="C23" s="15"/>
      <c r="D23" s="1025">
        <f t="shared" si="2"/>
        <v>0</v>
      </c>
      <c r="E23" s="486"/>
      <c r="F23" s="483">
        <f t="shared" si="0"/>
        <v>0</v>
      </c>
      <c r="G23" s="552"/>
      <c r="H23" s="553"/>
      <c r="I23" s="272">
        <f t="shared" si="4"/>
        <v>200</v>
      </c>
      <c r="J23" s="273">
        <f t="shared" si="5"/>
        <v>20</v>
      </c>
      <c r="L23" s="2"/>
      <c r="M23" s="83">
        <v>15</v>
      </c>
      <c r="N23" s="15"/>
      <c r="O23" s="158">
        <f t="shared" si="3"/>
        <v>0</v>
      </c>
      <c r="P23" s="333"/>
      <c r="Q23" s="69">
        <f t="shared" si="1"/>
        <v>0</v>
      </c>
      <c r="R23" s="70"/>
      <c r="S23" s="71"/>
      <c r="T23" s="272">
        <f t="shared" si="6"/>
        <v>800</v>
      </c>
      <c r="U23" s="273">
        <f t="shared" si="7"/>
        <v>70</v>
      </c>
    </row>
    <row r="24" spans="1:21" x14ac:dyDescent="0.25">
      <c r="A24" s="2"/>
      <c r="B24" s="83">
        <v>10</v>
      </c>
      <c r="C24" s="15"/>
      <c r="D24" s="1025">
        <f t="shared" si="2"/>
        <v>0</v>
      </c>
      <c r="E24" s="486"/>
      <c r="F24" s="483">
        <f t="shared" si="0"/>
        <v>0</v>
      </c>
      <c r="G24" s="552"/>
      <c r="H24" s="553"/>
      <c r="I24" s="272">
        <f t="shared" si="4"/>
        <v>200</v>
      </c>
      <c r="J24" s="127">
        <f t="shared" si="5"/>
        <v>20</v>
      </c>
      <c r="L24" s="2"/>
      <c r="M24" s="83">
        <v>15</v>
      </c>
      <c r="N24" s="15"/>
      <c r="O24" s="158">
        <f t="shared" si="3"/>
        <v>0</v>
      </c>
      <c r="P24" s="333"/>
      <c r="Q24" s="69">
        <f t="shared" si="1"/>
        <v>0</v>
      </c>
      <c r="R24" s="70"/>
      <c r="S24" s="71"/>
      <c r="T24" s="272">
        <f t="shared" si="6"/>
        <v>800</v>
      </c>
      <c r="U24" s="127">
        <f t="shared" si="7"/>
        <v>70</v>
      </c>
    </row>
    <row r="25" spans="1:21" x14ac:dyDescent="0.25">
      <c r="A25" s="2"/>
      <c r="B25" s="83">
        <v>10</v>
      </c>
      <c r="C25" s="15"/>
      <c r="D25" s="1025">
        <f t="shared" si="2"/>
        <v>0</v>
      </c>
      <c r="E25" s="486"/>
      <c r="F25" s="483">
        <f t="shared" si="0"/>
        <v>0</v>
      </c>
      <c r="G25" s="552"/>
      <c r="H25" s="553"/>
      <c r="I25" s="272">
        <f t="shared" si="4"/>
        <v>200</v>
      </c>
      <c r="J25" s="127">
        <f t="shared" si="5"/>
        <v>20</v>
      </c>
      <c r="L25" s="2"/>
      <c r="M25" s="83">
        <v>15</v>
      </c>
      <c r="N25" s="15"/>
      <c r="O25" s="158">
        <f t="shared" si="3"/>
        <v>0</v>
      </c>
      <c r="P25" s="333"/>
      <c r="Q25" s="69">
        <f t="shared" si="1"/>
        <v>0</v>
      </c>
      <c r="R25" s="70"/>
      <c r="S25" s="71"/>
      <c r="T25" s="272">
        <f t="shared" si="6"/>
        <v>800</v>
      </c>
      <c r="U25" s="127">
        <f t="shared" si="7"/>
        <v>70</v>
      </c>
    </row>
    <row r="26" spans="1:21" x14ac:dyDescent="0.25">
      <c r="A26" s="2"/>
      <c r="B26" s="83">
        <v>10</v>
      </c>
      <c r="C26" s="15"/>
      <c r="D26" s="1025">
        <f t="shared" si="2"/>
        <v>0</v>
      </c>
      <c r="E26" s="486"/>
      <c r="F26" s="483">
        <f t="shared" si="0"/>
        <v>0</v>
      </c>
      <c r="G26" s="552"/>
      <c r="H26" s="553"/>
      <c r="I26" s="227">
        <f t="shared" si="4"/>
        <v>200</v>
      </c>
      <c r="J26" s="127">
        <f t="shared" si="5"/>
        <v>20</v>
      </c>
      <c r="L26" s="2"/>
      <c r="M26" s="83">
        <v>15</v>
      </c>
      <c r="N26" s="15"/>
      <c r="O26" s="158">
        <f t="shared" si="3"/>
        <v>0</v>
      </c>
      <c r="P26" s="333"/>
      <c r="Q26" s="69">
        <f t="shared" si="1"/>
        <v>0</v>
      </c>
      <c r="R26" s="70"/>
      <c r="S26" s="71"/>
      <c r="T26" s="227">
        <f t="shared" si="6"/>
        <v>800</v>
      </c>
      <c r="U26" s="127">
        <f t="shared" si="7"/>
        <v>70</v>
      </c>
    </row>
    <row r="27" spans="1:21" x14ac:dyDescent="0.25">
      <c r="A27" s="2"/>
      <c r="B27" s="83">
        <v>10</v>
      </c>
      <c r="C27" s="15"/>
      <c r="D27" s="1025">
        <f t="shared" si="2"/>
        <v>0</v>
      </c>
      <c r="E27" s="486"/>
      <c r="F27" s="483">
        <f t="shared" si="0"/>
        <v>0</v>
      </c>
      <c r="G27" s="552"/>
      <c r="H27" s="553"/>
      <c r="I27" s="227">
        <f t="shared" si="4"/>
        <v>200</v>
      </c>
      <c r="J27" s="127">
        <f t="shared" si="5"/>
        <v>20</v>
      </c>
      <c r="L27" s="2"/>
      <c r="M27" s="83">
        <v>15</v>
      </c>
      <c r="N27" s="15"/>
      <c r="O27" s="158">
        <f t="shared" si="3"/>
        <v>0</v>
      </c>
      <c r="P27" s="333"/>
      <c r="Q27" s="69">
        <f t="shared" si="1"/>
        <v>0</v>
      </c>
      <c r="R27" s="70"/>
      <c r="S27" s="71"/>
      <c r="T27" s="227">
        <f t="shared" si="6"/>
        <v>800</v>
      </c>
      <c r="U27" s="127">
        <f t="shared" si="7"/>
        <v>70</v>
      </c>
    </row>
    <row r="28" spans="1:21" x14ac:dyDescent="0.25">
      <c r="A28" s="2"/>
      <c r="B28" s="83"/>
      <c r="C28" s="15"/>
      <c r="D28" s="1025">
        <f t="shared" si="2"/>
        <v>0</v>
      </c>
      <c r="E28" s="486"/>
      <c r="F28" s="483">
        <f t="shared" si="0"/>
        <v>0</v>
      </c>
      <c r="G28" s="552"/>
      <c r="H28" s="553"/>
      <c r="I28" s="227">
        <f t="shared" si="4"/>
        <v>200</v>
      </c>
      <c r="J28" s="127">
        <f t="shared" si="5"/>
        <v>20</v>
      </c>
      <c r="L28" s="2"/>
      <c r="M28" s="83"/>
      <c r="N28" s="15"/>
      <c r="O28" s="158">
        <f t="shared" si="3"/>
        <v>0</v>
      </c>
      <c r="P28" s="333"/>
      <c r="Q28" s="69">
        <f t="shared" si="1"/>
        <v>0</v>
      </c>
      <c r="R28" s="70"/>
      <c r="S28" s="71"/>
      <c r="T28" s="227">
        <f t="shared" si="6"/>
        <v>800</v>
      </c>
      <c r="U28" s="127">
        <f t="shared" si="7"/>
        <v>70</v>
      </c>
    </row>
    <row r="29" spans="1:21" x14ac:dyDescent="0.25">
      <c r="A29" s="2"/>
      <c r="B29" s="83"/>
      <c r="C29" s="15"/>
      <c r="D29" s="158">
        <v>0</v>
      </c>
      <c r="E29" s="333"/>
      <c r="F29" s="69">
        <f t="shared" si="0"/>
        <v>0</v>
      </c>
      <c r="G29" s="70"/>
      <c r="H29" s="71"/>
      <c r="I29" s="227">
        <f t="shared" si="4"/>
        <v>200</v>
      </c>
      <c r="J29" s="127">
        <f t="shared" si="5"/>
        <v>20</v>
      </c>
      <c r="L29" s="2"/>
      <c r="M29" s="83"/>
      <c r="N29" s="15"/>
      <c r="O29" s="158">
        <v>0</v>
      </c>
      <c r="P29" s="333"/>
      <c r="Q29" s="69">
        <f t="shared" si="1"/>
        <v>0</v>
      </c>
      <c r="R29" s="70"/>
      <c r="S29" s="71"/>
      <c r="T29" s="227">
        <f t="shared" si="6"/>
        <v>800</v>
      </c>
      <c r="U29" s="127">
        <f t="shared" si="7"/>
        <v>70</v>
      </c>
    </row>
    <row r="30" spans="1:21" x14ac:dyDescent="0.25">
      <c r="A30" s="2"/>
      <c r="B30" s="83"/>
      <c r="C30" s="15"/>
      <c r="D30" s="158">
        <v>0</v>
      </c>
      <c r="E30" s="333"/>
      <c r="F30" s="69">
        <f t="shared" si="0"/>
        <v>0</v>
      </c>
      <c r="G30" s="70"/>
      <c r="H30" s="71"/>
      <c r="I30" s="227">
        <f t="shared" si="4"/>
        <v>200</v>
      </c>
      <c r="J30" s="127">
        <f t="shared" si="5"/>
        <v>20</v>
      </c>
      <c r="L30" s="2"/>
      <c r="M30" s="83"/>
      <c r="N30" s="15"/>
      <c r="O30" s="158">
        <v>0</v>
      </c>
      <c r="P30" s="333"/>
      <c r="Q30" s="69">
        <f t="shared" si="1"/>
        <v>0</v>
      </c>
      <c r="R30" s="70"/>
      <c r="S30" s="71"/>
      <c r="T30" s="227">
        <f t="shared" si="6"/>
        <v>800</v>
      </c>
      <c r="U30" s="127">
        <f t="shared" si="7"/>
        <v>70</v>
      </c>
    </row>
    <row r="31" spans="1:21" x14ac:dyDescent="0.25">
      <c r="A31" s="2"/>
      <c r="B31" s="83"/>
      <c r="C31" s="15"/>
      <c r="D31" s="158">
        <v>0</v>
      </c>
      <c r="E31" s="333"/>
      <c r="F31" s="69">
        <f t="shared" si="0"/>
        <v>0</v>
      </c>
      <c r="G31" s="70"/>
      <c r="H31" s="71"/>
      <c r="I31" s="227">
        <f t="shared" si="4"/>
        <v>200</v>
      </c>
      <c r="J31" s="127">
        <f t="shared" si="5"/>
        <v>20</v>
      </c>
      <c r="L31" s="2"/>
      <c r="M31" s="83"/>
      <c r="N31" s="15"/>
      <c r="O31" s="158">
        <v>0</v>
      </c>
      <c r="P31" s="333"/>
      <c r="Q31" s="69">
        <f t="shared" si="1"/>
        <v>0</v>
      </c>
      <c r="R31" s="70"/>
      <c r="S31" s="71"/>
      <c r="T31" s="227">
        <f t="shared" si="6"/>
        <v>800</v>
      </c>
      <c r="U31" s="127">
        <f t="shared" si="7"/>
        <v>70</v>
      </c>
    </row>
    <row r="32" spans="1:21" x14ac:dyDescent="0.25">
      <c r="A32" s="2"/>
      <c r="B32" s="83"/>
      <c r="C32" s="15"/>
      <c r="D32" s="158">
        <v>0</v>
      </c>
      <c r="E32" s="333"/>
      <c r="F32" s="69">
        <f t="shared" si="0"/>
        <v>0</v>
      </c>
      <c r="G32" s="70"/>
      <c r="H32" s="71"/>
      <c r="I32" s="227">
        <f t="shared" si="4"/>
        <v>200</v>
      </c>
      <c r="J32" s="127">
        <f t="shared" si="5"/>
        <v>20</v>
      </c>
      <c r="L32" s="2"/>
      <c r="M32" s="83"/>
      <c r="N32" s="15"/>
      <c r="O32" s="158">
        <v>0</v>
      </c>
      <c r="P32" s="333"/>
      <c r="Q32" s="69">
        <f t="shared" si="1"/>
        <v>0</v>
      </c>
      <c r="R32" s="70"/>
      <c r="S32" s="71"/>
      <c r="T32" s="227">
        <f t="shared" si="6"/>
        <v>800</v>
      </c>
      <c r="U32" s="127">
        <f t="shared" si="7"/>
        <v>70</v>
      </c>
    </row>
    <row r="33" spans="1:21" x14ac:dyDescent="0.25">
      <c r="A33" s="2"/>
      <c r="B33" s="83"/>
      <c r="C33" s="15"/>
      <c r="D33" s="158">
        <v>0</v>
      </c>
      <c r="E33" s="333"/>
      <c r="F33" s="69">
        <f t="shared" si="0"/>
        <v>0</v>
      </c>
      <c r="G33" s="70"/>
      <c r="H33" s="71"/>
      <c r="I33" s="227">
        <f t="shared" si="4"/>
        <v>200</v>
      </c>
      <c r="J33" s="127">
        <f t="shared" si="5"/>
        <v>20</v>
      </c>
      <c r="L33" s="2"/>
      <c r="M33" s="83"/>
      <c r="N33" s="15"/>
      <c r="O33" s="158">
        <v>0</v>
      </c>
      <c r="P33" s="333"/>
      <c r="Q33" s="69">
        <f t="shared" si="1"/>
        <v>0</v>
      </c>
      <c r="R33" s="70"/>
      <c r="S33" s="71"/>
      <c r="T33" s="227">
        <f t="shared" si="6"/>
        <v>800</v>
      </c>
      <c r="U33" s="127">
        <f t="shared" si="7"/>
        <v>70</v>
      </c>
    </row>
    <row r="34" spans="1:21" x14ac:dyDescent="0.25">
      <c r="A34" s="2"/>
      <c r="B34" s="83"/>
      <c r="C34" s="15"/>
      <c r="D34" s="158">
        <v>0</v>
      </c>
      <c r="E34" s="333"/>
      <c r="F34" s="69">
        <f t="shared" si="0"/>
        <v>0</v>
      </c>
      <c r="G34" s="70"/>
      <c r="H34" s="71"/>
      <c r="I34" s="227">
        <f t="shared" si="4"/>
        <v>200</v>
      </c>
      <c r="J34" s="127">
        <f t="shared" si="5"/>
        <v>20</v>
      </c>
      <c r="L34" s="2"/>
      <c r="M34" s="83"/>
      <c r="N34" s="15"/>
      <c r="O34" s="158">
        <v>0</v>
      </c>
      <c r="P34" s="333"/>
      <c r="Q34" s="69">
        <f t="shared" si="1"/>
        <v>0</v>
      </c>
      <c r="R34" s="70"/>
      <c r="S34" s="71"/>
      <c r="T34" s="227">
        <f t="shared" si="6"/>
        <v>800</v>
      </c>
      <c r="U34" s="127">
        <f t="shared" si="7"/>
        <v>70</v>
      </c>
    </row>
    <row r="35" spans="1:21" x14ac:dyDescent="0.25">
      <c r="A35" s="2"/>
      <c r="B35" s="83"/>
      <c r="C35" s="15"/>
      <c r="D35" s="158">
        <v>0</v>
      </c>
      <c r="E35" s="333"/>
      <c r="F35" s="69">
        <f t="shared" si="0"/>
        <v>0</v>
      </c>
      <c r="G35" s="70"/>
      <c r="H35" s="71"/>
      <c r="I35" s="227">
        <f t="shared" si="4"/>
        <v>200</v>
      </c>
      <c r="J35" s="127">
        <f t="shared" si="5"/>
        <v>20</v>
      </c>
      <c r="L35" s="2"/>
      <c r="M35" s="83"/>
      <c r="N35" s="15"/>
      <c r="O35" s="158">
        <v>0</v>
      </c>
      <c r="P35" s="333"/>
      <c r="Q35" s="69">
        <f t="shared" si="1"/>
        <v>0</v>
      </c>
      <c r="R35" s="70"/>
      <c r="S35" s="71"/>
      <c r="T35" s="227">
        <f t="shared" si="6"/>
        <v>800</v>
      </c>
      <c r="U35" s="127">
        <f t="shared" si="7"/>
        <v>70</v>
      </c>
    </row>
    <row r="36" spans="1:21" ht="15.75" thickBot="1" x14ac:dyDescent="0.3">
      <c r="A36" s="4"/>
      <c r="B36" s="83"/>
      <c r="C36" s="37"/>
      <c r="D36" s="158">
        <v>0</v>
      </c>
      <c r="E36" s="164"/>
      <c r="F36" s="157">
        <f t="shared" si="0"/>
        <v>0</v>
      </c>
      <c r="G36" s="141"/>
      <c r="H36" s="71"/>
      <c r="L36" s="4"/>
      <c r="M36" s="83"/>
      <c r="N36" s="37"/>
      <c r="O36" s="158">
        <v>0</v>
      </c>
      <c r="P36" s="164"/>
      <c r="Q36" s="157">
        <f t="shared" si="1"/>
        <v>0</v>
      </c>
      <c r="R36" s="141"/>
      <c r="S36" s="71"/>
    </row>
    <row r="37" spans="1:21" ht="16.5" thickTop="1" thickBot="1" x14ac:dyDescent="0.3">
      <c r="C37" s="90">
        <f>SUM(C10:C36)</f>
        <v>30</v>
      </c>
      <c r="D37" s="158">
        <v>0</v>
      </c>
      <c r="E37" s="38"/>
      <c r="F37" s="5">
        <f>SUM(F10:F36)</f>
        <v>300</v>
      </c>
      <c r="N37" s="90">
        <f>SUM(N10:N36)</f>
        <v>0</v>
      </c>
      <c r="O37" s="158">
        <v>0</v>
      </c>
      <c r="P37" s="38"/>
      <c r="Q37" s="5">
        <f>SUM(Q10:Q36)</f>
        <v>0</v>
      </c>
    </row>
    <row r="38" spans="1:21" ht="15.75" thickBot="1" x14ac:dyDescent="0.3">
      <c r="A38" s="51"/>
      <c r="D38" s="158">
        <v>0</v>
      </c>
      <c r="E38" s="68">
        <f>F4+F5+F6-+C37</f>
        <v>20</v>
      </c>
      <c r="F38" s="5"/>
      <c r="L38" s="51"/>
      <c r="O38" s="158">
        <v>0</v>
      </c>
      <c r="P38" s="68">
        <f>Q4+Q5+Q6-+N37</f>
        <v>70</v>
      </c>
      <c r="Q38" s="5"/>
    </row>
    <row r="39" spans="1:21" ht="15.75" thickBot="1" x14ac:dyDescent="0.3">
      <c r="A39" s="119"/>
      <c r="D39" s="47"/>
      <c r="F39" s="5"/>
      <c r="L39" s="119"/>
      <c r="O39" s="47"/>
      <c r="Q39" s="5"/>
    </row>
    <row r="40" spans="1:21" ht="16.5" thickTop="1" thickBot="1" x14ac:dyDescent="0.3">
      <c r="A40" s="47"/>
      <c r="C40" s="1138" t="s">
        <v>11</v>
      </c>
      <c r="D40" s="1139"/>
      <c r="E40" s="148">
        <f>E5+E4+E6+-F37</f>
        <v>200</v>
      </c>
      <c r="F40" s="5"/>
      <c r="L40" s="47"/>
      <c r="N40" s="1138" t="s">
        <v>11</v>
      </c>
      <c r="O40" s="1139"/>
      <c r="P40" s="148">
        <f>P5+P4+P6+-Q37</f>
        <v>800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09"/>
      <c r="B1" s="1109"/>
      <c r="C1" s="1109"/>
      <c r="D1" s="1109"/>
      <c r="E1" s="1109"/>
      <c r="F1" s="1109"/>
      <c r="G1" s="110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2"/>
      <c r="D4" s="317"/>
      <c r="E4" s="827"/>
      <c r="F4" s="319"/>
    </row>
    <row r="5" spans="1:10" ht="15" customHeight="1" x14ac:dyDescent="0.25">
      <c r="A5" s="1164"/>
      <c r="B5" s="1166" t="s">
        <v>91</v>
      </c>
      <c r="C5" s="252"/>
      <c r="D5" s="317"/>
      <c r="E5" s="828"/>
      <c r="F5" s="321"/>
      <c r="G5" s="308">
        <f>F98</f>
        <v>0</v>
      </c>
      <c r="H5" s="58">
        <f>E4+E5+E7-G5</f>
        <v>0</v>
      </c>
    </row>
    <row r="6" spans="1:10" ht="15" customHeight="1" thickBot="1" x14ac:dyDescent="0.3">
      <c r="A6" s="1164"/>
      <c r="B6" s="1167"/>
      <c r="C6" s="252"/>
      <c r="D6" s="317"/>
      <c r="E6" s="828"/>
      <c r="F6" s="321"/>
      <c r="G6" s="308"/>
      <c r="H6" s="58"/>
    </row>
    <row r="7" spans="1:10" ht="16.5" customHeight="1" thickTop="1" thickBot="1" x14ac:dyDescent="0.3">
      <c r="A7" s="1165"/>
      <c r="B7" s="1168"/>
      <c r="C7" s="252"/>
      <c r="D7" s="317"/>
      <c r="E7" s="827"/>
      <c r="F7" s="319"/>
      <c r="G7" s="245"/>
      <c r="I7" s="1169" t="s">
        <v>3</v>
      </c>
      <c r="J7" s="1162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170"/>
      <c r="J8" s="1163"/>
    </row>
    <row r="9" spans="1:10" ht="15.75" thickTop="1" x14ac:dyDescent="0.25">
      <c r="A9" s="80" t="s">
        <v>32</v>
      </c>
      <c r="B9" s="83"/>
      <c r="C9" s="15"/>
      <c r="D9" s="189"/>
      <c r="E9" s="333"/>
      <c r="F9" s="69">
        <f t="shared" ref="F9:F11" si="0">D9</f>
        <v>0</v>
      </c>
      <c r="G9" s="70"/>
      <c r="H9" s="386"/>
      <c r="I9" s="272">
        <f>E5+E4-F9+E7</f>
        <v>0</v>
      </c>
      <c r="J9" s="127">
        <f>F4+F5+F7-C9</f>
        <v>0</v>
      </c>
    </row>
    <row r="10" spans="1:10" x14ac:dyDescent="0.25">
      <c r="A10" s="210"/>
      <c r="B10" s="83"/>
      <c r="C10" s="15"/>
      <c r="D10" s="189"/>
      <c r="E10" s="333"/>
      <c r="F10" s="69">
        <f t="shared" si="0"/>
        <v>0</v>
      </c>
      <c r="G10" s="70"/>
      <c r="H10" s="386"/>
      <c r="I10" s="272">
        <f>I9-F10</f>
        <v>0</v>
      </c>
      <c r="J10" s="273">
        <f>J9-C10</f>
        <v>0</v>
      </c>
    </row>
    <row r="11" spans="1:10" x14ac:dyDescent="0.25">
      <c r="A11" s="198"/>
      <c r="B11" s="83"/>
      <c r="C11" s="15"/>
      <c r="D11" s="189"/>
      <c r="E11" s="333"/>
      <c r="F11" s="69">
        <f t="shared" si="0"/>
        <v>0</v>
      </c>
      <c r="G11" s="70"/>
      <c r="H11" s="386"/>
      <c r="I11" s="272">
        <f t="shared" ref="I11:I41" si="1">I10-F11</f>
        <v>0</v>
      </c>
      <c r="J11" s="273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9"/>
      <c r="E12" s="333"/>
      <c r="F12" s="69">
        <f t="shared" ref="F12:F14" si="3">D12</f>
        <v>0</v>
      </c>
      <c r="G12" s="270"/>
      <c r="H12" s="883"/>
      <c r="I12" s="272">
        <f t="shared" si="1"/>
        <v>0</v>
      </c>
      <c r="J12" s="273">
        <f t="shared" si="2"/>
        <v>0</v>
      </c>
    </row>
    <row r="13" spans="1:10" x14ac:dyDescent="0.25">
      <c r="A13" s="73"/>
      <c r="B13" s="83"/>
      <c r="C13" s="15"/>
      <c r="D13" s="189"/>
      <c r="E13" s="333"/>
      <c r="F13" s="69">
        <f t="shared" si="3"/>
        <v>0</v>
      </c>
      <c r="G13" s="270"/>
      <c r="H13" s="883"/>
      <c r="I13" s="272">
        <f t="shared" si="1"/>
        <v>0</v>
      </c>
      <c r="J13" s="273">
        <f t="shared" si="2"/>
        <v>0</v>
      </c>
    </row>
    <row r="14" spans="1:10" x14ac:dyDescent="0.25">
      <c r="A14" s="73"/>
      <c r="B14" s="83"/>
      <c r="C14" s="15"/>
      <c r="D14" s="189"/>
      <c r="E14" s="332"/>
      <c r="F14" s="69">
        <f t="shared" si="3"/>
        <v>0</v>
      </c>
      <c r="G14" s="270"/>
      <c r="H14" s="883"/>
      <c r="I14" s="272">
        <f t="shared" si="1"/>
        <v>0</v>
      </c>
      <c r="J14" s="273">
        <f t="shared" si="2"/>
        <v>0</v>
      </c>
    </row>
    <row r="15" spans="1:10" x14ac:dyDescent="0.25">
      <c r="B15" s="83"/>
      <c r="C15" s="15"/>
      <c r="D15" s="189"/>
      <c r="E15" s="332"/>
      <c r="F15" s="69">
        <f>D15</f>
        <v>0</v>
      </c>
      <c r="G15" s="885"/>
      <c r="H15" s="883"/>
      <c r="I15" s="272">
        <f t="shared" si="1"/>
        <v>0</v>
      </c>
      <c r="J15" s="273">
        <f t="shared" si="2"/>
        <v>0</v>
      </c>
    </row>
    <row r="16" spans="1:10" x14ac:dyDescent="0.25">
      <c r="B16" s="83"/>
      <c r="C16" s="268"/>
      <c r="D16" s="189"/>
      <c r="E16" s="332"/>
      <c r="F16" s="69">
        <f>D16</f>
        <v>0</v>
      </c>
      <c r="G16" s="885"/>
      <c r="H16" s="883"/>
      <c r="I16" s="272">
        <f t="shared" si="1"/>
        <v>0</v>
      </c>
      <c r="J16" s="273">
        <f t="shared" si="2"/>
        <v>0</v>
      </c>
    </row>
    <row r="17" spans="1:10" x14ac:dyDescent="0.25">
      <c r="A17" s="81"/>
      <c r="B17" s="83"/>
      <c r="C17" s="15"/>
      <c r="D17" s="189"/>
      <c r="E17" s="344"/>
      <c r="F17" s="69">
        <f>D17</f>
        <v>0</v>
      </c>
      <c r="G17" s="885"/>
      <c r="H17" s="883"/>
      <c r="I17" s="272">
        <f t="shared" si="1"/>
        <v>0</v>
      </c>
      <c r="J17" s="273">
        <f t="shared" si="2"/>
        <v>0</v>
      </c>
    </row>
    <row r="18" spans="1:10" x14ac:dyDescent="0.25">
      <c r="A18" s="83"/>
      <c r="B18" s="83"/>
      <c r="C18" s="15"/>
      <c r="D18" s="189"/>
      <c r="E18" s="344"/>
      <c r="F18" s="69">
        <f t="shared" ref="F18:F58" si="4">D18</f>
        <v>0</v>
      </c>
      <c r="G18" s="886"/>
      <c r="H18" s="883"/>
      <c r="I18" s="272">
        <f t="shared" si="1"/>
        <v>0</v>
      </c>
      <c r="J18" s="273">
        <f t="shared" si="2"/>
        <v>0</v>
      </c>
    </row>
    <row r="19" spans="1:10" x14ac:dyDescent="0.25">
      <c r="A19" s="2"/>
      <c r="B19" s="83"/>
      <c r="C19" s="15"/>
      <c r="D19" s="189"/>
      <c r="E19" s="344"/>
      <c r="F19" s="69">
        <f t="shared" si="4"/>
        <v>0</v>
      </c>
      <c r="G19" s="885"/>
      <c r="H19" s="883"/>
      <c r="I19" s="272">
        <f t="shared" si="1"/>
        <v>0</v>
      </c>
      <c r="J19" s="273">
        <f t="shared" si="2"/>
        <v>0</v>
      </c>
    </row>
    <row r="20" spans="1:10" x14ac:dyDescent="0.25">
      <c r="A20" s="2"/>
      <c r="B20" s="83"/>
      <c r="C20" s="15"/>
      <c r="D20" s="189"/>
      <c r="E20" s="344"/>
      <c r="F20" s="69">
        <f t="shared" si="4"/>
        <v>0</v>
      </c>
      <c r="G20" s="270"/>
      <c r="H20" s="883"/>
      <c r="I20" s="272">
        <f t="shared" si="1"/>
        <v>0</v>
      </c>
      <c r="J20" s="273">
        <f t="shared" si="2"/>
        <v>0</v>
      </c>
    </row>
    <row r="21" spans="1:10" x14ac:dyDescent="0.25">
      <c r="A21" s="2"/>
      <c r="B21" s="83"/>
      <c r="C21" s="15"/>
      <c r="D21" s="189"/>
      <c r="E21" s="332"/>
      <c r="F21" s="69">
        <f t="shared" si="4"/>
        <v>0</v>
      </c>
      <c r="G21" s="270"/>
      <c r="H21" s="883"/>
      <c r="I21" s="272">
        <f t="shared" si="1"/>
        <v>0</v>
      </c>
      <c r="J21" s="273">
        <f t="shared" si="2"/>
        <v>0</v>
      </c>
    </row>
    <row r="22" spans="1:10" x14ac:dyDescent="0.25">
      <c r="A22" s="2"/>
      <c r="B22" s="83"/>
      <c r="C22" s="15"/>
      <c r="D22" s="189"/>
      <c r="E22" s="332"/>
      <c r="F22" s="69">
        <f t="shared" si="4"/>
        <v>0</v>
      </c>
      <c r="G22" s="70"/>
      <c r="H22" s="386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/>
      <c r="E23" s="332"/>
      <c r="F23" s="69">
        <f t="shared" si="4"/>
        <v>0</v>
      </c>
      <c r="G23" s="70"/>
      <c r="H23" s="386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/>
      <c r="E24" s="332"/>
      <c r="F24" s="69">
        <f t="shared" si="4"/>
        <v>0</v>
      </c>
      <c r="G24" s="70"/>
      <c r="H24" s="386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/>
      <c r="E25" s="344"/>
      <c r="F25" s="69">
        <f t="shared" si="4"/>
        <v>0</v>
      </c>
      <c r="G25" s="70"/>
      <c r="H25" s="386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/>
      <c r="E26" s="344"/>
      <c r="F26" s="69">
        <f t="shared" si="4"/>
        <v>0</v>
      </c>
      <c r="G26" s="70"/>
      <c r="H26" s="386"/>
      <c r="I26" s="227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9"/>
      <c r="E27" s="344"/>
      <c r="F27" s="69">
        <f t="shared" si="4"/>
        <v>0</v>
      </c>
      <c r="G27" s="70"/>
      <c r="H27" s="386"/>
      <c r="I27" s="227">
        <f t="shared" si="1"/>
        <v>0</v>
      </c>
      <c r="J27" s="127">
        <f t="shared" si="2"/>
        <v>0</v>
      </c>
    </row>
    <row r="28" spans="1:10" x14ac:dyDescent="0.25">
      <c r="A28" s="190"/>
      <c r="B28" s="83"/>
      <c r="C28" s="15"/>
      <c r="D28" s="189"/>
      <c r="E28" s="344"/>
      <c r="F28" s="69">
        <f t="shared" si="4"/>
        <v>0</v>
      </c>
      <c r="G28" s="70"/>
      <c r="H28" s="386"/>
      <c r="I28" s="227">
        <f t="shared" si="1"/>
        <v>0</v>
      </c>
      <c r="J28" s="127">
        <f t="shared" si="2"/>
        <v>0</v>
      </c>
    </row>
    <row r="29" spans="1:10" x14ac:dyDescent="0.25">
      <c r="A29" s="190"/>
      <c r="B29" s="83"/>
      <c r="C29" s="15"/>
      <c r="D29" s="189"/>
      <c r="E29" s="332"/>
      <c r="F29" s="69">
        <f t="shared" si="4"/>
        <v>0</v>
      </c>
      <c r="G29" s="270"/>
      <c r="H29" s="883"/>
      <c r="I29" s="272">
        <f t="shared" si="1"/>
        <v>0</v>
      </c>
      <c r="J29" s="273">
        <f t="shared" si="2"/>
        <v>0</v>
      </c>
    </row>
    <row r="30" spans="1:10" x14ac:dyDescent="0.25">
      <c r="A30" s="190"/>
      <c r="B30" s="83"/>
      <c r="C30" s="15"/>
      <c r="D30" s="189"/>
      <c r="E30" s="332"/>
      <c r="F30" s="69">
        <f t="shared" si="4"/>
        <v>0</v>
      </c>
      <c r="G30" s="270"/>
      <c r="H30" s="883"/>
      <c r="I30" s="272">
        <f t="shared" si="1"/>
        <v>0</v>
      </c>
      <c r="J30" s="273">
        <f t="shared" si="2"/>
        <v>0</v>
      </c>
    </row>
    <row r="31" spans="1:10" x14ac:dyDescent="0.25">
      <c r="A31" s="190"/>
      <c r="B31" s="83"/>
      <c r="C31" s="15"/>
      <c r="D31" s="189"/>
      <c r="E31" s="332"/>
      <c r="F31" s="69">
        <f t="shared" si="4"/>
        <v>0</v>
      </c>
      <c r="G31" s="270"/>
      <c r="H31" s="883"/>
      <c r="I31" s="272">
        <f t="shared" si="1"/>
        <v>0</v>
      </c>
      <c r="J31" s="273">
        <f t="shared" si="2"/>
        <v>0</v>
      </c>
    </row>
    <row r="32" spans="1:10" x14ac:dyDescent="0.25">
      <c r="A32" s="190"/>
      <c r="B32" s="83"/>
      <c r="C32" s="15"/>
      <c r="D32" s="189"/>
      <c r="E32" s="332"/>
      <c r="F32" s="69">
        <f t="shared" si="4"/>
        <v>0</v>
      </c>
      <c r="G32" s="270"/>
      <c r="H32" s="883"/>
      <c r="I32" s="272">
        <f t="shared" si="1"/>
        <v>0</v>
      </c>
      <c r="J32" s="273">
        <f t="shared" si="2"/>
        <v>0</v>
      </c>
    </row>
    <row r="33" spans="1:10" x14ac:dyDescent="0.25">
      <c r="A33" s="2"/>
      <c r="B33" s="83"/>
      <c r="C33" s="15"/>
      <c r="D33" s="189"/>
      <c r="E33" s="332"/>
      <c r="F33" s="69">
        <f t="shared" si="4"/>
        <v>0</v>
      </c>
      <c r="G33" s="270"/>
      <c r="H33" s="883"/>
      <c r="I33" s="272">
        <f t="shared" si="1"/>
        <v>0</v>
      </c>
      <c r="J33" s="273">
        <f t="shared" si="2"/>
        <v>0</v>
      </c>
    </row>
    <row r="34" spans="1:10" x14ac:dyDescent="0.25">
      <c r="A34" s="2"/>
      <c r="B34" s="83"/>
      <c r="C34" s="15"/>
      <c r="D34" s="189"/>
      <c r="E34" s="332"/>
      <c r="F34" s="69">
        <f t="shared" si="4"/>
        <v>0</v>
      </c>
      <c r="G34" s="70"/>
      <c r="H34" s="386"/>
      <c r="I34" s="227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9"/>
      <c r="E35" s="332"/>
      <c r="F35" s="69">
        <f t="shared" si="4"/>
        <v>0</v>
      </c>
      <c r="G35" s="70"/>
      <c r="H35" s="386"/>
      <c r="I35" s="227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9"/>
      <c r="E36" s="333"/>
      <c r="F36" s="69">
        <f t="shared" si="4"/>
        <v>0</v>
      </c>
      <c r="G36" s="70"/>
      <c r="H36" s="386"/>
      <c r="I36" s="227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9"/>
      <c r="E37" s="333"/>
      <c r="F37" s="69">
        <f t="shared" si="4"/>
        <v>0</v>
      </c>
      <c r="G37" s="70"/>
      <c r="H37" s="386"/>
      <c r="I37" s="227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9"/>
      <c r="E38" s="333"/>
      <c r="F38" s="69">
        <f t="shared" si="4"/>
        <v>0</v>
      </c>
      <c r="G38" s="70"/>
      <c r="H38" s="386"/>
      <c r="I38" s="227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9"/>
      <c r="E39" s="333"/>
      <c r="F39" s="69">
        <f t="shared" si="4"/>
        <v>0</v>
      </c>
      <c r="G39" s="70"/>
      <c r="H39" s="386"/>
      <c r="I39" s="227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9"/>
      <c r="E40" s="333"/>
      <c r="F40" s="69">
        <f t="shared" si="4"/>
        <v>0</v>
      </c>
      <c r="G40" s="70"/>
      <c r="H40" s="128"/>
      <c r="I40" s="227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9"/>
      <c r="E41" s="333"/>
      <c r="F41" s="69">
        <f t="shared" si="4"/>
        <v>0</v>
      </c>
      <c r="G41" s="70"/>
      <c r="H41" s="71"/>
      <c r="I41" s="227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9"/>
      <c r="E42" s="333"/>
      <c r="F42" s="69">
        <f t="shared" si="4"/>
        <v>0</v>
      </c>
      <c r="G42" s="70"/>
      <c r="H42" s="71"/>
      <c r="I42" s="227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9"/>
      <c r="E43" s="333"/>
      <c r="F43" s="69">
        <f t="shared" si="4"/>
        <v>0</v>
      </c>
      <c r="G43" s="70"/>
      <c r="H43" s="71"/>
      <c r="I43" s="227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9"/>
      <c r="E44" s="333"/>
      <c r="F44" s="69">
        <f t="shared" si="4"/>
        <v>0</v>
      </c>
      <c r="G44" s="70"/>
      <c r="H44" s="71"/>
      <c r="I44" s="227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9"/>
      <c r="E45" s="333"/>
      <c r="F45" s="69">
        <f t="shared" si="4"/>
        <v>0</v>
      </c>
      <c r="G45" s="70"/>
      <c r="H45" s="71"/>
      <c r="I45" s="227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9"/>
      <c r="E46" s="333"/>
      <c r="F46" s="69">
        <f t="shared" si="4"/>
        <v>0</v>
      </c>
      <c r="G46" s="70"/>
      <c r="H46" s="71"/>
      <c r="I46" s="227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9"/>
      <c r="E47" s="333"/>
      <c r="F47" s="69">
        <f t="shared" si="4"/>
        <v>0</v>
      </c>
      <c r="G47" s="70"/>
      <c r="H47" s="71"/>
      <c r="I47" s="227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9"/>
      <c r="E48" s="333"/>
      <c r="F48" s="69">
        <f t="shared" si="4"/>
        <v>0</v>
      </c>
      <c r="G48" s="70"/>
      <c r="H48" s="71"/>
      <c r="I48" s="227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9"/>
      <c r="E49" s="333"/>
      <c r="F49" s="69">
        <f t="shared" si="4"/>
        <v>0</v>
      </c>
      <c r="G49" s="70"/>
      <c r="H49" s="71"/>
      <c r="I49" s="227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9"/>
      <c r="E50" s="333"/>
      <c r="F50" s="69">
        <f t="shared" si="4"/>
        <v>0</v>
      </c>
      <c r="G50" s="70"/>
      <c r="H50" s="71"/>
      <c r="I50" s="227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9"/>
      <c r="E51" s="333"/>
      <c r="F51" s="69">
        <f t="shared" si="4"/>
        <v>0</v>
      </c>
      <c r="G51" s="70"/>
      <c r="H51" s="71"/>
      <c r="I51" s="227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9"/>
      <c r="E52" s="333"/>
      <c r="F52" s="69">
        <f t="shared" si="4"/>
        <v>0</v>
      </c>
      <c r="G52" s="70"/>
      <c r="H52" s="71"/>
      <c r="I52" s="227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9"/>
      <c r="E53" s="333"/>
      <c r="F53" s="69">
        <f t="shared" si="4"/>
        <v>0</v>
      </c>
      <c r="G53" s="70"/>
      <c r="H53" s="71"/>
      <c r="I53" s="227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9"/>
      <c r="E54" s="333"/>
      <c r="F54" s="69">
        <f t="shared" si="4"/>
        <v>0</v>
      </c>
      <c r="G54" s="70"/>
      <c r="H54" s="71"/>
      <c r="I54" s="227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9"/>
      <c r="E55" s="333"/>
      <c r="F55" s="69">
        <f t="shared" si="4"/>
        <v>0</v>
      </c>
      <c r="G55" s="70"/>
      <c r="H55" s="71"/>
      <c r="I55" s="227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9"/>
      <c r="E56" s="333"/>
      <c r="F56" s="69">
        <f t="shared" si="4"/>
        <v>0</v>
      </c>
      <c r="G56" s="70"/>
      <c r="H56" s="71"/>
      <c r="I56" s="227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9"/>
      <c r="E57" s="333"/>
      <c r="F57" s="69">
        <f t="shared" si="4"/>
        <v>0</v>
      </c>
      <c r="G57" s="70"/>
      <c r="H57" s="71"/>
      <c r="I57" s="227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9"/>
      <c r="E58" s="333"/>
      <c r="F58" s="69">
        <f t="shared" si="4"/>
        <v>0</v>
      </c>
      <c r="G58" s="70"/>
      <c r="H58" s="71"/>
      <c r="I58" s="227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9"/>
      <c r="E59" s="333"/>
      <c r="F59" s="69"/>
      <c r="G59" s="70"/>
      <c r="H59" s="71"/>
      <c r="I59" s="227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9"/>
      <c r="E60" s="333"/>
      <c r="F60" s="69"/>
      <c r="G60" s="70"/>
      <c r="H60" s="71"/>
      <c r="I60" s="227"/>
      <c r="J60" s="127"/>
    </row>
    <row r="61" spans="1:10" ht="14.25" customHeight="1" x14ac:dyDescent="0.25">
      <c r="A61" s="2"/>
      <c r="B61" s="83"/>
      <c r="C61" s="15"/>
      <c r="D61" s="189"/>
      <c r="E61" s="333"/>
      <c r="F61" s="69"/>
      <c r="G61" s="70"/>
      <c r="H61" s="71"/>
      <c r="I61" s="227"/>
      <c r="J61" s="127"/>
    </row>
    <row r="62" spans="1:10" ht="14.25" customHeight="1" x14ac:dyDescent="0.25">
      <c r="A62" s="2"/>
      <c r="B62" s="83"/>
      <c r="C62" s="15"/>
      <c r="D62" s="189"/>
      <c r="E62" s="333"/>
      <c r="F62" s="69"/>
      <c r="G62" s="70"/>
      <c r="H62" s="71"/>
      <c r="I62" s="227"/>
      <c r="J62" s="127"/>
    </row>
    <row r="63" spans="1:10" ht="14.25" customHeight="1" x14ac:dyDescent="0.25">
      <c r="A63" s="2"/>
      <c r="B63" s="83"/>
      <c r="C63" s="15"/>
      <c r="D63" s="189"/>
      <c r="E63" s="333"/>
      <c r="F63" s="69"/>
      <c r="G63" s="70"/>
      <c r="H63" s="71"/>
      <c r="I63" s="227"/>
      <c r="J63" s="127"/>
    </row>
    <row r="64" spans="1:10" ht="14.25" customHeight="1" x14ac:dyDescent="0.25">
      <c r="A64" s="2"/>
      <c r="B64" s="83"/>
      <c r="C64" s="15"/>
      <c r="D64" s="189"/>
      <c r="E64" s="333"/>
      <c r="F64" s="69"/>
      <c r="G64" s="70"/>
      <c r="H64" s="71"/>
      <c r="I64" s="227"/>
      <c r="J64" s="127"/>
    </row>
    <row r="65" spans="1:10" ht="14.25" customHeight="1" x14ac:dyDescent="0.25">
      <c r="A65" s="2"/>
      <c r="B65" s="83"/>
      <c r="C65" s="15"/>
      <c r="D65" s="189"/>
      <c r="E65" s="333"/>
      <c r="F65" s="69"/>
      <c r="G65" s="70"/>
      <c r="H65" s="71"/>
      <c r="I65" s="227"/>
      <c r="J65" s="127"/>
    </row>
    <row r="66" spans="1:10" ht="14.25" customHeight="1" x14ac:dyDescent="0.25">
      <c r="A66" s="2"/>
      <c r="B66" s="83"/>
      <c r="C66" s="15"/>
      <c r="D66" s="189"/>
      <c r="E66" s="333"/>
      <c r="F66" s="69"/>
      <c r="G66" s="70"/>
      <c r="H66" s="71"/>
      <c r="I66" s="227"/>
      <c r="J66" s="127"/>
    </row>
    <row r="67" spans="1:10" ht="14.25" customHeight="1" x14ac:dyDescent="0.25">
      <c r="A67" s="2"/>
      <c r="B67" s="83"/>
      <c r="C67" s="15"/>
      <c r="D67" s="189"/>
      <c r="E67" s="333"/>
      <c r="F67" s="69"/>
      <c r="G67" s="70"/>
      <c r="H67" s="71"/>
      <c r="I67" s="227"/>
      <c r="J67" s="127"/>
    </row>
    <row r="68" spans="1:10" ht="14.25" customHeight="1" x14ac:dyDescent="0.25">
      <c r="A68" s="2"/>
      <c r="B68" s="83"/>
      <c r="C68" s="15"/>
      <c r="D68" s="189"/>
      <c r="E68" s="333"/>
      <c r="F68" s="69"/>
      <c r="G68" s="70"/>
      <c r="H68" s="71"/>
      <c r="I68" s="227"/>
      <c r="J68" s="127"/>
    </row>
    <row r="69" spans="1:10" ht="14.25" customHeight="1" x14ac:dyDescent="0.25">
      <c r="A69" s="2"/>
      <c r="B69" s="83"/>
      <c r="C69" s="15"/>
      <c r="D69" s="189"/>
      <c r="E69" s="333"/>
      <c r="F69" s="69"/>
      <c r="G69" s="70"/>
      <c r="H69" s="71"/>
      <c r="I69" s="227"/>
      <c r="J69" s="127"/>
    </row>
    <row r="70" spans="1:10" ht="14.25" customHeight="1" x14ac:dyDescent="0.25">
      <c r="A70" s="2"/>
      <c r="B70" s="83"/>
      <c r="C70" s="15"/>
      <c r="D70" s="189"/>
      <c r="E70" s="333"/>
      <c r="F70" s="69"/>
      <c r="G70" s="70"/>
      <c r="H70" s="71"/>
      <c r="I70" s="227"/>
      <c r="J70" s="127"/>
    </row>
    <row r="71" spans="1:10" ht="14.25" customHeight="1" x14ac:dyDescent="0.25">
      <c r="A71" s="2"/>
      <c r="B71" s="83"/>
      <c r="C71" s="15"/>
      <c r="D71" s="189"/>
      <c r="E71" s="333"/>
      <c r="F71" s="69"/>
      <c r="G71" s="70"/>
      <c r="H71" s="71"/>
      <c r="I71" s="227"/>
      <c r="J71" s="127"/>
    </row>
    <row r="72" spans="1:10" ht="14.25" customHeight="1" x14ac:dyDescent="0.25">
      <c r="A72" s="2"/>
      <c r="B72" s="83"/>
      <c r="C72" s="15"/>
      <c r="D72" s="189"/>
      <c r="E72" s="333"/>
      <c r="F72" s="69"/>
      <c r="G72" s="70"/>
      <c r="H72" s="71"/>
      <c r="I72" s="227"/>
      <c r="J72" s="127"/>
    </row>
    <row r="73" spans="1:10" ht="14.25" customHeight="1" x14ac:dyDescent="0.25">
      <c r="A73" s="2"/>
      <c r="B73" s="83"/>
      <c r="C73" s="15"/>
      <c r="D73" s="189"/>
      <c r="E73" s="333"/>
      <c r="F73" s="69"/>
      <c r="G73" s="70"/>
      <c r="H73" s="71"/>
      <c r="I73" s="227"/>
      <c r="J73" s="127"/>
    </row>
    <row r="74" spans="1:10" ht="14.25" customHeight="1" x14ac:dyDescent="0.25">
      <c r="A74" s="2"/>
      <c r="B74" s="83"/>
      <c r="C74" s="15"/>
      <c r="D74" s="189"/>
      <c r="E74" s="333"/>
      <c r="F74" s="69"/>
      <c r="G74" s="70"/>
      <c r="H74" s="71"/>
      <c r="I74" s="227"/>
      <c r="J74" s="127"/>
    </row>
    <row r="75" spans="1:10" ht="14.25" customHeight="1" x14ac:dyDescent="0.25">
      <c r="A75" s="2"/>
      <c r="B75" s="83"/>
      <c r="C75" s="15"/>
      <c r="D75" s="189"/>
      <c r="E75" s="333"/>
      <c r="F75" s="69"/>
      <c r="G75" s="70"/>
      <c r="H75" s="71"/>
      <c r="I75" s="227"/>
      <c r="J75" s="127"/>
    </row>
    <row r="76" spans="1:10" ht="14.25" customHeight="1" x14ac:dyDescent="0.25">
      <c r="A76" s="2"/>
      <c r="B76" s="83"/>
      <c r="C76" s="15"/>
      <c r="D76" s="189"/>
      <c r="E76" s="333"/>
      <c r="F76" s="69"/>
      <c r="G76" s="70"/>
      <c r="H76" s="71"/>
      <c r="I76" s="227"/>
      <c r="J76" s="127"/>
    </row>
    <row r="77" spans="1:10" ht="14.25" customHeight="1" x14ac:dyDescent="0.25">
      <c r="A77" s="2"/>
      <c r="B77" s="83"/>
      <c r="C77" s="15"/>
      <c r="D77" s="189"/>
      <c r="E77" s="333"/>
      <c r="F77" s="69"/>
      <c r="G77" s="70"/>
      <c r="H77" s="71"/>
      <c r="I77" s="227"/>
      <c r="J77" s="127"/>
    </row>
    <row r="78" spans="1:10" ht="14.25" customHeight="1" x14ac:dyDescent="0.25">
      <c r="A78" s="2"/>
      <c r="B78" s="83"/>
      <c r="C78" s="15"/>
      <c r="D78" s="189"/>
      <c r="E78" s="333"/>
      <c r="F78" s="69"/>
      <c r="G78" s="70"/>
      <c r="H78" s="71"/>
      <c r="I78" s="227"/>
      <c r="J78" s="127"/>
    </row>
    <row r="79" spans="1:10" ht="14.25" customHeight="1" x14ac:dyDescent="0.25">
      <c r="A79" s="2"/>
      <c r="B79" s="83"/>
      <c r="C79" s="15"/>
      <c r="D79" s="189"/>
      <c r="E79" s="333"/>
      <c r="F79" s="69"/>
      <c r="G79" s="70"/>
      <c r="H79" s="71"/>
      <c r="I79" s="227"/>
      <c r="J79" s="127"/>
    </row>
    <row r="80" spans="1:10" ht="14.25" customHeight="1" x14ac:dyDescent="0.25">
      <c r="A80" s="2"/>
      <c r="B80" s="83"/>
      <c r="C80" s="15"/>
      <c r="D80" s="189"/>
      <c r="E80" s="333"/>
      <c r="F80" s="69"/>
      <c r="G80" s="70"/>
      <c r="H80" s="71"/>
      <c r="I80" s="227"/>
      <c r="J80" s="127"/>
    </row>
    <row r="81" spans="1:10" ht="14.25" customHeight="1" x14ac:dyDescent="0.25">
      <c r="A81" s="2"/>
      <c r="B81" s="83"/>
      <c r="C81" s="15"/>
      <c r="D81" s="189"/>
      <c r="E81" s="333"/>
      <c r="F81" s="69"/>
      <c r="G81" s="70"/>
      <c r="H81" s="71"/>
      <c r="I81" s="227"/>
      <c r="J81" s="127"/>
    </row>
    <row r="82" spans="1:10" ht="14.25" customHeight="1" x14ac:dyDescent="0.25">
      <c r="A82" s="2"/>
      <c r="B82" s="83"/>
      <c r="C82" s="15"/>
      <c r="D82" s="189"/>
      <c r="E82" s="333"/>
      <c r="F82" s="69"/>
      <c r="G82" s="70"/>
      <c r="H82" s="71"/>
      <c r="I82" s="227"/>
      <c r="J82" s="127"/>
    </row>
    <row r="83" spans="1:10" ht="14.25" customHeight="1" x14ac:dyDescent="0.25">
      <c r="A83" s="2"/>
      <c r="B83" s="83"/>
      <c r="C83" s="15"/>
      <c r="D83" s="189"/>
      <c r="E83" s="333"/>
      <c r="F83" s="69"/>
      <c r="G83" s="70"/>
      <c r="H83" s="71"/>
      <c r="I83" s="227"/>
      <c r="J83" s="127"/>
    </row>
    <row r="84" spans="1:10" ht="14.25" customHeight="1" x14ac:dyDescent="0.25">
      <c r="A84" s="2"/>
      <c r="B84" s="83"/>
      <c r="C84" s="15"/>
      <c r="D84" s="189"/>
      <c r="E84" s="333"/>
      <c r="F84" s="69"/>
      <c r="G84" s="70"/>
      <c r="H84" s="71"/>
      <c r="I84" s="227"/>
      <c r="J84" s="127"/>
    </row>
    <row r="85" spans="1:10" ht="14.25" customHeight="1" x14ac:dyDescent="0.25">
      <c r="A85" s="2"/>
      <c r="B85" s="83"/>
      <c r="C85" s="15"/>
      <c r="D85" s="189"/>
      <c r="E85" s="333"/>
      <c r="F85" s="69"/>
      <c r="G85" s="70"/>
      <c r="H85" s="71"/>
      <c r="I85" s="227"/>
      <c r="J85" s="127"/>
    </row>
    <row r="86" spans="1:10" ht="14.25" customHeight="1" x14ac:dyDescent="0.25">
      <c r="A86" s="2"/>
      <c r="B86" s="83"/>
      <c r="C86" s="15"/>
      <c r="D86" s="189"/>
      <c r="E86" s="333"/>
      <c r="F86" s="69"/>
      <c r="G86" s="70"/>
      <c r="H86" s="71"/>
      <c r="I86" s="227"/>
      <c r="J86" s="127"/>
    </row>
    <row r="87" spans="1:10" ht="14.25" customHeight="1" x14ac:dyDescent="0.25">
      <c r="A87" s="2"/>
      <c r="B87" s="83"/>
      <c r="C87" s="15"/>
      <c r="D87" s="189"/>
      <c r="E87" s="333"/>
      <c r="F87" s="69"/>
      <c r="G87" s="70"/>
      <c r="H87" s="71"/>
      <c r="I87" s="227"/>
      <c r="J87" s="127"/>
    </row>
    <row r="88" spans="1:10" ht="14.25" customHeight="1" x14ac:dyDescent="0.25">
      <c r="A88" s="2"/>
      <c r="B88" s="83"/>
      <c r="C88" s="15"/>
      <c r="D88" s="189"/>
      <c r="E88" s="333"/>
      <c r="F88" s="69"/>
      <c r="G88" s="70"/>
      <c r="H88" s="71"/>
      <c r="I88" s="227"/>
      <c r="J88" s="127"/>
    </row>
    <row r="89" spans="1:10" ht="14.25" customHeight="1" x14ac:dyDescent="0.25">
      <c r="A89" s="2"/>
      <c r="B89" s="83"/>
      <c r="C89" s="15"/>
      <c r="D89" s="189"/>
      <c r="E89" s="333"/>
      <c r="F89" s="69"/>
      <c r="G89" s="70"/>
      <c r="H89" s="71"/>
      <c r="I89" s="227"/>
      <c r="J89" s="127"/>
    </row>
    <row r="90" spans="1:10" ht="14.25" customHeight="1" x14ac:dyDescent="0.25">
      <c r="A90" s="2"/>
      <c r="B90" s="83"/>
      <c r="C90" s="15"/>
      <c r="D90" s="189"/>
      <c r="E90" s="333"/>
      <c r="F90" s="69"/>
      <c r="G90" s="70"/>
      <c r="H90" s="71"/>
      <c r="I90" s="227"/>
      <c r="J90" s="127"/>
    </row>
    <row r="91" spans="1:10" ht="14.25" customHeight="1" x14ac:dyDescent="0.25">
      <c r="A91" s="2"/>
      <c r="B91" s="83"/>
      <c r="C91" s="15"/>
      <c r="D91" s="189"/>
      <c r="E91" s="333"/>
      <c r="F91" s="69"/>
      <c r="G91" s="70"/>
      <c r="H91" s="71"/>
      <c r="I91" s="227"/>
      <c r="J91" s="127"/>
    </row>
    <row r="92" spans="1:10" ht="14.25" customHeight="1" x14ac:dyDescent="0.25">
      <c r="A92" s="2"/>
      <c r="B92" s="83"/>
      <c r="C92" s="15"/>
      <c r="D92" s="189"/>
      <c r="E92" s="333"/>
      <c r="F92" s="69"/>
      <c r="G92" s="70"/>
      <c r="H92" s="71"/>
      <c r="I92" s="227"/>
      <c r="J92" s="127"/>
    </row>
    <row r="93" spans="1:10" ht="14.25" customHeight="1" x14ac:dyDescent="0.25">
      <c r="A93" s="2"/>
      <c r="B93" s="83"/>
      <c r="C93" s="15"/>
      <c r="D93" s="189"/>
      <c r="E93" s="333"/>
      <c r="F93" s="69"/>
      <c r="G93" s="70"/>
      <c r="H93" s="71"/>
      <c r="I93" s="227"/>
      <c r="J93" s="127"/>
    </row>
    <row r="94" spans="1:10" x14ac:dyDescent="0.25">
      <c r="A94" s="2"/>
      <c r="B94" s="83"/>
      <c r="C94" s="15"/>
      <c r="D94" s="189"/>
      <c r="E94" s="333"/>
      <c r="F94" s="69"/>
      <c r="G94" s="70"/>
      <c r="H94" s="71"/>
      <c r="I94" s="227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9"/>
      <c r="E95" s="333"/>
      <c r="F95" s="69"/>
      <c r="G95" s="70"/>
      <c r="H95" s="71"/>
      <c r="I95" s="227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9">
        <f t="shared" ref="D96" si="8">C96*B96</f>
        <v>0</v>
      </c>
      <c r="E96" s="333"/>
      <c r="F96" s="69">
        <f t="shared" ref="F96:F97" si="9">D96</f>
        <v>0</v>
      </c>
      <c r="G96" s="70"/>
      <c r="H96" s="71"/>
      <c r="I96" s="227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201">
        <f>C97*B34</f>
        <v>0</v>
      </c>
      <c r="E97" s="164"/>
      <c r="F97" s="157">
        <f t="shared" si="9"/>
        <v>0</v>
      </c>
      <c r="G97" s="141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138" t="s">
        <v>11</v>
      </c>
      <c r="D101" s="1139"/>
      <c r="E101" s="148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4" sqref="C13:C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09"/>
      <c r="B1" s="1109"/>
      <c r="C1" s="1109"/>
      <c r="D1" s="1109"/>
      <c r="E1" s="1109"/>
      <c r="F1" s="1109"/>
      <c r="G1" s="110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2"/>
      <c r="D4" s="317"/>
      <c r="E4" s="827"/>
      <c r="F4" s="319"/>
    </row>
    <row r="5" spans="1:10" ht="16.5" thickBot="1" x14ac:dyDescent="0.3">
      <c r="A5" s="1164" t="s">
        <v>94</v>
      </c>
      <c r="B5" s="1166" t="s">
        <v>97</v>
      </c>
      <c r="C5" s="252"/>
      <c r="D5" s="317"/>
      <c r="E5" s="828"/>
      <c r="F5" s="321"/>
      <c r="G5" s="308">
        <f>F97</f>
        <v>0</v>
      </c>
      <c r="H5" s="58">
        <f>E4+E5+E6-G5</f>
        <v>0</v>
      </c>
    </row>
    <row r="6" spans="1:10" ht="16.5" thickTop="1" thickBot="1" x14ac:dyDescent="0.3">
      <c r="A6" s="1165"/>
      <c r="B6" s="1168"/>
      <c r="C6" s="252"/>
      <c r="D6" s="317"/>
      <c r="E6" s="827"/>
      <c r="F6" s="319"/>
      <c r="G6" s="245"/>
      <c r="I6" s="1169" t="s">
        <v>3</v>
      </c>
      <c r="J6" s="116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70"/>
      <c r="J7" s="1163"/>
    </row>
    <row r="8" spans="1:10" ht="15.75" thickTop="1" x14ac:dyDescent="0.25">
      <c r="A8" s="80" t="s">
        <v>32</v>
      </c>
      <c r="B8" s="83"/>
      <c r="C8" s="15"/>
      <c r="D8" s="189"/>
      <c r="E8" s="333"/>
      <c r="F8" s="69">
        <f t="shared" ref="F8:F13" si="0">D8</f>
        <v>0</v>
      </c>
      <c r="G8" s="270"/>
      <c r="H8" s="254"/>
      <c r="I8" s="272">
        <f>E5+E4-F8+E6</f>
        <v>0</v>
      </c>
      <c r="J8" s="127">
        <f>F4+F5+F6-C8</f>
        <v>0</v>
      </c>
    </row>
    <row r="9" spans="1:10" x14ac:dyDescent="0.25">
      <c r="A9" s="210"/>
      <c r="B9" s="83"/>
      <c r="C9" s="15"/>
      <c r="D9" s="189"/>
      <c r="E9" s="333"/>
      <c r="F9" s="69">
        <f t="shared" si="0"/>
        <v>0</v>
      </c>
      <c r="G9" s="270"/>
      <c r="H9" s="254"/>
      <c r="I9" s="272">
        <f>I8-F9</f>
        <v>0</v>
      </c>
      <c r="J9" s="273">
        <f>J8-C9</f>
        <v>0</v>
      </c>
    </row>
    <row r="10" spans="1:10" x14ac:dyDescent="0.25">
      <c r="A10" s="198"/>
      <c r="B10" s="83"/>
      <c r="C10" s="15"/>
      <c r="D10" s="189"/>
      <c r="E10" s="333"/>
      <c r="F10" s="269">
        <f t="shared" si="0"/>
        <v>0</v>
      </c>
      <c r="G10" s="270"/>
      <c r="H10" s="254"/>
      <c r="I10" s="272">
        <f t="shared" ref="I10:I40" si="1">I9-F10</f>
        <v>0</v>
      </c>
      <c r="J10" s="273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89"/>
      <c r="E11" s="333"/>
      <c r="F11" s="269">
        <f t="shared" si="0"/>
        <v>0</v>
      </c>
      <c r="G11" s="270"/>
      <c r="H11" s="254"/>
      <c r="I11" s="272">
        <f t="shared" si="1"/>
        <v>0</v>
      </c>
      <c r="J11" s="273">
        <f t="shared" si="2"/>
        <v>0</v>
      </c>
    </row>
    <row r="12" spans="1:10" x14ac:dyDescent="0.25">
      <c r="A12" s="73"/>
      <c r="B12" s="83"/>
      <c r="C12" s="15"/>
      <c r="D12" s="189"/>
      <c r="E12" s="333"/>
      <c r="F12" s="269">
        <f t="shared" si="0"/>
        <v>0</v>
      </c>
      <c r="G12" s="270"/>
      <c r="H12" s="254"/>
      <c r="I12" s="272">
        <f t="shared" si="1"/>
        <v>0</v>
      </c>
      <c r="J12" s="273">
        <f t="shared" si="2"/>
        <v>0</v>
      </c>
    </row>
    <row r="13" spans="1:10" x14ac:dyDescent="0.25">
      <c r="A13" s="73"/>
      <c r="B13" s="83"/>
      <c r="C13" s="15"/>
      <c r="D13" s="189"/>
      <c r="E13" s="332"/>
      <c r="F13" s="269">
        <f t="shared" si="0"/>
        <v>0</v>
      </c>
      <c r="G13" s="270"/>
      <c r="H13" s="254"/>
      <c r="I13" s="272">
        <f t="shared" si="1"/>
        <v>0</v>
      </c>
      <c r="J13" s="273">
        <f t="shared" si="2"/>
        <v>0</v>
      </c>
    </row>
    <row r="14" spans="1:10" x14ac:dyDescent="0.25">
      <c r="B14" s="83"/>
      <c r="C14" s="15"/>
      <c r="D14" s="189"/>
      <c r="E14" s="332"/>
      <c r="F14" s="269">
        <f>D14</f>
        <v>0</v>
      </c>
      <c r="G14" s="270"/>
      <c r="H14" s="254"/>
      <c r="I14" s="272">
        <f t="shared" si="1"/>
        <v>0</v>
      </c>
      <c r="J14" s="273">
        <f t="shared" si="2"/>
        <v>0</v>
      </c>
    </row>
    <row r="15" spans="1:10" x14ac:dyDescent="0.25">
      <c r="B15" s="83"/>
      <c r="C15" s="268"/>
      <c r="D15" s="189"/>
      <c r="E15" s="332"/>
      <c r="F15" s="269">
        <f>D15</f>
        <v>0</v>
      </c>
      <c r="G15" s="270"/>
      <c r="H15" s="254"/>
      <c r="I15" s="272">
        <f t="shared" si="1"/>
        <v>0</v>
      </c>
      <c r="J15" s="273">
        <f t="shared" si="2"/>
        <v>0</v>
      </c>
    </row>
    <row r="16" spans="1:10" x14ac:dyDescent="0.25">
      <c r="A16" s="81"/>
      <c r="B16" s="83"/>
      <c r="C16" s="15"/>
      <c r="D16" s="189"/>
      <c r="E16" s="344"/>
      <c r="F16" s="69">
        <f>D16</f>
        <v>0</v>
      </c>
      <c r="G16" s="270"/>
      <c r="H16" s="254"/>
      <c r="I16" s="272">
        <f t="shared" si="1"/>
        <v>0</v>
      </c>
      <c r="J16" s="273">
        <f t="shared" si="2"/>
        <v>0</v>
      </c>
    </row>
    <row r="17" spans="1:10" x14ac:dyDescent="0.25">
      <c r="A17" s="83"/>
      <c r="B17" s="83"/>
      <c r="C17" s="15"/>
      <c r="D17" s="189"/>
      <c r="E17" s="344"/>
      <c r="F17" s="69">
        <f t="shared" ref="F17:F41" si="3">D17</f>
        <v>0</v>
      </c>
      <c r="G17" s="625"/>
      <c r="H17" s="254"/>
      <c r="I17" s="272">
        <f t="shared" si="1"/>
        <v>0</v>
      </c>
      <c r="J17" s="273">
        <f t="shared" si="2"/>
        <v>0</v>
      </c>
    </row>
    <row r="18" spans="1:10" x14ac:dyDescent="0.25">
      <c r="A18" s="2"/>
      <c r="B18" s="83"/>
      <c r="C18" s="15"/>
      <c r="D18" s="189"/>
      <c r="E18" s="344"/>
      <c r="F18" s="69">
        <f t="shared" si="3"/>
        <v>0</v>
      </c>
      <c r="G18" s="270"/>
      <c r="H18" s="254"/>
      <c r="I18" s="272">
        <f t="shared" si="1"/>
        <v>0</v>
      </c>
      <c r="J18" s="273">
        <f t="shared" si="2"/>
        <v>0</v>
      </c>
    </row>
    <row r="19" spans="1:10" x14ac:dyDescent="0.25">
      <c r="A19" s="2"/>
      <c r="B19" s="83"/>
      <c r="C19" s="15"/>
      <c r="D19" s="189"/>
      <c r="E19" s="344"/>
      <c r="F19" s="69">
        <f t="shared" si="3"/>
        <v>0</v>
      </c>
      <c r="G19" s="270"/>
      <c r="H19" s="254"/>
      <c r="I19" s="272">
        <f t="shared" si="1"/>
        <v>0</v>
      </c>
      <c r="J19" s="273">
        <f t="shared" si="2"/>
        <v>0</v>
      </c>
    </row>
    <row r="20" spans="1:10" x14ac:dyDescent="0.25">
      <c r="A20" s="2"/>
      <c r="B20" s="83"/>
      <c r="C20" s="15"/>
      <c r="D20" s="189"/>
      <c r="E20" s="332"/>
      <c r="F20" s="69">
        <f t="shared" si="3"/>
        <v>0</v>
      </c>
      <c r="G20" s="270"/>
      <c r="H20" s="254"/>
      <c r="I20" s="272">
        <f t="shared" si="1"/>
        <v>0</v>
      </c>
      <c r="J20" s="273">
        <f t="shared" si="2"/>
        <v>0</v>
      </c>
    </row>
    <row r="21" spans="1:10" x14ac:dyDescent="0.25">
      <c r="A21" s="2"/>
      <c r="B21" s="83"/>
      <c r="C21" s="15"/>
      <c r="D21" s="189"/>
      <c r="E21" s="332"/>
      <c r="F21" s="69">
        <f t="shared" si="3"/>
        <v>0</v>
      </c>
      <c r="G21" s="70"/>
      <c r="H21" s="128"/>
      <c r="I21" s="22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9"/>
      <c r="E22" s="332"/>
      <c r="F22" s="69">
        <f t="shared" si="3"/>
        <v>0</v>
      </c>
      <c r="G22" s="70"/>
      <c r="H22" s="128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/>
      <c r="E23" s="332"/>
      <c r="F23" s="69">
        <f t="shared" si="3"/>
        <v>0</v>
      </c>
      <c r="G23" s="70"/>
      <c r="H23" s="128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/>
      <c r="E24" s="344"/>
      <c r="F24" s="69">
        <f t="shared" si="3"/>
        <v>0</v>
      </c>
      <c r="G24" s="70"/>
      <c r="H24" s="128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/>
      <c r="E25" s="344"/>
      <c r="F25" s="69">
        <f t="shared" si="3"/>
        <v>0</v>
      </c>
      <c r="G25" s="70"/>
      <c r="H25" s="128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/>
      <c r="E26" s="344"/>
      <c r="F26" s="69">
        <f t="shared" si="3"/>
        <v>0</v>
      </c>
      <c r="G26" s="70"/>
      <c r="H26" s="128"/>
      <c r="I26" s="227">
        <f t="shared" si="1"/>
        <v>0</v>
      </c>
      <c r="J26" s="127">
        <f t="shared" si="2"/>
        <v>0</v>
      </c>
    </row>
    <row r="27" spans="1:10" x14ac:dyDescent="0.25">
      <c r="A27" s="190"/>
      <c r="B27" s="83"/>
      <c r="C27" s="15"/>
      <c r="D27" s="189"/>
      <c r="E27" s="344"/>
      <c r="F27" s="69">
        <f t="shared" si="3"/>
        <v>0</v>
      </c>
      <c r="G27" s="70"/>
      <c r="H27" s="128"/>
      <c r="I27" s="227">
        <f t="shared" si="1"/>
        <v>0</v>
      </c>
      <c r="J27" s="127">
        <f t="shared" si="2"/>
        <v>0</v>
      </c>
    </row>
    <row r="28" spans="1:10" x14ac:dyDescent="0.25">
      <c r="A28" s="190"/>
      <c r="B28" s="83"/>
      <c r="C28" s="15"/>
      <c r="D28" s="189"/>
      <c r="E28" s="332"/>
      <c r="F28" s="69">
        <f t="shared" si="3"/>
        <v>0</v>
      </c>
      <c r="G28" s="270"/>
      <c r="H28" s="254"/>
      <c r="I28" s="272">
        <f t="shared" si="1"/>
        <v>0</v>
      </c>
      <c r="J28" s="273">
        <f t="shared" si="2"/>
        <v>0</v>
      </c>
    </row>
    <row r="29" spans="1:10" x14ac:dyDescent="0.25">
      <c r="A29" s="190"/>
      <c r="B29" s="83"/>
      <c r="C29" s="15"/>
      <c r="D29" s="189"/>
      <c r="E29" s="332"/>
      <c r="F29" s="69">
        <f t="shared" si="3"/>
        <v>0</v>
      </c>
      <c r="G29" s="270"/>
      <c r="H29" s="254"/>
      <c r="I29" s="272">
        <f t="shared" si="1"/>
        <v>0</v>
      </c>
      <c r="J29" s="273">
        <f t="shared" si="2"/>
        <v>0</v>
      </c>
    </row>
    <row r="30" spans="1:10" x14ac:dyDescent="0.25">
      <c r="A30" s="190"/>
      <c r="B30" s="83"/>
      <c r="C30" s="15"/>
      <c r="D30" s="189"/>
      <c r="E30" s="332"/>
      <c r="F30" s="69">
        <f t="shared" si="3"/>
        <v>0</v>
      </c>
      <c r="G30" s="270"/>
      <c r="H30" s="254"/>
      <c r="I30" s="272">
        <f t="shared" si="1"/>
        <v>0</v>
      </c>
      <c r="J30" s="273">
        <f t="shared" si="2"/>
        <v>0</v>
      </c>
    </row>
    <row r="31" spans="1:10" x14ac:dyDescent="0.25">
      <c r="A31" s="190"/>
      <c r="B31" s="83"/>
      <c r="C31" s="15"/>
      <c r="D31" s="189"/>
      <c r="E31" s="332"/>
      <c r="F31" s="69">
        <f t="shared" si="3"/>
        <v>0</v>
      </c>
      <c r="G31" s="270"/>
      <c r="H31" s="254"/>
      <c r="I31" s="272">
        <f t="shared" si="1"/>
        <v>0</v>
      </c>
      <c r="J31" s="273">
        <f t="shared" si="2"/>
        <v>0</v>
      </c>
    </row>
    <row r="32" spans="1:10" x14ac:dyDescent="0.25">
      <c r="A32" s="2"/>
      <c r="B32" s="83"/>
      <c r="C32" s="15"/>
      <c r="D32" s="189"/>
      <c r="E32" s="332"/>
      <c r="F32" s="69">
        <f t="shared" si="3"/>
        <v>0</v>
      </c>
      <c r="G32" s="270"/>
      <c r="H32" s="254"/>
      <c r="I32" s="272">
        <f t="shared" si="1"/>
        <v>0</v>
      </c>
      <c r="J32" s="273">
        <f t="shared" si="2"/>
        <v>0</v>
      </c>
    </row>
    <row r="33" spans="1:10" x14ac:dyDescent="0.25">
      <c r="A33" s="2"/>
      <c r="B33" s="83"/>
      <c r="C33" s="15"/>
      <c r="D33" s="189"/>
      <c r="E33" s="332"/>
      <c r="F33" s="69">
        <f t="shared" si="3"/>
        <v>0</v>
      </c>
      <c r="G33" s="70"/>
      <c r="H33" s="128"/>
      <c r="I33" s="227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9"/>
      <c r="E34" s="332"/>
      <c r="F34" s="69">
        <f t="shared" si="3"/>
        <v>0</v>
      </c>
      <c r="G34" s="70"/>
      <c r="H34" s="128"/>
      <c r="I34" s="227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9"/>
      <c r="E35" s="333"/>
      <c r="F35" s="69">
        <f t="shared" si="3"/>
        <v>0</v>
      </c>
      <c r="G35" s="70"/>
      <c r="H35" s="128"/>
      <c r="I35" s="227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9"/>
      <c r="E36" s="333"/>
      <c r="F36" s="69">
        <f t="shared" si="3"/>
        <v>0</v>
      </c>
      <c r="G36" s="70"/>
      <c r="H36" s="128"/>
      <c r="I36" s="227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9"/>
      <c r="E37" s="333"/>
      <c r="F37" s="69">
        <f t="shared" si="3"/>
        <v>0</v>
      </c>
      <c r="G37" s="70"/>
      <c r="H37" s="128"/>
      <c r="I37" s="227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9"/>
      <c r="E38" s="333"/>
      <c r="F38" s="69">
        <f t="shared" si="3"/>
        <v>0</v>
      </c>
      <c r="G38" s="70"/>
      <c r="H38" s="128"/>
      <c r="I38" s="227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9">
        <f t="shared" ref="D39:D41" si="4">C39*B39</f>
        <v>0</v>
      </c>
      <c r="E39" s="333"/>
      <c r="F39" s="69">
        <f t="shared" si="3"/>
        <v>0</v>
      </c>
      <c r="G39" s="70"/>
      <c r="H39" s="128"/>
      <c r="I39" s="227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9">
        <f t="shared" si="4"/>
        <v>0</v>
      </c>
      <c r="E40" s="333"/>
      <c r="F40" s="69">
        <f t="shared" si="3"/>
        <v>0</v>
      </c>
      <c r="G40" s="70"/>
      <c r="H40" s="71"/>
      <c r="I40" s="227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9">
        <f t="shared" si="4"/>
        <v>0</v>
      </c>
      <c r="E41" s="333"/>
      <c r="F41" s="69">
        <f t="shared" si="3"/>
        <v>0</v>
      </c>
      <c r="G41" s="70"/>
      <c r="H41" s="71"/>
      <c r="I41" s="227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9"/>
      <c r="E42" s="333"/>
      <c r="F42" s="69"/>
      <c r="G42" s="70"/>
      <c r="H42" s="71"/>
      <c r="I42" s="227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9"/>
      <c r="E43" s="333"/>
      <c r="F43" s="69"/>
      <c r="G43" s="70"/>
      <c r="H43" s="71"/>
      <c r="I43" s="227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9"/>
      <c r="E44" s="333"/>
      <c r="F44" s="69"/>
      <c r="G44" s="70"/>
      <c r="H44" s="71"/>
      <c r="I44" s="227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9"/>
      <c r="E45" s="333"/>
      <c r="F45" s="69"/>
      <c r="G45" s="70"/>
      <c r="H45" s="71"/>
      <c r="I45" s="227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9"/>
      <c r="E46" s="333"/>
      <c r="F46" s="69"/>
      <c r="G46" s="70"/>
      <c r="H46" s="71"/>
      <c r="I46" s="227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9"/>
      <c r="E47" s="333"/>
      <c r="F47" s="69"/>
      <c r="G47" s="70"/>
      <c r="H47" s="71"/>
      <c r="I47" s="227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9"/>
      <c r="E48" s="333"/>
      <c r="F48" s="69"/>
      <c r="G48" s="70"/>
      <c r="H48" s="71"/>
      <c r="I48" s="227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9"/>
      <c r="E49" s="333"/>
      <c r="F49" s="69"/>
      <c r="G49" s="70"/>
      <c r="H49" s="71"/>
      <c r="I49" s="227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9"/>
      <c r="E50" s="333"/>
      <c r="F50" s="69"/>
      <c r="G50" s="70"/>
      <c r="H50" s="71"/>
      <c r="I50" s="227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9"/>
      <c r="E51" s="333"/>
      <c r="F51" s="69"/>
      <c r="G51" s="70"/>
      <c r="H51" s="71"/>
      <c r="I51" s="227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9"/>
      <c r="E52" s="333"/>
      <c r="F52" s="69"/>
      <c r="G52" s="70"/>
      <c r="H52" s="71"/>
      <c r="I52" s="227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9"/>
      <c r="E53" s="333"/>
      <c r="F53" s="69"/>
      <c r="G53" s="70"/>
      <c r="H53" s="71"/>
      <c r="I53" s="227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9"/>
      <c r="E54" s="333"/>
      <c r="F54" s="69"/>
      <c r="G54" s="70"/>
      <c r="H54" s="71"/>
      <c r="I54" s="227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9"/>
      <c r="E55" s="333"/>
      <c r="F55" s="69"/>
      <c r="G55" s="70"/>
      <c r="H55" s="71"/>
      <c r="I55" s="227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9"/>
      <c r="E56" s="333"/>
      <c r="F56" s="69"/>
      <c r="G56" s="70"/>
      <c r="H56" s="71"/>
      <c r="I56" s="227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9"/>
      <c r="E57" s="333"/>
      <c r="F57" s="69"/>
      <c r="G57" s="70"/>
      <c r="H57" s="71"/>
      <c r="I57" s="227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9"/>
      <c r="E58" s="333"/>
      <c r="F58" s="69"/>
      <c r="G58" s="70"/>
      <c r="H58" s="71"/>
      <c r="I58" s="227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9"/>
      <c r="E59" s="333"/>
      <c r="F59" s="69"/>
      <c r="G59" s="70"/>
      <c r="H59" s="71"/>
      <c r="I59" s="227"/>
      <c r="J59" s="127"/>
    </row>
    <row r="60" spans="1:10" x14ac:dyDescent="0.25">
      <c r="A60" s="2"/>
      <c r="B60" s="83"/>
      <c r="C60" s="15"/>
      <c r="D60" s="189"/>
      <c r="E60" s="333"/>
      <c r="F60" s="69"/>
      <c r="G60" s="70"/>
      <c r="H60" s="71"/>
      <c r="I60" s="227"/>
      <c r="J60" s="127"/>
    </row>
    <row r="61" spans="1:10" x14ac:dyDescent="0.25">
      <c r="A61" s="2"/>
      <c r="B61" s="83"/>
      <c r="C61" s="15"/>
      <c r="D61" s="189"/>
      <c r="E61" s="333"/>
      <c r="F61" s="69"/>
      <c r="G61" s="70"/>
      <c r="H61" s="71"/>
      <c r="I61" s="227"/>
      <c r="J61" s="127"/>
    </row>
    <row r="62" spans="1:10" x14ac:dyDescent="0.25">
      <c r="A62" s="2"/>
      <c r="B62" s="83"/>
      <c r="C62" s="15"/>
      <c r="D62" s="189"/>
      <c r="E62" s="333"/>
      <c r="F62" s="69"/>
      <c r="G62" s="70"/>
      <c r="H62" s="71"/>
      <c r="I62" s="227"/>
      <c r="J62" s="127"/>
    </row>
    <row r="63" spans="1:10" x14ac:dyDescent="0.25">
      <c r="A63" s="2"/>
      <c r="B63" s="83"/>
      <c r="C63" s="15"/>
      <c r="D63" s="189"/>
      <c r="E63" s="333"/>
      <c r="F63" s="69"/>
      <c r="G63" s="70"/>
      <c r="H63" s="71"/>
      <c r="I63" s="227"/>
      <c r="J63" s="127"/>
    </row>
    <row r="64" spans="1:10" x14ac:dyDescent="0.25">
      <c r="A64" s="2"/>
      <c r="B64" s="83"/>
      <c r="C64" s="15"/>
      <c r="D64" s="189"/>
      <c r="E64" s="333"/>
      <c r="F64" s="69"/>
      <c r="G64" s="70"/>
      <c r="H64" s="71"/>
      <c r="I64" s="227"/>
      <c r="J64" s="127"/>
    </row>
    <row r="65" spans="1:10" x14ac:dyDescent="0.25">
      <c r="A65" s="2"/>
      <c r="B65" s="83"/>
      <c r="C65" s="15"/>
      <c r="D65" s="189"/>
      <c r="E65" s="333"/>
      <c r="F65" s="69"/>
      <c r="G65" s="70"/>
      <c r="H65" s="71"/>
      <c r="I65" s="227"/>
      <c r="J65" s="127"/>
    </row>
    <row r="66" spans="1:10" x14ac:dyDescent="0.25">
      <c r="A66" s="2"/>
      <c r="B66" s="83"/>
      <c r="C66" s="15"/>
      <c r="D66" s="189"/>
      <c r="E66" s="333"/>
      <c r="F66" s="69"/>
      <c r="G66" s="70"/>
      <c r="H66" s="71"/>
      <c r="I66" s="227"/>
      <c r="J66" s="127"/>
    </row>
    <row r="67" spans="1:10" x14ac:dyDescent="0.25">
      <c r="A67" s="2"/>
      <c r="B67" s="83"/>
      <c r="C67" s="15"/>
      <c r="D67" s="189"/>
      <c r="E67" s="333"/>
      <c r="F67" s="69"/>
      <c r="G67" s="70"/>
      <c r="H67" s="71"/>
      <c r="I67" s="227"/>
      <c r="J67" s="127"/>
    </row>
    <row r="68" spans="1:10" x14ac:dyDescent="0.25">
      <c r="A68" s="2"/>
      <c r="B68" s="83"/>
      <c r="C68" s="15"/>
      <c r="D68" s="189"/>
      <c r="E68" s="333"/>
      <c r="F68" s="69"/>
      <c r="G68" s="70"/>
      <c r="H68" s="71"/>
      <c r="I68" s="227"/>
      <c r="J68" s="127"/>
    </row>
    <row r="69" spans="1:10" x14ac:dyDescent="0.25">
      <c r="A69" s="2"/>
      <c r="B69" s="83"/>
      <c r="C69" s="15"/>
      <c r="D69" s="189"/>
      <c r="E69" s="333"/>
      <c r="F69" s="69"/>
      <c r="G69" s="70"/>
      <c r="H69" s="71"/>
      <c r="I69" s="227"/>
      <c r="J69" s="127"/>
    </row>
    <row r="70" spans="1:10" x14ac:dyDescent="0.25">
      <c r="A70" s="2"/>
      <c r="B70" s="83"/>
      <c r="C70" s="15"/>
      <c r="D70" s="189"/>
      <c r="E70" s="333"/>
      <c r="F70" s="69"/>
      <c r="G70" s="70"/>
      <c r="H70" s="71"/>
      <c r="I70" s="227"/>
      <c r="J70" s="127"/>
    </row>
    <row r="71" spans="1:10" x14ac:dyDescent="0.25">
      <c r="A71" s="2"/>
      <c r="B71" s="83"/>
      <c r="C71" s="15"/>
      <c r="D71" s="189"/>
      <c r="E71" s="333"/>
      <c r="F71" s="69"/>
      <c r="G71" s="70"/>
      <c r="H71" s="71"/>
      <c r="I71" s="227"/>
      <c r="J71" s="127"/>
    </row>
    <row r="72" spans="1:10" x14ac:dyDescent="0.25">
      <c r="A72" s="2"/>
      <c r="B72" s="83"/>
      <c r="C72" s="15"/>
      <c r="D72" s="189"/>
      <c r="E72" s="333"/>
      <c r="F72" s="69"/>
      <c r="G72" s="70"/>
      <c r="H72" s="71"/>
      <c r="I72" s="227"/>
      <c r="J72" s="127"/>
    </row>
    <row r="73" spans="1:10" x14ac:dyDescent="0.25">
      <c r="A73" s="2"/>
      <c r="B73" s="83"/>
      <c r="C73" s="15"/>
      <c r="D73" s="189"/>
      <c r="E73" s="333"/>
      <c r="F73" s="69"/>
      <c r="G73" s="70"/>
      <c r="H73" s="71"/>
      <c r="I73" s="227"/>
      <c r="J73" s="127"/>
    </row>
    <row r="74" spans="1:10" x14ac:dyDescent="0.25">
      <c r="A74" s="2"/>
      <c r="B74" s="83"/>
      <c r="C74" s="15"/>
      <c r="D74" s="189"/>
      <c r="E74" s="333"/>
      <c r="F74" s="69"/>
      <c r="G74" s="70"/>
      <c r="H74" s="71"/>
      <c r="I74" s="227"/>
      <c r="J74" s="127"/>
    </row>
    <row r="75" spans="1:10" x14ac:dyDescent="0.25">
      <c r="A75" s="2"/>
      <c r="B75" s="83"/>
      <c r="C75" s="15"/>
      <c r="D75" s="189"/>
      <c r="E75" s="333"/>
      <c r="F75" s="69"/>
      <c r="G75" s="70"/>
      <c r="H75" s="71"/>
      <c r="I75" s="227"/>
      <c r="J75" s="127"/>
    </row>
    <row r="76" spans="1:10" x14ac:dyDescent="0.25">
      <c r="A76" s="2"/>
      <c r="B76" s="83"/>
      <c r="C76" s="15"/>
      <c r="D76" s="189"/>
      <c r="E76" s="333"/>
      <c r="F76" s="69"/>
      <c r="G76" s="70"/>
      <c r="H76" s="71"/>
      <c r="I76" s="227"/>
      <c r="J76" s="127"/>
    </row>
    <row r="77" spans="1:10" x14ac:dyDescent="0.25">
      <c r="A77" s="2"/>
      <c r="B77" s="83"/>
      <c r="C77" s="15"/>
      <c r="D77" s="189"/>
      <c r="E77" s="333"/>
      <c r="F77" s="69"/>
      <c r="G77" s="70"/>
      <c r="H77" s="71"/>
      <c r="I77" s="227"/>
      <c r="J77" s="127"/>
    </row>
    <row r="78" spans="1:10" x14ac:dyDescent="0.25">
      <c r="A78" s="2"/>
      <c r="B78" s="83"/>
      <c r="C78" s="15"/>
      <c r="D78" s="189"/>
      <c r="E78" s="333"/>
      <c r="F78" s="69"/>
      <c r="G78" s="70"/>
      <c r="H78" s="71"/>
      <c r="I78" s="227"/>
      <c r="J78" s="127"/>
    </row>
    <row r="79" spans="1:10" x14ac:dyDescent="0.25">
      <c r="A79" s="2"/>
      <c r="B79" s="83"/>
      <c r="C79" s="15"/>
      <c r="D79" s="189"/>
      <c r="E79" s="333"/>
      <c r="F79" s="69"/>
      <c r="G79" s="70"/>
      <c r="H79" s="71"/>
      <c r="I79" s="227"/>
      <c r="J79" s="127"/>
    </row>
    <row r="80" spans="1:10" x14ac:dyDescent="0.25">
      <c r="A80" s="2"/>
      <c r="B80" s="83"/>
      <c r="C80" s="15"/>
      <c r="D80" s="189"/>
      <c r="E80" s="333"/>
      <c r="F80" s="69"/>
      <c r="G80" s="70"/>
      <c r="H80" s="71"/>
      <c r="I80" s="227"/>
      <c r="J80" s="127"/>
    </row>
    <row r="81" spans="1:10" x14ac:dyDescent="0.25">
      <c r="A81" s="2"/>
      <c r="B81" s="83"/>
      <c r="C81" s="15"/>
      <c r="D81" s="189"/>
      <c r="E81" s="333"/>
      <c r="F81" s="69"/>
      <c r="G81" s="70"/>
      <c r="H81" s="71"/>
      <c r="I81" s="227"/>
      <c r="J81" s="127"/>
    </row>
    <row r="82" spans="1:10" x14ac:dyDescent="0.25">
      <c r="A82" s="2"/>
      <c r="B82" s="83"/>
      <c r="C82" s="15"/>
      <c r="D82" s="189"/>
      <c r="E82" s="333"/>
      <c r="F82" s="69"/>
      <c r="G82" s="70"/>
      <c r="H82" s="71"/>
      <c r="I82" s="227"/>
      <c r="J82" s="127"/>
    </row>
    <row r="83" spans="1:10" x14ac:dyDescent="0.25">
      <c r="A83" s="2"/>
      <c r="B83" s="83"/>
      <c r="C83" s="15"/>
      <c r="D83" s="189"/>
      <c r="E83" s="333"/>
      <c r="F83" s="69"/>
      <c r="G83" s="70"/>
      <c r="H83" s="71"/>
      <c r="I83" s="227"/>
      <c r="J83" s="127"/>
    </row>
    <row r="84" spans="1:10" x14ac:dyDescent="0.25">
      <c r="A84" s="2"/>
      <c r="B84" s="83"/>
      <c r="C84" s="15"/>
      <c r="D84" s="189"/>
      <c r="E84" s="333"/>
      <c r="F84" s="69"/>
      <c r="G84" s="70"/>
      <c r="H84" s="71"/>
      <c r="I84" s="227"/>
      <c r="J84" s="127"/>
    </row>
    <row r="85" spans="1:10" x14ac:dyDescent="0.25">
      <c r="A85" s="2"/>
      <c r="B85" s="83"/>
      <c r="C85" s="15"/>
      <c r="D85" s="189"/>
      <c r="E85" s="333"/>
      <c r="F85" s="69"/>
      <c r="G85" s="70"/>
      <c r="H85" s="71"/>
      <c r="I85" s="227"/>
      <c r="J85" s="127"/>
    </row>
    <row r="86" spans="1:10" x14ac:dyDescent="0.25">
      <c r="A86" s="2"/>
      <c r="B86" s="83"/>
      <c r="C86" s="15"/>
      <c r="D86" s="189"/>
      <c r="E86" s="333"/>
      <c r="F86" s="69"/>
      <c r="G86" s="70"/>
      <c r="H86" s="71"/>
      <c r="I86" s="227"/>
      <c r="J86" s="127"/>
    </row>
    <row r="87" spans="1:10" x14ac:dyDescent="0.25">
      <c r="A87" s="2"/>
      <c r="B87" s="83"/>
      <c r="C87" s="15"/>
      <c r="D87" s="189"/>
      <c r="E87" s="333"/>
      <c r="F87" s="69"/>
      <c r="G87" s="70"/>
      <c r="H87" s="71"/>
      <c r="I87" s="227"/>
      <c r="J87" s="127"/>
    </row>
    <row r="88" spans="1:10" x14ac:dyDescent="0.25">
      <c r="A88" s="2"/>
      <c r="B88" s="83"/>
      <c r="C88" s="15"/>
      <c r="D88" s="189"/>
      <c r="E88" s="333"/>
      <c r="F88" s="69"/>
      <c r="G88" s="70"/>
      <c r="H88" s="71"/>
      <c r="I88" s="227"/>
      <c r="J88" s="127"/>
    </row>
    <row r="89" spans="1:10" x14ac:dyDescent="0.25">
      <c r="A89" s="2"/>
      <c r="B89" s="83"/>
      <c r="C89" s="15"/>
      <c r="D89" s="189"/>
      <c r="E89" s="333"/>
      <c r="F89" s="69"/>
      <c r="G89" s="70"/>
      <c r="H89" s="71"/>
      <c r="I89" s="227"/>
      <c r="J89" s="127"/>
    </row>
    <row r="90" spans="1:10" x14ac:dyDescent="0.25">
      <c r="A90" s="2"/>
      <c r="B90" s="83"/>
      <c r="C90" s="15"/>
      <c r="D90" s="189"/>
      <c r="E90" s="333"/>
      <c r="F90" s="69"/>
      <c r="G90" s="70"/>
      <c r="H90" s="71"/>
      <c r="I90" s="227"/>
      <c r="J90" s="127"/>
    </row>
    <row r="91" spans="1:10" x14ac:dyDescent="0.25">
      <c r="A91" s="2"/>
      <c r="B91" s="83"/>
      <c r="C91" s="15"/>
      <c r="D91" s="189"/>
      <c r="E91" s="333"/>
      <c r="F91" s="69"/>
      <c r="G91" s="70"/>
      <c r="H91" s="71"/>
      <c r="I91" s="227"/>
      <c r="J91" s="127"/>
    </row>
    <row r="92" spans="1:10" x14ac:dyDescent="0.25">
      <c r="A92" s="2"/>
      <c r="B92" s="83"/>
      <c r="C92" s="15"/>
      <c r="D92" s="189"/>
      <c r="E92" s="333"/>
      <c r="F92" s="69"/>
      <c r="G92" s="70"/>
      <c r="H92" s="71"/>
      <c r="I92" s="227"/>
      <c r="J92" s="127"/>
    </row>
    <row r="93" spans="1:10" x14ac:dyDescent="0.25">
      <c r="A93" s="2"/>
      <c r="B93" s="83"/>
      <c r="C93" s="15"/>
      <c r="D93" s="189"/>
      <c r="E93" s="333"/>
      <c r="F93" s="69"/>
      <c r="G93" s="70"/>
      <c r="H93" s="71"/>
      <c r="I93" s="227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9"/>
      <c r="E94" s="333"/>
      <c r="F94" s="69"/>
      <c r="G94" s="70"/>
      <c r="H94" s="71"/>
      <c r="I94" s="227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9">
        <f t="shared" ref="D95" si="8">C95*B95</f>
        <v>0</v>
      </c>
      <c r="E95" s="333"/>
      <c r="F95" s="69">
        <f t="shared" ref="F95:F96" si="9">D95</f>
        <v>0</v>
      </c>
      <c r="G95" s="70"/>
      <c r="H95" s="71"/>
      <c r="I95" s="227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201">
        <f>C96*B33</f>
        <v>0</v>
      </c>
      <c r="E96" s="164"/>
      <c r="F96" s="157">
        <f t="shared" si="9"/>
        <v>0</v>
      </c>
      <c r="G96" s="141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38" t="s">
        <v>11</v>
      </c>
      <c r="D100" s="1139"/>
      <c r="E100" s="148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83"/>
  <sheetViews>
    <sheetView topLeftCell="AB1" zoomScaleNormal="100" workbookViewId="0">
      <selection activeCell="AJ7" sqref="AJ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113" t="s">
        <v>208</v>
      </c>
      <c r="B1" s="1113"/>
      <c r="C1" s="1113"/>
      <c r="D1" s="1113"/>
      <c r="E1" s="1113"/>
      <c r="F1" s="1113"/>
      <c r="G1" s="1113"/>
      <c r="H1" s="11">
        <v>1</v>
      </c>
      <c r="K1" s="1113" t="str">
        <f>A1</f>
        <v>INVENTARIO   DEL MES DE FEBRERO 2022</v>
      </c>
      <c r="L1" s="1113"/>
      <c r="M1" s="1113"/>
      <c r="N1" s="1113"/>
      <c r="O1" s="1113"/>
      <c r="P1" s="1113"/>
      <c r="Q1" s="1113"/>
      <c r="R1" s="11">
        <v>2</v>
      </c>
      <c r="U1" s="1113" t="str">
        <f>K1</f>
        <v>INVENTARIO   DEL MES DE FEBRERO 2022</v>
      </c>
      <c r="V1" s="1113"/>
      <c r="W1" s="1113"/>
      <c r="X1" s="1113"/>
      <c r="Y1" s="1113"/>
      <c r="Z1" s="1113"/>
      <c r="AA1" s="1113"/>
      <c r="AB1" s="11">
        <v>3</v>
      </c>
      <c r="AE1" s="1109" t="s">
        <v>215</v>
      </c>
      <c r="AF1" s="1109"/>
      <c r="AG1" s="1109"/>
      <c r="AH1" s="1109"/>
      <c r="AI1" s="1109"/>
      <c r="AJ1" s="1109"/>
      <c r="AK1" s="1109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x14ac:dyDescent="0.25">
      <c r="A4" s="12"/>
      <c r="B4" s="12"/>
      <c r="C4" s="643"/>
      <c r="D4" s="253"/>
      <c r="E4" s="264">
        <v>1.2</v>
      </c>
      <c r="F4" s="258"/>
      <c r="G4" s="162"/>
      <c r="H4" s="162"/>
      <c r="K4" s="12"/>
      <c r="L4" s="12"/>
      <c r="M4" s="276"/>
      <c r="N4" s="253"/>
      <c r="O4" s="264">
        <v>97.06</v>
      </c>
      <c r="P4" s="258">
        <v>7</v>
      </c>
      <c r="Q4" s="162"/>
      <c r="R4" s="162"/>
      <c r="U4" s="12"/>
      <c r="V4" s="12"/>
      <c r="W4" s="809"/>
      <c r="X4" s="253"/>
      <c r="Y4" s="264"/>
      <c r="Z4" s="258"/>
      <c r="AA4" s="162"/>
      <c r="AB4" s="162"/>
      <c r="AE4" s="12"/>
      <c r="AF4" s="12"/>
      <c r="AG4" s="643"/>
      <c r="AH4" s="253"/>
      <c r="AI4" s="264"/>
      <c r="AJ4" s="258"/>
      <c r="AK4" s="162"/>
      <c r="AL4" s="162"/>
    </row>
    <row r="5" spans="1:39" ht="15" customHeight="1" x14ac:dyDescent="0.25">
      <c r="A5" s="255" t="s">
        <v>68</v>
      </c>
      <c r="B5" s="1110" t="s">
        <v>69</v>
      </c>
      <c r="C5" s="585">
        <v>92</v>
      </c>
      <c r="D5" s="253">
        <v>44594</v>
      </c>
      <c r="E5" s="272">
        <v>655.84</v>
      </c>
      <c r="F5" s="258">
        <v>55</v>
      </c>
      <c r="G5" s="265"/>
      <c r="K5" s="255" t="s">
        <v>72</v>
      </c>
      <c r="L5" s="1115" t="s">
        <v>70</v>
      </c>
      <c r="M5" s="585">
        <v>89</v>
      </c>
      <c r="N5" s="253">
        <v>44594</v>
      </c>
      <c r="O5" s="272">
        <v>651.80999999999995</v>
      </c>
      <c r="P5" s="258">
        <v>52</v>
      </c>
      <c r="Q5" s="265"/>
      <c r="U5" s="255" t="s">
        <v>68</v>
      </c>
      <c r="V5" s="1114" t="s">
        <v>81</v>
      </c>
      <c r="W5" s="786">
        <v>120</v>
      </c>
      <c r="X5" s="279">
        <v>44594</v>
      </c>
      <c r="Y5" s="264">
        <v>349.59</v>
      </c>
      <c r="Z5" s="258">
        <v>28</v>
      </c>
      <c r="AA5" s="265"/>
      <c r="AE5" s="255" t="s">
        <v>68</v>
      </c>
      <c r="AF5" s="1110" t="s">
        <v>69</v>
      </c>
      <c r="AG5" s="585">
        <v>92</v>
      </c>
      <c r="AH5" s="253">
        <v>44622</v>
      </c>
      <c r="AI5" s="272">
        <v>500.61</v>
      </c>
      <c r="AJ5" s="258">
        <v>41</v>
      </c>
      <c r="AK5" s="265"/>
    </row>
    <row r="6" spans="1:39" x14ac:dyDescent="0.25">
      <c r="A6" s="255"/>
      <c r="B6" s="1110"/>
      <c r="C6" s="786">
        <v>92</v>
      </c>
      <c r="D6" s="253">
        <v>44608</v>
      </c>
      <c r="E6" s="806">
        <v>506.19</v>
      </c>
      <c r="F6" s="248">
        <v>42</v>
      </c>
      <c r="G6" s="267">
        <f>F78</f>
        <v>1101.8900000000001</v>
      </c>
      <c r="H6" s="7">
        <f>E6-G6+E7+E5-G5+E4</f>
        <v>61.339999999999989</v>
      </c>
      <c r="K6" s="607"/>
      <c r="L6" s="1115"/>
      <c r="M6" s="276"/>
      <c r="N6" s="253"/>
      <c r="O6" s="264"/>
      <c r="P6" s="258"/>
      <c r="Q6" s="267">
        <f>P78</f>
        <v>0</v>
      </c>
      <c r="R6" s="7">
        <f>O6-Q6+O7+O5-Q5</f>
        <v>651.80999999999995</v>
      </c>
      <c r="U6" s="255"/>
      <c r="V6" s="1114"/>
      <c r="W6" s="585">
        <v>120</v>
      </c>
      <c r="X6" s="253">
        <v>44608</v>
      </c>
      <c r="Y6" s="272">
        <v>209.68</v>
      </c>
      <c r="Z6" s="258">
        <v>17</v>
      </c>
      <c r="AA6" s="267">
        <f>Z78</f>
        <v>187.33</v>
      </c>
      <c r="AB6" s="7">
        <f>Y6-AA6+Y7+Y5-AA5+Y4</f>
        <v>371.93999999999994</v>
      </c>
      <c r="AE6" s="255"/>
      <c r="AF6" s="1110"/>
      <c r="AG6" s="786">
        <v>92</v>
      </c>
      <c r="AH6" s="253">
        <v>44632</v>
      </c>
      <c r="AI6" s="806">
        <v>407.03</v>
      </c>
      <c r="AJ6" s="248">
        <v>33</v>
      </c>
      <c r="AK6" s="267">
        <f>AJ78</f>
        <v>0</v>
      </c>
      <c r="AL6" s="7">
        <f>AI6-AK6+AI7+AI5-AK5+AI4</f>
        <v>907.64</v>
      </c>
    </row>
    <row r="7" spans="1:39" ht="15.75" thickBot="1" x14ac:dyDescent="0.3">
      <c r="A7" s="245"/>
      <c r="B7" s="277"/>
      <c r="C7" s="786"/>
      <c r="D7" s="279"/>
      <c r="E7" s="264"/>
      <c r="F7" s="258"/>
      <c r="G7" s="245"/>
      <c r="K7" s="245"/>
      <c r="L7" s="277"/>
      <c r="M7" s="787"/>
      <c r="N7" s="253"/>
      <c r="O7" s="69"/>
      <c r="P7" s="73"/>
      <c r="Q7" s="245"/>
      <c r="U7" s="245"/>
      <c r="V7" s="277"/>
      <c r="W7" s="786"/>
      <c r="X7" s="253"/>
      <c r="Y7" s="806"/>
      <c r="Z7" s="300"/>
      <c r="AA7" s="245"/>
      <c r="AE7" s="245"/>
      <c r="AF7" s="277"/>
      <c r="AG7" s="786"/>
      <c r="AH7" s="279"/>
      <c r="AI7" s="264"/>
      <c r="AJ7" s="258"/>
      <c r="AK7" s="245"/>
    </row>
    <row r="8" spans="1:3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77</v>
      </c>
      <c r="C9" s="15">
        <v>20</v>
      </c>
      <c r="D9" s="269">
        <v>238.18</v>
      </c>
      <c r="E9" s="299">
        <v>44594</v>
      </c>
      <c r="F9" s="269">
        <f t="shared" ref="F9:F72" si="0">D9</f>
        <v>238.18</v>
      </c>
      <c r="G9" s="270" t="s">
        <v>136</v>
      </c>
      <c r="H9" s="271">
        <v>95</v>
      </c>
      <c r="I9" s="280">
        <f>E6-F9+E5+E7+E4</f>
        <v>925.05000000000007</v>
      </c>
      <c r="K9" s="80" t="s">
        <v>32</v>
      </c>
      <c r="L9" s="83">
        <f>P6-M9+P5+P7+P4</f>
        <v>59</v>
      </c>
      <c r="M9" s="15"/>
      <c r="N9" s="269"/>
      <c r="O9" s="299"/>
      <c r="P9" s="269">
        <f t="shared" ref="P9:P72" si="1">N9</f>
        <v>0</v>
      </c>
      <c r="Q9" s="270"/>
      <c r="R9" s="271"/>
      <c r="S9" s="280">
        <f>O6-P9+O5+O7+O4</f>
        <v>748.86999999999989</v>
      </c>
      <c r="U9" s="80" t="s">
        <v>32</v>
      </c>
      <c r="V9" s="83">
        <f>Z6-W9+Z5+Z7+Z4</f>
        <v>30</v>
      </c>
      <c r="W9" s="268">
        <v>15</v>
      </c>
      <c r="X9" s="269">
        <v>187.33</v>
      </c>
      <c r="Y9" s="299">
        <v>44596</v>
      </c>
      <c r="Z9" s="269">
        <f t="shared" ref="Z9:Z72" si="2">X9</f>
        <v>187.33</v>
      </c>
      <c r="AA9" s="270" t="s">
        <v>139</v>
      </c>
      <c r="AB9" s="271">
        <v>125</v>
      </c>
      <c r="AC9" s="280">
        <f>Y6-Z9+Y5+Y7+Y4</f>
        <v>371.93999999999994</v>
      </c>
      <c r="AE9" s="80" t="s">
        <v>32</v>
      </c>
      <c r="AF9" s="83">
        <f>AJ6-AG9+AJ5+AJ7+AJ4</f>
        <v>74</v>
      </c>
      <c r="AG9" s="15"/>
      <c r="AH9" s="269"/>
      <c r="AI9" s="299"/>
      <c r="AJ9" s="269">
        <f t="shared" ref="AJ9:AJ72" si="3">AH9</f>
        <v>0</v>
      </c>
      <c r="AK9" s="270"/>
      <c r="AL9" s="271"/>
      <c r="AM9" s="280">
        <f>AI6-AJ9+AI5+AI7+AI4</f>
        <v>907.64</v>
      </c>
    </row>
    <row r="10" spans="1:39" x14ac:dyDescent="0.25">
      <c r="A10" s="210"/>
      <c r="B10" s="83">
        <f>B9-C10</f>
        <v>67</v>
      </c>
      <c r="C10" s="15">
        <v>10</v>
      </c>
      <c r="D10" s="269">
        <v>120.49</v>
      </c>
      <c r="E10" s="299">
        <v>44599</v>
      </c>
      <c r="F10" s="269">
        <f t="shared" si="0"/>
        <v>120.49</v>
      </c>
      <c r="G10" s="270" t="s">
        <v>142</v>
      </c>
      <c r="H10" s="271">
        <v>95</v>
      </c>
      <c r="I10" s="280">
        <f>I9-F10</f>
        <v>804.56000000000006</v>
      </c>
      <c r="K10" s="210"/>
      <c r="L10" s="83">
        <f>L9-M10</f>
        <v>59</v>
      </c>
      <c r="M10" s="15"/>
      <c r="N10" s="269"/>
      <c r="O10" s="299"/>
      <c r="P10" s="269">
        <f t="shared" si="1"/>
        <v>0</v>
      </c>
      <c r="Q10" s="270"/>
      <c r="R10" s="271"/>
      <c r="S10" s="280">
        <f>S9-P10</f>
        <v>748.86999999999989</v>
      </c>
      <c r="U10" s="970"/>
      <c r="V10" s="83">
        <f>V9-W10</f>
        <v>30</v>
      </c>
      <c r="W10" s="248"/>
      <c r="X10" s="269"/>
      <c r="Y10" s="299"/>
      <c r="Z10" s="269">
        <f t="shared" si="2"/>
        <v>0</v>
      </c>
      <c r="AA10" s="270"/>
      <c r="AB10" s="271"/>
      <c r="AC10" s="280">
        <f>AC9-Z10</f>
        <v>371.93999999999994</v>
      </c>
      <c r="AE10" s="210"/>
      <c r="AF10" s="83">
        <f>AF9-AG10</f>
        <v>74</v>
      </c>
      <c r="AG10" s="15"/>
      <c r="AH10" s="269"/>
      <c r="AI10" s="299"/>
      <c r="AJ10" s="269">
        <f t="shared" si="3"/>
        <v>0</v>
      </c>
      <c r="AK10" s="270"/>
      <c r="AL10" s="271"/>
      <c r="AM10" s="280">
        <f>AM9-AJ10</f>
        <v>907.64</v>
      </c>
    </row>
    <row r="11" spans="1:39" x14ac:dyDescent="0.25">
      <c r="A11" s="198"/>
      <c r="B11" s="83">
        <f t="shared" ref="B11:B54" si="4">B10-C11</f>
        <v>63</v>
      </c>
      <c r="C11" s="73">
        <v>4</v>
      </c>
      <c r="D11" s="269">
        <v>47.67</v>
      </c>
      <c r="E11" s="299">
        <v>44600</v>
      </c>
      <c r="F11" s="269">
        <f t="shared" si="0"/>
        <v>47.67</v>
      </c>
      <c r="G11" s="270" t="s">
        <v>143</v>
      </c>
      <c r="H11" s="1004">
        <v>90</v>
      </c>
      <c r="I11" s="280">
        <f t="shared" ref="I11:I74" si="5">I10-F11</f>
        <v>756.8900000000001</v>
      </c>
      <c r="K11" s="198"/>
      <c r="L11" s="83">
        <f t="shared" ref="L11:L54" si="6">L10-M11</f>
        <v>59</v>
      </c>
      <c r="M11" s="15"/>
      <c r="N11" s="269"/>
      <c r="O11" s="299"/>
      <c r="P11" s="269">
        <f t="shared" si="1"/>
        <v>0</v>
      </c>
      <c r="Q11" s="270"/>
      <c r="R11" s="271"/>
      <c r="S11" s="280">
        <f t="shared" ref="S11:S74" si="7">S10-P11</f>
        <v>748.86999999999989</v>
      </c>
      <c r="U11" s="198"/>
      <c r="V11" s="302">
        <f t="shared" ref="V11:V54" si="8">V10-W11</f>
        <v>30</v>
      </c>
      <c r="W11" s="248"/>
      <c r="X11" s="269"/>
      <c r="Y11" s="299"/>
      <c r="Z11" s="269">
        <f t="shared" si="2"/>
        <v>0</v>
      </c>
      <c r="AA11" s="270"/>
      <c r="AB11" s="271"/>
      <c r="AC11" s="280">
        <f t="shared" ref="AC11:AC74" si="9">AC10-Z11</f>
        <v>371.93999999999994</v>
      </c>
      <c r="AE11" s="198"/>
      <c r="AF11" s="83">
        <f t="shared" ref="AF11:AF54" si="10">AF10-AG11</f>
        <v>74</v>
      </c>
      <c r="AG11" s="73"/>
      <c r="AH11" s="269"/>
      <c r="AI11" s="299"/>
      <c r="AJ11" s="269">
        <f t="shared" si="3"/>
        <v>0</v>
      </c>
      <c r="AK11" s="270"/>
      <c r="AL11" s="271"/>
      <c r="AM11" s="280">
        <f t="shared" ref="AM11:AM74" si="11">AM10-AJ11</f>
        <v>907.64</v>
      </c>
    </row>
    <row r="12" spans="1:39" x14ac:dyDescent="0.25">
      <c r="A12" s="198"/>
      <c r="B12" s="83">
        <f t="shared" si="4"/>
        <v>53</v>
      </c>
      <c r="C12" s="73">
        <v>10</v>
      </c>
      <c r="D12" s="269">
        <v>118.89</v>
      </c>
      <c r="E12" s="299">
        <v>44601</v>
      </c>
      <c r="F12" s="269">
        <f t="shared" si="0"/>
        <v>118.89</v>
      </c>
      <c r="G12" s="270" t="s">
        <v>145</v>
      </c>
      <c r="H12" s="271">
        <v>95</v>
      </c>
      <c r="I12" s="280">
        <f t="shared" si="5"/>
        <v>638.00000000000011</v>
      </c>
      <c r="K12" s="198"/>
      <c r="L12" s="83">
        <f t="shared" si="6"/>
        <v>59</v>
      </c>
      <c r="M12" s="15"/>
      <c r="N12" s="269"/>
      <c r="O12" s="299"/>
      <c r="P12" s="269">
        <f t="shared" si="1"/>
        <v>0</v>
      </c>
      <c r="Q12" s="270"/>
      <c r="R12" s="271"/>
      <c r="S12" s="280">
        <f t="shared" si="7"/>
        <v>748.86999999999989</v>
      </c>
      <c r="U12" s="198"/>
      <c r="V12" s="302">
        <f t="shared" si="8"/>
        <v>30</v>
      </c>
      <c r="W12" s="248"/>
      <c r="X12" s="269"/>
      <c r="Y12" s="299"/>
      <c r="Z12" s="269">
        <f t="shared" si="2"/>
        <v>0</v>
      </c>
      <c r="AA12" s="270"/>
      <c r="AB12" s="271"/>
      <c r="AC12" s="280">
        <f t="shared" si="9"/>
        <v>371.93999999999994</v>
      </c>
      <c r="AE12" s="198"/>
      <c r="AF12" s="83">
        <f t="shared" si="10"/>
        <v>74</v>
      </c>
      <c r="AG12" s="73"/>
      <c r="AH12" s="269"/>
      <c r="AI12" s="299"/>
      <c r="AJ12" s="269">
        <f t="shared" si="3"/>
        <v>0</v>
      </c>
      <c r="AK12" s="270"/>
      <c r="AL12" s="271"/>
      <c r="AM12" s="280">
        <f t="shared" si="11"/>
        <v>907.64</v>
      </c>
    </row>
    <row r="13" spans="1:39" x14ac:dyDescent="0.25">
      <c r="A13" s="82" t="s">
        <v>33</v>
      </c>
      <c r="B13" s="83">
        <f t="shared" si="4"/>
        <v>45</v>
      </c>
      <c r="C13" s="73">
        <v>8</v>
      </c>
      <c r="D13" s="269">
        <v>94.74</v>
      </c>
      <c r="E13" s="299">
        <v>44604</v>
      </c>
      <c r="F13" s="269">
        <f t="shared" si="0"/>
        <v>94.74</v>
      </c>
      <c r="G13" s="270" t="s">
        <v>151</v>
      </c>
      <c r="H13" s="271">
        <v>95</v>
      </c>
      <c r="I13" s="280">
        <f t="shared" si="5"/>
        <v>543.2600000000001</v>
      </c>
      <c r="K13" s="82" t="s">
        <v>33</v>
      </c>
      <c r="L13" s="83">
        <f t="shared" si="6"/>
        <v>59</v>
      </c>
      <c r="M13" s="15"/>
      <c r="N13" s="269"/>
      <c r="O13" s="299"/>
      <c r="P13" s="269">
        <f t="shared" si="1"/>
        <v>0</v>
      </c>
      <c r="Q13" s="270"/>
      <c r="R13" s="271"/>
      <c r="S13" s="280">
        <f t="shared" si="7"/>
        <v>748.86999999999989</v>
      </c>
      <c r="U13" s="82" t="s">
        <v>33</v>
      </c>
      <c r="V13" s="302">
        <f t="shared" si="8"/>
        <v>30</v>
      </c>
      <c r="W13" s="248"/>
      <c r="X13" s="269"/>
      <c r="Y13" s="299"/>
      <c r="Z13" s="269">
        <f t="shared" si="2"/>
        <v>0</v>
      </c>
      <c r="AA13" s="270"/>
      <c r="AB13" s="271"/>
      <c r="AC13" s="280">
        <f t="shared" si="9"/>
        <v>371.93999999999994</v>
      </c>
      <c r="AE13" s="82" t="s">
        <v>33</v>
      </c>
      <c r="AF13" s="83">
        <f t="shared" si="10"/>
        <v>74</v>
      </c>
      <c r="AG13" s="73"/>
      <c r="AH13" s="269"/>
      <c r="AI13" s="299"/>
      <c r="AJ13" s="269">
        <f t="shared" si="3"/>
        <v>0</v>
      </c>
      <c r="AK13" s="270"/>
      <c r="AL13" s="271"/>
      <c r="AM13" s="280">
        <f t="shared" si="11"/>
        <v>907.64</v>
      </c>
    </row>
    <row r="14" spans="1:39" x14ac:dyDescent="0.25">
      <c r="A14" s="73"/>
      <c r="B14" s="83">
        <f t="shared" si="4"/>
        <v>42</v>
      </c>
      <c r="C14" s="73">
        <v>3</v>
      </c>
      <c r="D14" s="269">
        <v>35.869999999999997</v>
      </c>
      <c r="E14" s="299">
        <v>44608</v>
      </c>
      <c r="F14" s="269">
        <f t="shared" si="0"/>
        <v>35.869999999999997</v>
      </c>
      <c r="G14" s="270" t="s">
        <v>161</v>
      </c>
      <c r="H14" s="1004">
        <v>90</v>
      </c>
      <c r="I14" s="280">
        <f t="shared" si="5"/>
        <v>507.3900000000001</v>
      </c>
      <c r="K14" s="73"/>
      <c r="L14" s="83">
        <f t="shared" si="6"/>
        <v>59</v>
      </c>
      <c r="M14" s="15"/>
      <c r="N14" s="269"/>
      <c r="O14" s="299"/>
      <c r="P14" s="269">
        <f t="shared" si="1"/>
        <v>0</v>
      </c>
      <c r="Q14" s="270"/>
      <c r="R14" s="271"/>
      <c r="S14" s="280">
        <f t="shared" si="7"/>
        <v>748.86999999999989</v>
      </c>
      <c r="U14" s="73"/>
      <c r="V14" s="302">
        <f t="shared" si="8"/>
        <v>30</v>
      </c>
      <c r="W14" s="248"/>
      <c r="X14" s="269"/>
      <c r="Y14" s="299"/>
      <c r="Z14" s="269">
        <f t="shared" si="2"/>
        <v>0</v>
      </c>
      <c r="AA14" s="270"/>
      <c r="AB14" s="271"/>
      <c r="AC14" s="280">
        <f t="shared" si="9"/>
        <v>371.93999999999994</v>
      </c>
      <c r="AE14" s="73"/>
      <c r="AF14" s="83">
        <f t="shared" si="10"/>
        <v>74</v>
      </c>
      <c r="AG14" s="73"/>
      <c r="AH14" s="269"/>
      <c r="AI14" s="299"/>
      <c r="AJ14" s="269">
        <f t="shared" si="3"/>
        <v>0</v>
      </c>
      <c r="AK14" s="270"/>
      <c r="AL14" s="271"/>
      <c r="AM14" s="280">
        <f t="shared" si="11"/>
        <v>907.64</v>
      </c>
    </row>
    <row r="15" spans="1:39" x14ac:dyDescent="0.25">
      <c r="A15" s="73"/>
      <c r="B15" s="83">
        <f t="shared" si="4"/>
        <v>32</v>
      </c>
      <c r="C15" s="73">
        <v>10</v>
      </c>
      <c r="D15" s="269">
        <v>118.99</v>
      </c>
      <c r="E15" s="299">
        <v>44609</v>
      </c>
      <c r="F15" s="269">
        <f t="shared" si="0"/>
        <v>118.99</v>
      </c>
      <c r="G15" s="270" t="s">
        <v>167</v>
      </c>
      <c r="H15" s="271">
        <v>95</v>
      </c>
      <c r="I15" s="280">
        <f t="shared" si="5"/>
        <v>388.40000000000009</v>
      </c>
      <c r="K15" s="73"/>
      <c r="L15" s="83">
        <f t="shared" si="6"/>
        <v>59</v>
      </c>
      <c r="M15" s="15"/>
      <c r="N15" s="269"/>
      <c r="O15" s="299"/>
      <c r="P15" s="269">
        <f t="shared" si="1"/>
        <v>0</v>
      </c>
      <c r="Q15" s="270"/>
      <c r="R15" s="271"/>
      <c r="S15" s="280">
        <f t="shared" si="7"/>
        <v>748.86999999999989</v>
      </c>
      <c r="U15" s="73"/>
      <c r="V15" s="302">
        <f t="shared" si="8"/>
        <v>30</v>
      </c>
      <c r="W15" s="248"/>
      <c r="X15" s="269"/>
      <c r="Y15" s="299"/>
      <c r="Z15" s="269">
        <f t="shared" si="2"/>
        <v>0</v>
      </c>
      <c r="AA15" s="270"/>
      <c r="AB15" s="271"/>
      <c r="AC15" s="280">
        <f t="shared" si="9"/>
        <v>371.93999999999994</v>
      </c>
      <c r="AE15" s="73"/>
      <c r="AF15" s="83">
        <f t="shared" si="10"/>
        <v>74</v>
      </c>
      <c r="AG15" s="73"/>
      <c r="AH15" s="269"/>
      <c r="AI15" s="299"/>
      <c r="AJ15" s="269">
        <f t="shared" si="3"/>
        <v>0</v>
      </c>
      <c r="AK15" s="270"/>
      <c r="AL15" s="271"/>
      <c r="AM15" s="280">
        <f t="shared" si="11"/>
        <v>907.64</v>
      </c>
    </row>
    <row r="16" spans="1:39" x14ac:dyDescent="0.25">
      <c r="B16" s="83">
        <f t="shared" si="4"/>
        <v>27</v>
      </c>
      <c r="C16" s="73">
        <v>5</v>
      </c>
      <c r="D16" s="269">
        <v>59.96</v>
      </c>
      <c r="E16" s="299">
        <v>44610</v>
      </c>
      <c r="F16" s="269">
        <f t="shared" si="0"/>
        <v>59.96</v>
      </c>
      <c r="G16" s="270" t="s">
        <v>168</v>
      </c>
      <c r="H16" s="271">
        <v>95</v>
      </c>
      <c r="I16" s="280">
        <f t="shared" si="5"/>
        <v>328.44000000000011</v>
      </c>
      <c r="L16" s="83">
        <f t="shared" si="6"/>
        <v>59</v>
      </c>
      <c r="M16" s="15"/>
      <c r="N16" s="269"/>
      <c r="O16" s="299"/>
      <c r="P16" s="269">
        <f t="shared" si="1"/>
        <v>0</v>
      </c>
      <c r="Q16" s="270"/>
      <c r="R16" s="271"/>
      <c r="S16" s="280">
        <f t="shared" si="7"/>
        <v>748.86999999999989</v>
      </c>
      <c r="V16" s="302">
        <f t="shared" si="8"/>
        <v>30</v>
      </c>
      <c r="W16" s="73"/>
      <c r="X16" s="269"/>
      <c r="Y16" s="299"/>
      <c r="Z16" s="269">
        <f t="shared" si="2"/>
        <v>0</v>
      </c>
      <c r="AA16" s="270"/>
      <c r="AB16" s="271"/>
      <c r="AC16" s="280">
        <f t="shared" si="9"/>
        <v>371.93999999999994</v>
      </c>
      <c r="AF16" s="83">
        <f t="shared" si="10"/>
        <v>74</v>
      </c>
      <c r="AG16" s="73"/>
      <c r="AH16" s="269"/>
      <c r="AI16" s="299"/>
      <c r="AJ16" s="269">
        <f t="shared" si="3"/>
        <v>0</v>
      </c>
      <c r="AK16" s="270"/>
      <c r="AL16" s="271"/>
      <c r="AM16" s="280">
        <f t="shared" si="11"/>
        <v>907.64</v>
      </c>
    </row>
    <row r="17" spans="1:39" x14ac:dyDescent="0.25">
      <c r="B17" s="83">
        <f t="shared" si="4"/>
        <v>12</v>
      </c>
      <c r="C17" s="73">
        <v>15</v>
      </c>
      <c r="D17" s="269">
        <v>183.74</v>
      </c>
      <c r="E17" s="299">
        <v>44614</v>
      </c>
      <c r="F17" s="269">
        <f t="shared" si="0"/>
        <v>183.74</v>
      </c>
      <c r="G17" s="270" t="s">
        <v>186</v>
      </c>
      <c r="H17" s="271">
        <v>95</v>
      </c>
      <c r="I17" s="280">
        <f t="shared" si="5"/>
        <v>144.7000000000001</v>
      </c>
      <c r="L17" s="83">
        <f t="shared" si="6"/>
        <v>59</v>
      </c>
      <c r="M17" s="15"/>
      <c r="N17" s="269"/>
      <c r="O17" s="299"/>
      <c r="P17" s="269">
        <f t="shared" si="1"/>
        <v>0</v>
      </c>
      <c r="Q17" s="270"/>
      <c r="R17" s="271"/>
      <c r="S17" s="280">
        <f t="shared" si="7"/>
        <v>748.86999999999989</v>
      </c>
      <c r="V17" s="302">
        <f t="shared" si="8"/>
        <v>30</v>
      </c>
      <c r="W17" s="73"/>
      <c r="X17" s="269"/>
      <c r="Y17" s="299"/>
      <c r="Z17" s="269">
        <f t="shared" si="2"/>
        <v>0</v>
      </c>
      <c r="AA17" s="270"/>
      <c r="AB17" s="271"/>
      <c r="AC17" s="280">
        <f t="shared" si="9"/>
        <v>371.93999999999994</v>
      </c>
      <c r="AF17" s="83">
        <f t="shared" si="10"/>
        <v>74</v>
      </c>
      <c r="AG17" s="73"/>
      <c r="AH17" s="269"/>
      <c r="AI17" s="299"/>
      <c r="AJ17" s="269">
        <f t="shared" si="3"/>
        <v>0</v>
      </c>
      <c r="AK17" s="270"/>
      <c r="AL17" s="271"/>
      <c r="AM17" s="280">
        <f t="shared" si="11"/>
        <v>907.64</v>
      </c>
    </row>
    <row r="18" spans="1:39" x14ac:dyDescent="0.25">
      <c r="A18" s="122"/>
      <c r="B18" s="83">
        <f t="shared" si="4"/>
        <v>5</v>
      </c>
      <c r="C18" s="73">
        <v>7</v>
      </c>
      <c r="D18" s="269">
        <v>83.36</v>
      </c>
      <c r="E18" s="299">
        <v>44616</v>
      </c>
      <c r="F18" s="269">
        <f t="shared" si="0"/>
        <v>83.36</v>
      </c>
      <c r="G18" s="270" t="s">
        <v>189</v>
      </c>
      <c r="H18" s="271">
        <v>95</v>
      </c>
      <c r="I18" s="280">
        <f t="shared" si="5"/>
        <v>61.340000000000103</v>
      </c>
      <c r="K18" s="122"/>
      <c r="L18" s="83">
        <f t="shared" si="6"/>
        <v>59</v>
      </c>
      <c r="M18" s="15"/>
      <c r="N18" s="269"/>
      <c r="O18" s="299"/>
      <c r="P18" s="269">
        <f t="shared" si="1"/>
        <v>0</v>
      </c>
      <c r="Q18" s="270"/>
      <c r="R18" s="271"/>
      <c r="S18" s="280">
        <f t="shared" si="7"/>
        <v>748.86999999999989</v>
      </c>
      <c r="U18" s="122"/>
      <c r="V18" s="302">
        <f t="shared" si="8"/>
        <v>30</v>
      </c>
      <c r="W18" s="73"/>
      <c r="X18" s="269"/>
      <c r="Y18" s="299"/>
      <c r="Z18" s="269">
        <f t="shared" si="2"/>
        <v>0</v>
      </c>
      <c r="AA18" s="270"/>
      <c r="AB18" s="271"/>
      <c r="AC18" s="280">
        <f t="shared" si="9"/>
        <v>371.93999999999994</v>
      </c>
      <c r="AE18" s="122"/>
      <c r="AF18" s="83">
        <f t="shared" si="10"/>
        <v>74</v>
      </c>
      <c r="AG18" s="73"/>
      <c r="AH18" s="269"/>
      <c r="AI18" s="299"/>
      <c r="AJ18" s="269">
        <f t="shared" si="3"/>
        <v>0</v>
      </c>
      <c r="AK18" s="270"/>
      <c r="AL18" s="271"/>
      <c r="AM18" s="280">
        <f t="shared" si="11"/>
        <v>907.64</v>
      </c>
    </row>
    <row r="19" spans="1:39" x14ac:dyDescent="0.25">
      <c r="A19" s="122"/>
      <c r="B19" s="83">
        <f t="shared" si="4"/>
        <v>5</v>
      </c>
      <c r="C19" s="15"/>
      <c r="D19" s="269"/>
      <c r="E19" s="299"/>
      <c r="F19" s="269">
        <f t="shared" si="0"/>
        <v>0</v>
      </c>
      <c r="G19" s="270"/>
      <c r="H19" s="271"/>
      <c r="I19" s="280">
        <f t="shared" si="5"/>
        <v>61.340000000000103</v>
      </c>
      <c r="K19" s="122"/>
      <c r="L19" s="83">
        <f t="shared" si="6"/>
        <v>59</v>
      </c>
      <c r="M19" s="15"/>
      <c r="N19" s="269"/>
      <c r="O19" s="299"/>
      <c r="P19" s="269">
        <f t="shared" si="1"/>
        <v>0</v>
      </c>
      <c r="Q19" s="270"/>
      <c r="R19" s="271"/>
      <c r="S19" s="280">
        <f t="shared" si="7"/>
        <v>748.86999999999989</v>
      </c>
      <c r="U19" s="122"/>
      <c r="V19" s="302">
        <f t="shared" si="8"/>
        <v>30</v>
      </c>
      <c r="W19" s="15"/>
      <c r="X19" s="269"/>
      <c r="Y19" s="299"/>
      <c r="Z19" s="269">
        <f t="shared" si="2"/>
        <v>0</v>
      </c>
      <c r="AA19" s="270"/>
      <c r="AB19" s="271"/>
      <c r="AC19" s="280">
        <f t="shared" si="9"/>
        <v>371.93999999999994</v>
      </c>
      <c r="AE19" s="122"/>
      <c r="AF19" s="83">
        <f t="shared" si="10"/>
        <v>74</v>
      </c>
      <c r="AG19" s="15"/>
      <c r="AH19" s="269"/>
      <c r="AI19" s="299"/>
      <c r="AJ19" s="269">
        <f t="shared" si="3"/>
        <v>0</v>
      </c>
      <c r="AK19" s="270"/>
      <c r="AL19" s="271"/>
      <c r="AM19" s="280">
        <f t="shared" si="11"/>
        <v>907.64</v>
      </c>
    </row>
    <row r="20" spans="1:39" x14ac:dyDescent="0.25">
      <c r="A20" s="122"/>
      <c r="B20" s="83">
        <f t="shared" si="4"/>
        <v>5</v>
      </c>
      <c r="C20" s="15"/>
      <c r="D20" s="269"/>
      <c r="E20" s="299"/>
      <c r="F20" s="269">
        <f t="shared" si="0"/>
        <v>0</v>
      </c>
      <c r="G20" s="270"/>
      <c r="H20" s="271"/>
      <c r="I20" s="280">
        <f t="shared" si="5"/>
        <v>61.340000000000103</v>
      </c>
      <c r="K20" s="122"/>
      <c r="L20" s="83">
        <f t="shared" si="6"/>
        <v>59</v>
      </c>
      <c r="M20" s="15"/>
      <c r="N20" s="269"/>
      <c r="O20" s="299"/>
      <c r="P20" s="269">
        <f t="shared" si="1"/>
        <v>0</v>
      </c>
      <c r="Q20" s="270"/>
      <c r="R20" s="271"/>
      <c r="S20" s="280">
        <f t="shared" si="7"/>
        <v>748.86999999999989</v>
      </c>
      <c r="U20" s="122"/>
      <c r="V20" s="83">
        <f t="shared" si="8"/>
        <v>30</v>
      </c>
      <c r="W20" s="15"/>
      <c r="X20" s="269"/>
      <c r="Y20" s="299"/>
      <c r="Z20" s="269">
        <f t="shared" si="2"/>
        <v>0</v>
      </c>
      <c r="AA20" s="270"/>
      <c r="AB20" s="271"/>
      <c r="AC20" s="280">
        <f t="shared" si="9"/>
        <v>371.93999999999994</v>
      </c>
      <c r="AE20" s="122"/>
      <c r="AF20" s="83">
        <f t="shared" si="10"/>
        <v>74</v>
      </c>
      <c r="AG20" s="15"/>
      <c r="AH20" s="269"/>
      <c r="AI20" s="299"/>
      <c r="AJ20" s="269">
        <f t="shared" si="3"/>
        <v>0</v>
      </c>
      <c r="AK20" s="270"/>
      <c r="AL20" s="271"/>
      <c r="AM20" s="280">
        <f t="shared" si="11"/>
        <v>907.64</v>
      </c>
    </row>
    <row r="21" spans="1:39" x14ac:dyDescent="0.25">
      <c r="A21" s="122"/>
      <c r="B21" s="83">
        <f t="shared" si="4"/>
        <v>5</v>
      </c>
      <c r="C21" s="15"/>
      <c r="D21" s="269"/>
      <c r="E21" s="299"/>
      <c r="F21" s="269">
        <f t="shared" si="0"/>
        <v>0</v>
      </c>
      <c r="G21" s="270"/>
      <c r="H21" s="271"/>
      <c r="I21" s="280">
        <f t="shared" si="5"/>
        <v>61.340000000000103</v>
      </c>
      <c r="K21" s="122"/>
      <c r="L21" s="83">
        <f t="shared" si="6"/>
        <v>59</v>
      </c>
      <c r="M21" s="15"/>
      <c r="N21" s="269"/>
      <c r="O21" s="299"/>
      <c r="P21" s="269">
        <f t="shared" si="1"/>
        <v>0</v>
      </c>
      <c r="Q21" s="270"/>
      <c r="R21" s="271"/>
      <c r="S21" s="280">
        <f t="shared" si="7"/>
        <v>748.86999999999989</v>
      </c>
      <c r="U21" s="122"/>
      <c r="V21" s="83">
        <f t="shared" si="8"/>
        <v>30</v>
      </c>
      <c r="W21" s="15"/>
      <c r="X21" s="269"/>
      <c r="Y21" s="299"/>
      <c r="Z21" s="269">
        <f t="shared" si="2"/>
        <v>0</v>
      </c>
      <c r="AA21" s="270"/>
      <c r="AB21" s="271"/>
      <c r="AC21" s="280">
        <f t="shared" si="9"/>
        <v>371.93999999999994</v>
      </c>
      <c r="AE21" s="122"/>
      <c r="AF21" s="83">
        <f t="shared" si="10"/>
        <v>74</v>
      </c>
      <c r="AG21" s="15"/>
      <c r="AH21" s="269"/>
      <c r="AI21" s="299"/>
      <c r="AJ21" s="269">
        <f t="shared" si="3"/>
        <v>0</v>
      </c>
      <c r="AK21" s="270"/>
      <c r="AL21" s="271"/>
      <c r="AM21" s="280">
        <f t="shared" si="11"/>
        <v>907.64</v>
      </c>
    </row>
    <row r="22" spans="1:39" x14ac:dyDescent="0.25">
      <c r="A22" s="122"/>
      <c r="B22" s="286">
        <f t="shared" si="4"/>
        <v>5</v>
      </c>
      <c r="C22" s="15"/>
      <c r="D22" s="269"/>
      <c r="E22" s="299"/>
      <c r="F22" s="269">
        <f t="shared" si="0"/>
        <v>0</v>
      </c>
      <c r="G22" s="270"/>
      <c r="H22" s="271"/>
      <c r="I22" s="280">
        <f t="shared" si="5"/>
        <v>61.340000000000103</v>
      </c>
      <c r="K22" s="122"/>
      <c r="L22" s="286">
        <f t="shared" si="6"/>
        <v>59</v>
      </c>
      <c r="M22" s="15"/>
      <c r="N22" s="269"/>
      <c r="O22" s="299"/>
      <c r="P22" s="269">
        <f t="shared" si="1"/>
        <v>0</v>
      </c>
      <c r="Q22" s="270"/>
      <c r="R22" s="271"/>
      <c r="S22" s="280">
        <f t="shared" si="7"/>
        <v>748.86999999999989</v>
      </c>
      <c r="U22" s="122"/>
      <c r="V22" s="286">
        <f t="shared" si="8"/>
        <v>30</v>
      </c>
      <c r="W22" s="15"/>
      <c r="X22" s="269"/>
      <c r="Y22" s="299"/>
      <c r="Z22" s="269">
        <f t="shared" si="2"/>
        <v>0</v>
      </c>
      <c r="AA22" s="270"/>
      <c r="AB22" s="271"/>
      <c r="AC22" s="280">
        <f t="shared" si="9"/>
        <v>371.93999999999994</v>
      </c>
      <c r="AE22" s="122"/>
      <c r="AF22" s="286">
        <f t="shared" si="10"/>
        <v>74</v>
      </c>
      <c r="AG22" s="15"/>
      <c r="AH22" s="269"/>
      <c r="AI22" s="299"/>
      <c r="AJ22" s="269">
        <f t="shared" si="3"/>
        <v>0</v>
      </c>
      <c r="AK22" s="270"/>
      <c r="AL22" s="271"/>
      <c r="AM22" s="280">
        <f t="shared" si="11"/>
        <v>907.64</v>
      </c>
    </row>
    <row r="23" spans="1:39" x14ac:dyDescent="0.25">
      <c r="A23" s="123"/>
      <c r="B23" s="286">
        <f t="shared" si="4"/>
        <v>5</v>
      </c>
      <c r="C23" s="15"/>
      <c r="D23" s="269"/>
      <c r="E23" s="299"/>
      <c r="F23" s="269">
        <f t="shared" si="0"/>
        <v>0</v>
      </c>
      <c r="G23" s="270"/>
      <c r="H23" s="271"/>
      <c r="I23" s="280">
        <f t="shared" si="5"/>
        <v>61.340000000000103</v>
      </c>
      <c r="K23" s="123"/>
      <c r="L23" s="286">
        <f t="shared" si="6"/>
        <v>59</v>
      </c>
      <c r="M23" s="15"/>
      <c r="N23" s="269"/>
      <c r="O23" s="299"/>
      <c r="P23" s="269">
        <f t="shared" si="1"/>
        <v>0</v>
      </c>
      <c r="Q23" s="270"/>
      <c r="R23" s="271"/>
      <c r="S23" s="280">
        <f t="shared" si="7"/>
        <v>748.86999999999989</v>
      </c>
      <c r="U23" s="123"/>
      <c r="V23" s="286">
        <f t="shared" si="8"/>
        <v>30</v>
      </c>
      <c r="W23" s="15"/>
      <c r="X23" s="269"/>
      <c r="Y23" s="299"/>
      <c r="Z23" s="269">
        <f t="shared" si="2"/>
        <v>0</v>
      </c>
      <c r="AA23" s="270"/>
      <c r="AB23" s="271"/>
      <c r="AC23" s="280">
        <f t="shared" si="9"/>
        <v>371.93999999999994</v>
      </c>
      <c r="AE23" s="123"/>
      <c r="AF23" s="286">
        <f t="shared" si="10"/>
        <v>74</v>
      </c>
      <c r="AG23" s="15"/>
      <c r="AH23" s="269"/>
      <c r="AI23" s="299"/>
      <c r="AJ23" s="269">
        <f t="shared" si="3"/>
        <v>0</v>
      </c>
      <c r="AK23" s="270"/>
      <c r="AL23" s="271"/>
      <c r="AM23" s="280">
        <f t="shared" si="11"/>
        <v>907.64</v>
      </c>
    </row>
    <row r="24" spans="1:39" x14ac:dyDescent="0.25">
      <c r="A24" s="122"/>
      <c r="B24" s="286">
        <f t="shared" si="4"/>
        <v>5</v>
      </c>
      <c r="C24" s="15"/>
      <c r="D24" s="269"/>
      <c r="E24" s="299"/>
      <c r="F24" s="269">
        <f t="shared" si="0"/>
        <v>0</v>
      </c>
      <c r="G24" s="270"/>
      <c r="H24" s="271"/>
      <c r="I24" s="280">
        <f t="shared" si="5"/>
        <v>61.340000000000103</v>
      </c>
      <c r="K24" s="122"/>
      <c r="L24" s="286">
        <f t="shared" si="6"/>
        <v>59</v>
      </c>
      <c r="M24" s="15"/>
      <c r="N24" s="269"/>
      <c r="O24" s="299"/>
      <c r="P24" s="269">
        <f t="shared" si="1"/>
        <v>0</v>
      </c>
      <c r="Q24" s="270"/>
      <c r="R24" s="271"/>
      <c r="S24" s="280">
        <f t="shared" si="7"/>
        <v>748.86999999999989</v>
      </c>
      <c r="U24" s="122"/>
      <c r="V24" s="286">
        <f t="shared" si="8"/>
        <v>30</v>
      </c>
      <c r="W24" s="15"/>
      <c r="X24" s="269"/>
      <c r="Y24" s="299"/>
      <c r="Z24" s="269">
        <f t="shared" si="2"/>
        <v>0</v>
      </c>
      <c r="AA24" s="270"/>
      <c r="AB24" s="271"/>
      <c r="AC24" s="280">
        <f t="shared" si="9"/>
        <v>371.93999999999994</v>
      </c>
      <c r="AE24" s="122"/>
      <c r="AF24" s="286">
        <f t="shared" si="10"/>
        <v>74</v>
      </c>
      <c r="AG24" s="15"/>
      <c r="AH24" s="269"/>
      <c r="AI24" s="299"/>
      <c r="AJ24" s="269">
        <f t="shared" si="3"/>
        <v>0</v>
      </c>
      <c r="AK24" s="270"/>
      <c r="AL24" s="271"/>
      <c r="AM24" s="280">
        <f t="shared" si="11"/>
        <v>907.64</v>
      </c>
    </row>
    <row r="25" spans="1:39" x14ac:dyDescent="0.25">
      <c r="A25" s="122"/>
      <c r="B25" s="286">
        <f t="shared" si="4"/>
        <v>5</v>
      </c>
      <c r="C25" s="15"/>
      <c r="D25" s="269"/>
      <c r="E25" s="299"/>
      <c r="F25" s="269">
        <f t="shared" si="0"/>
        <v>0</v>
      </c>
      <c r="G25" s="270"/>
      <c r="H25" s="271"/>
      <c r="I25" s="280">
        <f t="shared" si="5"/>
        <v>61.340000000000103</v>
      </c>
      <c r="K25" s="122"/>
      <c r="L25" s="286">
        <f t="shared" si="6"/>
        <v>59</v>
      </c>
      <c r="M25" s="15"/>
      <c r="N25" s="269"/>
      <c r="O25" s="299"/>
      <c r="P25" s="269">
        <f t="shared" si="1"/>
        <v>0</v>
      </c>
      <c r="Q25" s="270"/>
      <c r="R25" s="271"/>
      <c r="S25" s="280">
        <f t="shared" si="7"/>
        <v>748.86999999999989</v>
      </c>
      <c r="U25" s="122"/>
      <c r="V25" s="286">
        <f t="shared" si="8"/>
        <v>30</v>
      </c>
      <c r="W25" s="15"/>
      <c r="X25" s="269"/>
      <c r="Y25" s="299"/>
      <c r="Z25" s="269">
        <f t="shared" si="2"/>
        <v>0</v>
      </c>
      <c r="AA25" s="270"/>
      <c r="AB25" s="271"/>
      <c r="AC25" s="280">
        <f t="shared" si="9"/>
        <v>371.93999999999994</v>
      </c>
      <c r="AE25" s="122"/>
      <c r="AF25" s="286">
        <f t="shared" si="10"/>
        <v>74</v>
      </c>
      <c r="AG25" s="15"/>
      <c r="AH25" s="269"/>
      <c r="AI25" s="299"/>
      <c r="AJ25" s="269">
        <f t="shared" si="3"/>
        <v>0</v>
      </c>
      <c r="AK25" s="270"/>
      <c r="AL25" s="271"/>
      <c r="AM25" s="280">
        <f t="shared" si="11"/>
        <v>907.64</v>
      </c>
    </row>
    <row r="26" spans="1:39" x14ac:dyDescent="0.25">
      <c r="A26" s="122"/>
      <c r="B26" s="198">
        <f t="shared" si="4"/>
        <v>5</v>
      </c>
      <c r="C26" s="15"/>
      <c r="D26" s="269"/>
      <c r="E26" s="299"/>
      <c r="F26" s="269">
        <f t="shared" si="0"/>
        <v>0</v>
      </c>
      <c r="G26" s="270"/>
      <c r="H26" s="271"/>
      <c r="I26" s="280">
        <f t="shared" si="5"/>
        <v>61.340000000000103</v>
      </c>
      <c r="K26" s="122"/>
      <c r="L26" s="198">
        <f t="shared" si="6"/>
        <v>59</v>
      </c>
      <c r="M26" s="15"/>
      <c r="N26" s="269"/>
      <c r="O26" s="299"/>
      <c r="P26" s="269">
        <f t="shared" si="1"/>
        <v>0</v>
      </c>
      <c r="Q26" s="270"/>
      <c r="R26" s="271"/>
      <c r="S26" s="280">
        <f t="shared" si="7"/>
        <v>748.86999999999989</v>
      </c>
      <c r="U26" s="122"/>
      <c r="V26" s="198">
        <f t="shared" si="8"/>
        <v>30</v>
      </c>
      <c r="W26" s="15"/>
      <c r="X26" s="269"/>
      <c r="Y26" s="299"/>
      <c r="Z26" s="269">
        <f t="shared" si="2"/>
        <v>0</v>
      </c>
      <c r="AA26" s="270"/>
      <c r="AB26" s="271"/>
      <c r="AC26" s="280">
        <f t="shared" si="9"/>
        <v>371.93999999999994</v>
      </c>
      <c r="AE26" s="122"/>
      <c r="AF26" s="198">
        <f t="shared" si="10"/>
        <v>74</v>
      </c>
      <c r="AG26" s="15"/>
      <c r="AH26" s="269"/>
      <c r="AI26" s="299"/>
      <c r="AJ26" s="269">
        <f t="shared" si="3"/>
        <v>0</v>
      </c>
      <c r="AK26" s="270"/>
      <c r="AL26" s="271"/>
      <c r="AM26" s="280">
        <f t="shared" si="11"/>
        <v>907.64</v>
      </c>
    </row>
    <row r="27" spans="1:39" x14ac:dyDescent="0.25">
      <c r="A27" s="122"/>
      <c r="B27" s="286">
        <f t="shared" si="4"/>
        <v>5</v>
      </c>
      <c r="C27" s="15"/>
      <c r="D27" s="269"/>
      <c r="E27" s="299"/>
      <c r="F27" s="269">
        <f t="shared" si="0"/>
        <v>0</v>
      </c>
      <c r="G27" s="270"/>
      <c r="H27" s="271"/>
      <c r="I27" s="280">
        <f t="shared" si="5"/>
        <v>61.340000000000103</v>
      </c>
      <c r="K27" s="122"/>
      <c r="L27" s="286">
        <f t="shared" si="6"/>
        <v>59</v>
      </c>
      <c r="M27" s="15"/>
      <c r="N27" s="269"/>
      <c r="O27" s="299"/>
      <c r="P27" s="269">
        <f t="shared" si="1"/>
        <v>0</v>
      </c>
      <c r="Q27" s="270"/>
      <c r="R27" s="271"/>
      <c r="S27" s="280">
        <f t="shared" si="7"/>
        <v>748.86999999999989</v>
      </c>
      <c r="U27" s="122"/>
      <c r="V27" s="286">
        <f t="shared" si="8"/>
        <v>30</v>
      </c>
      <c r="W27" s="15"/>
      <c r="X27" s="269"/>
      <c r="Y27" s="299"/>
      <c r="Z27" s="269">
        <f t="shared" si="2"/>
        <v>0</v>
      </c>
      <c r="AA27" s="270"/>
      <c r="AB27" s="271"/>
      <c r="AC27" s="280">
        <f t="shared" si="9"/>
        <v>371.93999999999994</v>
      </c>
      <c r="AE27" s="122"/>
      <c r="AF27" s="286">
        <f t="shared" si="10"/>
        <v>74</v>
      </c>
      <c r="AG27" s="15"/>
      <c r="AH27" s="269"/>
      <c r="AI27" s="299"/>
      <c r="AJ27" s="269">
        <f t="shared" si="3"/>
        <v>0</v>
      </c>
      <c r="AK27" s="270"/>
      <c r="AL27" s="271"/>
      <c r="AM27" s="280">
        <f t="shared" si="11"/>
        <v>907.64</v>
      </c>
    </row>
    <row r="28" spans="1:39" x14ac:dyDescent="0.25">
      <c r="A28" s="122"/>
      <c r="B28" s="198">
        <f t="shared" si="4"/>
        <v>5</v>
      </c>
      <c r="C28" s="15"/>
      <c r="D28" s="269"/>
      <c r="E28" s="299"/>
      <c r="F28" s="269">
        <f t="shared" si="0"/>
        <v>0</v>
      </c>
      <c r="G28" s="270"/>
      <c r="H28" s="271"/>
      <c r="I28" s="280">
        <f t="shared" si="5"/>
        <v>61.340000000000103</v>
      </c>
      <c r="K28" s="122"/>
      <c r="L28" s="198">
        <f t="shared" si="6"/>
        <v>59</v>
      </c>
      <c r="M28" s="15"/>
      <c r="N28" s="269"/>
      <c r="O28" s="299"/>
      <c r="P28" s="269">
        <f t="shared" si="1"/>
        <v>0</v>
      </c>
      <c r="Q28" s="270"/>
      <c r="R28" s="271"/>
      <c r="S28" s="280">
        <f t="shared" si="7"/>
        <v>748.86999999999989</v>
      </c>
      <c r="U28" s="122"/>
      <c r="V28" s="198">
        <f t="shared" si="8"/>
        <v>30</v>
      </c>
      <c r="W28" s="15"/>
      <c r="X28" s="269"/>
      <c r="Y28" s="299"/>
      <c r="Z28" s="269">
        <f t="shared" si="2"/>
        <v>0</v>
      </c>
      <c r="AA28" s="270"/>
      <c r="AB28" s="271"/>
      <c r="AC28" s="280">
        <f t="shared" si="9"/>
        <v>371.93999999999994</v>
      </c>
      <c r="AE28" s="122"/>
      <c r="AF28" s="198">
        <f t="shared" si="10"/>
        <v>74</v>
      </c>
      <c r="AG28" s="15"/>
      <c r="AH28" s="269"/>
      <c r="AI28" s="299"/>
      <c r="AJ28" s="269">
        <f t="shared" si="3"/>
        <v>0</v>
      </c>
      <c r="AK28" s="270"/>
      <c r="AL28" s="271"/>
      <c r="AM28" s="280">
        <f t="shared" si="11"/>
        <v>907.64</v>
      </c>
    </row>
    <row r="29" spans="1:39" x14ac:dyDescent="0.25">
      <c r="A29" s="122"/>
      <c r="B29" s="286">
        <f t="shared" si="4"/>
        <v>5</v>
      </c>
      <c r="C29" s="15"/>
      <c r="D29" s="269"/>
      <c r="E29" s="299"/>
      <c r="F29" s="269">
        <f t="shared" si="0"/>
        <v>0</v>
      </c>
      <c r="G29" s="270"/>
      <c r="H29" s="271"/>
      <c r="I29" s="280">
        <f t="shared" si="5"/>
        <v>61.340000000000103</v>
      </c>
      <c r="K29" s="122"/>
      <c r="L29" s="286">
        <f t="shared" si="6"/>
        <v>59</v>
      </c>
      <c r="M29" s="15"/>
      <c r="N29" s="269"/>
      <c r="O29" s="299"/>
      <c r="P29" s="269">
        <f t="shared" si="1"/>
        <v>0</v>
      </c>
      <c r="Q29" s="270"/>
      <c r="R29" s="271"/>
      <c r="S29" s="280">
        <f t="shared" si="7"/>
        <v>748.86999999999989</v>
      </c>
      <c r="U29" s="122"/>
      <c r="V29" s="286">
        <f t="shared" si="8"/>
        <v>30</v>
      </c>
      <c r="W29" s="15"/>
      <c r="X29" s="269"/>
      <c r="Y29" s="299"/>
      <c r="Z29" s="269">
        <f t="shared" si="2"/>
        <v>0</v>
      </c>
      <c r="AA29" s="270"/>
      <c r="AB29" s="271"/>
      <c r="AC29" s="280">
        <f t="shared" si="9"/>
        <v>371.93999999999994</v>
      </c>
      <c r="AE29" s="122"/>
      <c r="AF29" s="286">
        <f t="shared" si="10"/>
        <v>74</v>
      </c>
      <c r="AG29" s="15"/>
      <c r="AH29" s="269"/>
      <c r="AI29" s="299"/>
      <c r="AJ29" s="269">
        <f t="shared" si="3"/>
        <v>0</v>
      </c>
      <c r="AK29" s="270"/>
      <c r="AL29" s="271"/>
      <c r="AM29" s="280">
        <f t="shared" si="11"/>
        <v>907.64</v>
      </c>
    </row>
    <row r="30" spans="1:39" x14ac:dyDescent="0.25">
      <c r="A30" s="122"/>
      <c r="B30" s="286">
        <f t="shared" si="4"/>
        <v>5</v>
      </c>
      <c r="C30" s="15"/>
      <c r="D30" s="269"/>
      <c r="E30" s="299"/>
      <c r="F30" s="269">
        <f t="shared" si="0"/>
        <v>0</v>
      </c>
      <c r="G30" s="270"/>
      <c r="H30" s="271"/>
      <c r="I30" s="280">
        <f t="shared" si="5"/>
        <v>61.340000000000103</v>
      </c>
      <c r="K30" s="122"/>
      <c r="L30" s="286">
        <f t="shared" si="6"/>
        <v>59</v>
      </c>
      <c r="M30" s="15"/>
      <c r="N30" s="269"/>
      <c r="O30" s="299"/>
      <c r="P30" s="269">
        <f t="shared" si="1"/>
        <v>0</v>
      </c>
      <c r="Q30" s="270"/>
      <c r="R30" s="271"/>
      <c r="S30" s="280">
        <f t="shared" si="7"/>
        <v>748.86999999999989</v>
      </c>
      <c r="U30" s="122"/>
      <c r="V30" s="286">
        <f t="shared" si="8"/>
        <v>30</v>
      </c>
      <c r="W30" s="15"/>
      <c r="X30" s="269"/>
      <c r="Y30" s="299"/>
      <c r="Z30" s="269">
        <f t="shared" si="2"/>
        <v>0</v>
      </c>
      <c r="AA30" s="270"/>
      <c r="AB30" s="271"/>
      <c r="AC30" s="280">
        <f t="shared" si="9"/>
        <v>371.93999999999994</v>
      </c>
      <c r="AE30" s="122"/>
      <c r="AF30" s="286">
        <f t="shared" si="10"/>
        <v>74</v>
      </c>
      <c r="AG30" s="15"/>
      <c r="AH30" s="269"/>
      <c r="AI30" s="299"/>
      <c r="AJ30" s="269">
        <f t="shared" si="3"/>
        <v>0</v>
      </c>
      <c r="AK30" s="270"/>
      <c r="AL30" s="271"/>
      <c r="AM30" s="280">
        <f t="shared" si="11"/>
        <v>907.64</v>
      </c>
    </row>
    <row r="31" spans="1:39" x14ac:dyDescent="0.25">
      <c r="A31" s="122"/>
      <c r="B31" s="286">
        <f t="shared" si="4"/>
        <v>5</v>
      </c>
      <c r="C31" s="15"/>
      <c r="D31" s="269"/>
      <c r="E31" s="299"/>
      <c r="F31" s="269">
        <f t="shared" si="0"/>
        <v>0</v>
      </c>
      <c r="G31" s="270"/>
      <c r="H31" s="271"/>
      <c r="I31" s="280">
        <f t="shared" si="5"/>
        <v>61.340000000000103</v>
      </c>
      <c r="K31" s="122"/>
      <c r="L31" s="286">
        <f t="shared" si="6"/>
        <v>59</v>
      </c>
      <c r="M31" s="15"/>
      <c r="N31" s="269"/>
      <c r="O31" s="299"/>
      <c r="P31" s="269">
        <f t="shared" si="1"/>
        <v>0</v>
      </c>
      <c r="Q31" s="270"/>
      <c r="R31" s="271"/>
      <c r="S31" s="280">
        <f t="shared" si="7"/>
        <v>748.86999999999989</v>
      </c>
      <c r="U31" s="122"/>
      <c r="V31" s="286">
        <f t="shared" si="8"/>
        <v>30</v>
      </c>
      <c r="W31" s="15"/>
      <c r="X31" s="269"/>
      <c r="Y31" s="299"/>
      <c r="Z31" s="269">
        <f t="shared" si="2"/>
        <v>0</v>
      </c>
      <c r="AA31" s="270"/>
      <c r="AB31" s="271"/>
      <c r="AC31" s="280">
        <f t="shared" si="9"/>
        <v>371.93999999999994</v>
      </c>
      <c r="AE31" s="122"/>
      <c r="AF31" s="286">
        <f t="shared" si="10"/>
        <v>74</v>
      </c>
      <c r="AG31" s="15"/>
      <c r="AH31" s="269"/>
      <c r="AI31" s="299"/>
      <c r="AJ31" s="269">
        <f t="shared" si="3"/>
        <v>0</v>
      </c>
      <c r="AK31" s="270"/>
      <c r="AL31" s="271"/>
      <c r="AM31" s="280">
        <f t="shared" si="11"/>
        <v>907.64</v>
      </c>
    </row>
    <row r="32" spans="1:39" x14ac:dyDescent="0.25">
      <c r="A32" s="122"/>
      <c r="B32" s="286">
        <f t="shared" si="4"/>
        <v>5</v>
      </c>
      <c r="C32" s="15"/>
      <c r="D32" s="269"/>
      <c r="E32" s="299"/>
      <c r="F32" s="269">
        <f t="shared" si="0"/>
        <v>0</v>
      </c>
      <c r="G32" s="270"/>
      <c r="H32" s="271"/>
      <c r="I32" s="280">
        <f t="shared" si="5"/>
        <v>61.340000000000103</v>
      </c>
      <c r="K32" s="122"/>
      <c r="L32" s="286">
        <f t="shared" si="6"/>
        <v>59</v>
      </c>
      <c r="M32" s="15"/>
      <c r="N32" s="269"/>
      <c r="O32" s="299"/>
      <c r="P32" s="269">
        <f t="shared" si="1"/>
        <v>0</v>
      </c>
      <c r="Q32" s="270"/>
      <c r="R32" s="271"/>
      <c r="S32" s="280">
        <f t="shared" si="7"/>
        <v>748.86999999999989</v>
      </c>
      <c r="U32" s="122"/>
      <c r="V32" s="286">
        <f t="shared" si="8"/>
        <v>30</v>
      </c>
      <c r="W32" s="15"/>
      <c r="X32" s="269"/>
      <c r="Y32" s="299"/>
      <c r="Z32" s="269">
        <f t="shared" si="2"/>
        <v>0</v>
      </c>
      <c r="AA32" s="270"/>
      <c r="AB32" s="271"/>
      <c r="AC32" s="280">
        <f t="shared" si="9"/>
        <v>371.93999999999994</v>
      </c>
      <c r="AE32" s="122"/>
      <c r="AF32" s="286">
        <f t="shared" si="10"/>
        <v>74</v>
      </c>
      <c r="AG32" s="15"/>
      <c r="AH32" s="269"/>
      <c r="AI32" s="299"/>
      <c r="AJ32" s="269">
        <f t="shared" si="3"/>
        <v>0</v>
      </c>
      <c r="AK32" s="270"/>
      <c r="AL32" s="271"/>
      <c r="AM32" s="280">
        <f t="shared" si="11"/>
        <v>907.64</v>
      </c>
    </row>
    <row r="33" spans="1:39" x14ac:dyDescent="0.25">
      <c r="A33" s="122"/>
      <c r="B33" s="286">
        <f t="shared" si="4"/>
        <v>5</v>
      </c>
      <c r="C33" s="15"/>
      <c r="D33" s="269"/>
      <c r="E33" s="299"/>
      <c r="F33" s="269">
        <f t="shared" si="0"/>
        <v>0</v>
      </c>
      <c r="G33" s="270"/>
      <c r="H33" s="271"/>
      <c r="I33" s="280">
        <f t="shared" si="5"/>
        <v>61.340000000000103</v>
      </c>
      <c r="K33" s="122"/>
      <c r="L33" s="286">
        <f t="shared" si="6"/>
        <v>59</v>
      </c>
      <c r="M33" s="15"/>
      <c r="N33" s="269"/>
      <c r="O33" s="299"/>
      <c r="P33" s="269">
        <f t="shared" si="1"/>
        <v>0</v>
      </c>
      <c r="Q33" s="270"/>
      <c r="R33" s="271"/>
      <c r="S33" s="280">
        <f t="shared" si="7"/>
        <v>748.86999999999989</v>
      </c>
      <c r="U33" s="122"/>
      <c r="V33" s="286">
        <f t="shared" si="8"/>
        <v>30</v>
      </c>
      <c r="W33" s="15"/>
      <c r="X33" s="269"/>
      <c r="Y33" s="299"/>
      <c r="Z33" s="269">
        <f t="shared" si="2"/>
        <v>0</v>
      </c>
      <c r="AA33" s="270"/>
      <c r="AB33" s="271"/>
      <c r="AC33" s="280">
        <f t="shared" si="9"/>
        <v>371.93999999999994</v>
      </c>
      <c r="AE33" s="122"/>
      <c r="AF33" s="286">
        <f t="shared" si="10"/>
        <v>74</v>
      </c>
      <c r="AG33" s="15"/>
      <c r="AH33" s="269"/>
      <c r="AI33" s="299"/>
      <c r="AJ33" s="269">
        <f t="shared" si="3"/>
        <v>0</v>
      </c>
      <c r="AK33" s="270"/>
      <c r="AL33" s="271"/>
      <c r="AM33" s="280">
        <f t="shared" si="11"/>
        <v>907.64</v>
      </c>
    </row>
    <row r="34" spans="1:39" x14ac:dyDescent="0.25">
      <c r="A34" s="122"/>
      <c r="B34" s="286">
        <f t="shared" si="4"/>
        <v>5</v>
      </c>
      <c r="C34" s="15"/>
      <c r="D34" s="269"/>
      <c r="E34" s="299"/>
      <c r="F34" s="269">
        <f t="shared" si="0"/>
        <v>0</v>
      </c>
      <c r="G34" s="270"/>
      <c r="H34" s="271"/>
      <c r="I34" s="280">
        <f t="shared" si="5"/>
        <v>61.340000000000103</v>
      </c>
      <c r="K34" s="122"/>
      <c r="L34" s="286">
        <f t="shared" si="6"/>
        <v>59</v>
      </c>
      <c r="M34" s="15"/>
      <c r="N34" s="269"/>
      <c r="O34" s="299"/>
      <c r="P34" s="269">
        <f t="shared" si="1"/>
        <v>0</v>
      </c>
      <c r="Q34" s="270"/>
      <c r="R34" s="271"/>
      <c r="S34" s="280">
        <f t="shared" si="7"/>
        <v>748.86999999999989</v>
      </c>
      <c r="U34" s="122"/>
      <c r="V34" s="286">
        <f t="shared" si="8"/>
        <v>30</v>
      </c>
      <c r="W34" s="15"/>
      <c r="X34" s="269"/>
      <c r="Y34" s="299"/>
      <c r="Z34" s="269">
        <f t="shared" si="2"/>
        <v>0</v>
      </c>
      <c r="AA34" s="270"/>
      <c r="AB34" s="271"/>
      <c r="AC34" s="280">
        <f t="shared" si="9"/>
        <v>371.93999999999994</v>
      </c>
      <c r="AE34" s="122"/>
      <c r="AF34" s="286">
        <f t="shared" si="10"/>
        <v>74</v>
      </c>
      <c r="AG34" s="15"/>
      <c r="AH34" s="269"/>
      <c r="AI34" s="299"/>
      <c r="AJ34" s="269">
        <f t="shared" si="3"/>
        <v>0</v>
      </c>
      <c r="AK34" s="270"/>
      <c r="AL34" s="271"/>
      <c r="AM34" s="280">
        <f t="shared" si="11"/>
        <v>907.64</v>
      </c>
    </row>
    <row r="35" spans="1:39" x14ac:dyDescent="0.25">
      <c r="A35" s="122"/>
      <c r="B35" s="286">
        <f t="shared" si="4"/>
        <v>5</v>
      </c>
      <c r="C35" s="15"/>
      <c r="D35" s="269"/>
      <c r="E35" s="299"/>
      <c r="F35" s="269">
        <f t="shared" si="0"/>
        <v>0</v>
      </c>
      <c r="G35" s="270"/>
      <c r="H35" s="271"/>
      <c r="I35" s="280">
        <f t="shared" si="5"/>
        <v>61.340000000000103</v>
      </c>
      <c r="K35" s="122"/>
      <c r="L35" s="286">
        <f t="shared" si="6"/>
        <v>59</v>
      </c>
      <c r="M35" s="15"/>
      <c r="N35" s="269"/>
      <c r="O35" s="299"/>
      <c r="P35" s="269">
        <f t="shared" si="1"/>
        <v>0</v>
      </c>
      <c r="Q35" s="270"/>
      <c r="R35" s="271"/>
      <c r="S35" s="280">
        <f t="shared" si="7"/>
        <v>748.86999999999989</v>
      </c>
      <c r="U35" s="122"/>
      <c r="V35" s="286">
        <f t="shared" si="8"/>
        <v>30</v>
      </c>
      <c r="W35" s="15"/>
      <c r="X35" s="269"/>
      <c r="Y35" s="299"/>
      <c r="Z35" s="269">
        <f t="shared" si="2"/>
        <v>0</v>
      </c>
      <c r="AA35" s="270"/>
      <c r="AB35" s="271"/>
      <c r="AC35" s="280">
        <f t="shared" si="9"/>
        <v>371.93999999999994</v>
      </c>
      <c r="AE35" s="122"/>
      <c r="AF35" s="286">
        <f t="shared" si="10"/>
        <v>74</v>
      </c>
      <c r="AG35" s="15"/>
      <c r="AH35" s="269"/>
      <c r="AI35" s="299"/>
      <c r="AJ35" s="269">
        <f t="shared" si="3"/>
        <v>0</v>
      </c>
      <c r="AK35" s="270"/>
      <c r="AL35" s="271"/>
      <c r="AM35" s="280">
        <f t="shared" si="11"/>
        <v>907.64</v>
      </c>
    </row>
    <row r="36" spans="1:39" x14ac:dyDescent="0.25">
      <c r="A36" s="122" t="s">
        <v>22</v>
      </c>
      <c r="B36" s="286">
        <f t="shared" si="4"/>
        <v>5</v>
      </c>
      <c r="C36" s="15"/>
      <c r="D36" s="269"/>
      <c r="E36" s="299"/>
      <c r="F36" s="269">
        <f t="shared" si="0"/>
        <v>0</v>
      </c>
      <c r="G36" s="270"/>
      <c r="H36" s="271"/>
      <c r="I36" s="280">
        <f t="shared" si="5"/>
        <v>61.340000000000103</v>
      </c>
      <c r="K36" s="122" t="s">
        <v>22</v>
      </c>
      <c r="L36" s="286">
        <f t="shared" si="6"/>
        <v>59</v>
      </c>
      <c r="M36" s="15"/>
      <c r="N36" s="269"/>
      <c r="O36" s="299"/>
      <c r="P36" s="269">
        <f t="shared" si="1"/>
        <v>0</v>
      </c>
      <c r="Q36" s="270"/>
      <c r="R36" s="271"/>
      <c r="S36" s="280">
        <f t="shared" si="7"/>
        <v>748.86999999999989</v>
      </c>
      <c r="U36" s="122" t="s">
        <v>22</v>
      </c>
      <c r="V36" s="286">
        <f t="shared" si="8"/>
        <v>30</v>
      </c>
      <c r="W36" s="15"/>
      <c r="X36" s="269"/>
      <c r="Y36" s="299"/>
      <c r="Z36" s="269">
        <f t="shared" si="2"/>
        <v>0</v>
      </c>
      <c r="AA36" s="270"/>
      <c r="AB36" s="271"/>
      <c r="AC36" s="280">
        <f t="shared" si="9"/>
        <v>371.93999999999994</v>
      </c>
      <c r="AE36" s="122" t="s">
        <v>22</v>
      </c>
      <c r="AF36" s="286">
        <f t="shared" si="10"/>
        <v>74</v>
      </c>
      <c r="AG36" s="15"/>
      <c r="AH36" s="269"/>
      <c r="AI36" s="299"/>
      <c r="AJ36" s="269">
        <f t="shared" si="3"/>
        <v>0</v>
      </c>
      <c r="AK36" s="270"/>
      <c r="AL36" s="271"/>
      <c r="AM36" s="280">
        <f t="shared" si="11"/>
        <v>907.64</v>
      </c>
    </row>
    <row r="37" spans="1:39" x14ac:dyDescent="0.25">
      <c r="A37" s="123"/>
      <c r="B37" s="286">
        <f t="shared" si="4"/>
        <v>5</v>
      </c>
      <c r="C37" s="15"/>
      <c r="D37" s="269"/>
      <c r="E37" s="299"/>
      <c r="F37" s="269">
        <f t="shared" si="0"/>
        <v>0</v>
      </c>
      <c r="G37" s="270"/>
      <c r="H37" s="271"/>
      <c r="I37" s="280">
        <f t="shared" si="5"/>
        <v>61.340000000000103</v>
      </c>
      <c r="K37" s="123"/>
      <c r="L37" s="286">
        <f t="shared" si="6"/>
        <v>59</v>
      </c>
      <c r="M37" s="15"/>
      <c r="N37" s="269"/>
      <c r="O37" s="299"/>
      <c r="P37" s="269">
        <f t="shared" si="1"/>
        <v>0</v>
      </c>
      <c r="Q37" s="270"/>
      <c r="R37" s="271"/>
      <c r="S37" s="280">
        <f t="shared" si="7"/>
        <v>748.86999999999989</v>
      </c>
      <c r="U37" s="123"/>
      <c r="V37" s="286">
        <f t="shared" si="8"/>
        <v>30</v>
      </c>
      <c r="W37" s="15"/>
      <c r="X37" s="269"/>
      <c r="Y37" s="299"/>
      <c r="Z37" s="269">
        <f t="shared" si="2"/>
        <v>0</v>
      </c>
      <c r="AA37" s="270"/>
      <c r="AB37" s="271"/>
      <c r="AC37" s="280">
        <f t="shared" si="9"/>
        <v>371.93999999999994</v>
      </c>
      <c r="AE37" s="123"/>
      <c r="AF37" s="286">
        <f t="shared" si="10"/>
        <v>74</v>
      </c>
      <c r="AG37" s="15"/>
      <c r="AH37" s="269"/>
      <c r="AI37" s="299"/>
      <c r="AJ37" s="269">
        <f t="shared" si="3"/>
        <v>0</v>
      </c>
      <c r="AK37" s="270"/>
      <c r="AL37" s="271"/>
      <c r="AM37" s="280">
        <f t="shared" si="11"/>
        <v>907.64</v>
      </c>
    </row>
    <row r="38" spans="1:39" x14ac:dyDescent="0.25">
      <c r="A38" s="122"/>
      <c r="B38" s="286">
        <f t="shared" si="4"/>
        <v>5</v>
      </c>
      <c r="C38" s="15"/>
      <c r="D38" s="269"/>
      <c r="E38" s="299"/>
      <c r="F38" s="269">
        <f t="shared" si="0"/>
        <v>0</v>
      </c>
      <c r="G38" s="270"/>
      <c r="H38" s="271"/>
      <c r="I38" s="280">
        <f t="shared" si="5"/>
        <v>61.340000000000103</v>
      </c>
      <c r="K38" s="122"/>
      <c r="L38" s="286">
        <f t="shared" si="6"/>
        <v>59</v>
      </c>
      <c r="M38" s="15"/>
      <c r="N38" s="269"/>
      <c r="O38" s="299"/>
      <c r="P38" s="269">
        <f t="shared" si="1"/>
        <v>0</v>
      </c>
      <c r="Q38" s="270"/>
      <c r="R38" s="271"/>
      <c r="S38" s="280">
        <f t="shared" si="7"/>
        <v>748.86999999999989</v>
      </c>
      <c r="U38" s="122"/>
      <c r="V38" s="286">
        <f t="shared" si="8"/>
        <v>30</v>
      </c>
      <c r="W38" s="15"/>
      <c r="X38" s="269"/>
      <c r="Y38" s="299"/>
      <c r="Z38" s="269">
        <f t="shared" si="2"/>
        <v>0</v>
      </c>
      <c r="AA38" s="270"/>
      <c r="AB38" s="271"/>
      <c r="AC38" s="280">
        <f t="shared" si="9"/>
        <v>371.93999999999994</v>
      </c>
      <c r="AE38" s="122"/>
      <c r="AF38" s="286">
        <f t="shared" si="10"/>
        <v>74</v>
      </c>
      <c r="AG38" s="15"/>
      <c r="AH38" s="269"/>
      <c r="AI38" s="299"/>
      <c r="AJ38" s="269">
        <f t="shared" si="3"/>
        <v>0</v>
      </c>
      <c r="AK38" s="270"/>
      <c r="AL38" s="271"/>
      <c r="AM38" s="280">
        <f t="shared" si="11"/>
        <v>907.64</v>
      </c>
    </row>
    <row r="39" spans="1:39" x14ac:dyDescent="0.25">
      <c r="A39" s="122"/>
      <c r="B39" s="83">
        <f t="shared" si="4"/>
        <v>5</v>
      </c>
      <c r="C39" s="15"/>
      <c r="D39" s="269"/>
      <c r="E39" s="299"/>
      <c r="F39" s="269">
        <f t="shared" si="0"/>
        <v>0</v>
      </c>
      <c r="G39" s="270"/>
      <c r="H39" s="271"/>
      <c r="I39" s="280">
        <f t="shared" si="5"/>
        <v>61.340000000000103</v>
      </c>
      <c r="K39" s="122"/>
      <c r="L39" s="83">
        <f t="shared" si="6"/>
        <v>59</v>
      </c>
      <c r="M39" s="15"/>
      <c r="N39" s="269"/>
      <c r="O39" s="299"/>
      <c r="P39" s="269">
        <f t="shared" si="1"/>
        <v>0</v>
      </c>
      <c r="Q39" s="270"/>
      <c r="R39" s="271"/>
      <c r="S39" s="280">
        <f t="shared" si="7"/>
        <v>748.86999999999989</v>
      </c>
      <c r="U39" s="122"/>
      <c r="V39" s="83">
        <f t="shared" si="8"/>
        <v>30</v>
      </c>
      <c r="W39" s="15"/>
      <c r="X39" s="269"/>
      <c r="Y39" s="299"/>
      <c r="Z39" s="269">
        <f t="shared" si="2"/>
        <v>0</v>
      </c>
      <c r="AA39" s="270"/>
      <c r="AB39" s="271"/>
      <c r="AC39" s="280">
        <f t="shared" si="9"/>
        <v>371.93999999999994</v>
      </c>
      <c r="AE39" s="122"/>
      <c r="AF39" s="83">
        <f t="shared" si="10"/>
        <v>74</v>
      </c>
      <c r="AG39" s="15"/>
      <c r="AH39" s="269"/>
      <c r="AI39" s="299"/>
      <c r="AJ39" s="269">
        <f t="shared" si="3"/>
        <v>0</v>
      </c>
      <c r="AK39" s="270"/>
      <c r="AL39" s="271"/>
      <c r="AM39" s="280">
        <f t="shared" si="11"/>
        <v>907.64</v>
      </c>
    </row>
    <row r="40" spans="1:39" x14ac:dyDescent="0.25">
      <c r="A40" s="122"/>
      <c r="B40" s="83">
        <f t="shared" si="4"/>
        <v>5</v>
      </c>
      <c r="C40" s="15"/>
      <c r="D40" s="269"/>
      <c r="E40" s="299"/>
      <c r="F40" s="269">
        <f t="shared" si="0"/>
        <v>0</v>
      </c>
      <c r="G40" s="270"/>
      <c r="H40" s="271"/>
      <c r="I40" s="280">
        <f t="shared" si="5"/>
        <v>61.340000000000103</v>
      </c>
      <c r="K40" s="122"/>
      <c r="L40" s="83">
        <f t="shared" si="6"/>
        <v>59</v>
      </c>
      <c r="M40" s="15"/>
      <c r="N40" s="269"/>
      <c r="O40" s="299"/>
      <c r="P40" s="269">
        <f t="shared" si="1"/>
        <v>0</v>
      </c>
      <c r="Q40" s="270"/>
      <c r="R40" s="271"/>
      <c r="S40" s="280">
        <f t="shared" si="7"/>
        <v>748.86999999999989</v>
      </c>
      <c r="U40" s="122"/>
      <c r="V40" s="83">
        <f t="shared" si="8"/>
        <v>30</v>
      </c>
      <c r="W40" s="15"/>
      <c r="X40" s="269"/>
      <c r="Y40" s="299"/>
      <c r="Z40" s="269">
        <f t="shared" si="2"/>
        <v>0</v>
      </c>
      <c r="AA40" s="270"/>
      <c r="AB40" s="271"/>
      <c r="AC40" s="280">
        <f t="shared" si="9"/>
        <v>371.93999999999994</v>
      </c>
      <c r="AE40" s="122"/>
      <c r="AF40" s="83">
        <f t="shared" si="10"/>
        <v>74</v>
      </c>
      <c r="AG40" s="15"/>
      <c r="AH40" s="269"/>
      <c r="AI40" s="299"/>
      <c r="AJ40" s="269">
        <f t="shared" si="3"/>
        <v>0</v>
      </c>
      <c r="AK40" s="270"/>
      <c r="AL40" s="271"/>
      <c r="AM40" s="280">
        <f t="shared" si="11"/>
        <v>907.64</v>
      </c>
    </row>
    <row r="41" spans="1:39" x14ac:dyDescent="0.25">
      <c r="A41" s="122"/>
      <c r="B41" s="83">
        <f t="shared" si="4"/>
        <v>5</v>
      </c>
      <c r="C41" s="15"/>
      <c r="D41" s="269"/>
      <c r="E41" s="299"/>
      <c r="F41" s="269">
        <f t="shared" si="0"/>
        <v>0</v>
      </c>
      <c r="G41" s="270"/>
      <c r="H41" s="271"/>
      <c r="I41" s="280">
        <f t="shared" si="5"/>
        <v>61.340000000000103</v>
      </c>
      <c r="K41" s="122"/>
      <c r="L41" s="83">
        <f t="shared" si="6"/>
        <v>59</v>
      </c>
      <c r="M41" s="15"/>
      <c r="N41" s="269"/>
      <c r="O41" s="299"/>
      <c r="P41" s="269">
        <f t="shared" si="1"/>
        <v>0</v>
      </c>
      <c r="Q41" s="270"/>
      <c r="R41" s="271"/>
      <c r="S41" s="280">
        <f t="shared" si="7"/>
        <v>748.86999999999989</v>
      </c>
      <c r="U41" s="122"/>
      <c r="V41" s="83">
        <f t="shared" si="8"/>
        <v>30</v>
      </c>
      <c r="W41" s="15"/>
      <c r="X41" s="269"/>
      <c r="Y41" s="299"/>
      <c r="Z41" s="269">
        <f t="shared" si="2"/>
        <v>0</v>
      </c>
      <c r="AA41" s="270"/>
      <c r="AB41" s="271"/>
      <c r="AC41" s="280">
        <f t="shared" si="9"/>
        <v>371.93999999999994</v>
      </c>
      <c r="AE41" s="122"/>
      <c r="AF41" s="83">
        <f t="shared" si="10"/>
        <v>74</v>
      </c>
      <c r="AG41" s="15"/>
      <c r="AH41" s="269"/>
      <c r="AI41" s="299"/>
      <c r="AJ41" s="269">
        <f t="shared" si="3"/>
        <v>0</v>
      </c>
      <c r="AK41" s="270"/>
      <c r="AL41" s="271"/>
      <c r="AM41" s="280">
        <f t="shared" si="11"/>
        <v>907.64</v>
      </c>
    </row>
    <row r="42" spans="1:39" x14ac:dyDescent="0.25">
      <c r="A42" s="122"/>
      <c r="B42" s="83">
        <f t="shared" si="4"/>
        <v>5</v>
      </c>
      <c r="C42" s="15"/>
      <c r="D42" s="269"/>
      <c r="E42" s="299"/>
      <c r="F42" s="269">
        <f t="shared" si="0"/>
        <v>0</v>
      </c>
      <c r="G42" s="270"/>
      <c r="H42" s="271"/>
      <c r="I42" s="280">
        <f t="shared" si="5"/>
        <v>61.340000000000103</v>
      </c>
      <c r="K42" s="122"/>
      <c r="L42" s="83">
        <f t="shared" si="6"/>
        <v>59</v>
      </c>
      <c r="M42" s="15"/>
      <c r="N42" s="269"/>
      <c r="O42" s="299"/>
      <c r="P42" s="269">
        <f t="shared" si="1"/>
        <v>0</v>
      </c>
      <c r="Q42" s="270"/>
      <c r="R42" s="271"/>
      <c r="S42" s="280">
        <f t="shared" si="7"/>
        <v>748.86999999999989</v>
      </c>
      <c r="U42" s="122"/>
      <c r="V42" s="83">
        <f t="shared" si="8"/>
        <v>30</v>
      </c>
      <c r="W42" s="15"/>
      <c r="X42" s="269"/>
      <c r="Y42" s="299"/>
      <c r="Z42" s="269">
        <f t="shared" si="2"/>
        <v>0</v>
      </c>
      <c r="AA42" s="270"/>
      <c r="AB42" s="271"/>
      <c r="AC42" s="280">
        <f t="shared" si="9"/>
        <v>371.93999999999994</v>
      </c>
      <c r="AE42" s="122"/>
      <c r="AF42" s="83">
        <f t="shared" si="10"/>
        <v>74</v>
      </c>
      <c r="AG42" s="15"/>
      <c r="AH42" s="269"/>
      <c r="AI42" s="299"/>
      <c r="AJ42" s="269">
        <f t="shared" si="3"/>
        <v>0</v>
      </c>
      <c r="AK42" s="270"/>
      <c r="AL42" s="271"/>
      <c r="AM42" s="280">
        <f t="shared" si="11"/>
        <v>907.64</v>
      </c>
    </row>
    <row r="43" spans="1:39" x14ac:dyDescent="0.25">
      <c r="A43" s="122"/>
      <c r="B43" s="83">
        <f t="shared" si="4"/>
        <v>5</v>
      </c>
      <c r="C43" s="15"/>
      <c r="D43" s="269"/>
      <c r="E43" s="299"/>
      <c r="F43" s="269">
        <f t="shared" si="0"/>
        <v>0</v>
      </c>
      <c r="G43" s="270"/>
      <c r="H43" s="271"/>
      <c r="I43" s="280">
        <f t="shared" si="5"/>
        <v>61.340000000000103</v>
      </c>
      <c r="K43" s="122"/>
      <c r="L43" s="83">
        <f t="shared" si="6"/>
        <v>59</v>
      </c>
      <c r="M43" s="15"/>
      <c r="N43" s="269"/>
      <c r="O43" s="299"/>
      <c r="P43" s="269">
        <f t="shared" si="1"/>
        <v>0</v>
      </c>
      <c r="Q43" s="270"/>
      <c r="R43" s="271"/>
      <c r="S43" s="280">
        <f t="shared" si="7"/>
        <v>748.86999999999989</v>
      </c>
      <c r="U43" s="122"/>
      <c r="V43" s="83">
        <f t="shared" si="8"/>
        <v>30</v>
      </c>
      <c r="W43" s="15"/>
      <c r="X43" s="269"/>
      <c r="Y43" s="299"/>
      <c r="Z43" s="269">
        <f t="shared" si="2"/>
        <v>0</v>
      </c>
      <c r="AA43" s="270"/>
      <c r="AB43" s="271"/>
      <c r="AC43" s="280">
        <f t="shared" si="9"/>
        <v>371.93999999999994</v>
      </c>
      <c r="AE43" s="122"/>
      <c r="AF43" s="83">
        <f t="shared" si="10"/>
        <v>74</v>
      </c>
      <c r="AG43" s="15"/>
      <c r="AH43" s="269"/>
      <c r="AI43" s="299"/>
      <c r="AJ43" s="269">
        <f t="shared" si="3"/>
        <v>0</v>
      </c>
      <c r="AK43" s="270"/>
      <c r="AL43" s="271"/>
      <c r="AM43" s="280">
        <f t="shared" si="11"/>
        <v>907.64</v>
      </c>
    </row>
    <row r="44" spans="1:39" x14ac:dyDescent="0.25">
      <c r="A44" s="122"/>
      <c r="B44" s="83">
        <f t="shared" si="4"/>
        <v>5</v>
      </c>
      <c r="C44" s="15"/>
      <c r="D44" s="269"/>
      <c r="E44" s="299"/>
      <c r="F44" s="269">
        <f t="shared" si="0"/>
        <v>0</v>
      </c>
      <c r="G44" s="270"/>
      <c r="H44" s="271"/>
      <c r="I44" s="280">
        <f t="shared" si="5"/>
        <v>61.340000000000103</v>
      </c>
      <c r="K44" s="122"/>
      <c r="L44" s="83">
        <f t="shared" si="6"/>
        <v>59</v>
      </c>
      <c r="M44" s="15"/>
      <c r="N44" s="269"/>
      <c r="O44" s="299"/>
      <c r="P44" s="269">
        <f t="shared" si="1"/>
        <v>0</v>
      </c>
      <c r="Q44" s="270"/>
      <c r="R44" s="271"/>
      <c r="S44" s="280">
        <f t="shared" si="7"/>
        <v>748.86999999999989</v>
      </c>
      <c r="U44" s="122"/>
      <c r="V44" s="83">
        <f t="shared" si="8"/>
        <v>30</v>
      </c>
      <c r="W44" s="15"/>
      <c r="X44" s="269"/>
      <c r="Y44" s="299"/>
      <c r="Z44" s="269">
        <f t="shared" si="2"/>
        <v>0</v>
      </c>
      <c r="AA44" s="270"/>
      <c r="AB44" s="271"/>
      <c r="AC44" s="280">
        <f t="shared" si="9"/>
        <v>371.93999999999994</v>
      </c>
      <c r="AE44" s="122"/>
      <c r="AF44" s="83">
        <f t="shared" si="10"/>
        <v>74</v>
      </c>
      <c r="AG44" s="15"/>
      <c r="AH44" s="269"/>
      <c r="AI44" s="299"/>
      <c r="AJ44" s="269">
        <f t="shared" si="3"/>
        <v>0</v>
      </c>
      <c r="AK44" s="270"/>
      <c r="AL44" s="271"/>
      <c r="AM44" s="280">
        <f t="shared" si="11"/>
        <v>907.64</v>
      </c>
    </row>
    <row r="45" spans="1:39" x14ac:dyDescent="0.25">
      <c r="A45" s="122"/>
      <c r="B45" s="83">
        <f t="shared" si="4"/>
        <v>5</v>
      </c>
      <c r="C45" s="15"/>
      <c r="D45" s="269"/>
      <c r="E45" s="299"/>
      <c r="F45" s="269">
        <f t="shared" si="0"/>
        <v>0</v>
      </c>
      <c r="G45" s="270"/>
      <c r="H45" s="271"/>
      <c r="I45" s="280">
        <f t="shared" si="5"/>
        <v>61.340000000000103</v>
      </c>
      <c r="K45" s="122"/>
      <c r="L45" s="83">
        <f t="shared" si="6"/>
        <v>59</v>
      </c>
      <c r="M45" s="15"/>
      <c r="N45" s="269"/>
      <c r="O45" s="299"/>
      <c r="P45" s="269">
        <f t="shared" si="1"/>
        <v>0</v>
      </c>
      <c r="Q45" s="270"/>
      <c r="R45" s="271"/>
      <c r="S45" s="280">
        <f t="shared" si="7"/>
        <v>748.86999999999989</v>
      </c>
      <c r="U45" s="122"/>
      <c r="V45" s="83">
        <f t="shared" si="8"/>
        <v>30</v>
      </c>
      <c r="W45" s="15"/>
      <c r="X45" s="269"/>
      <c r="Y45" s="299"/>
      <c r="Z45" s="269">
        <f t="shared" si="2"/>
        <v>0</v>
      </c>
      <c r="AA45" s="270"/>
      <c r="AB45" s="271"/>
      <c r="AC45" s="280">
        <f t="shared" si="9"/>
        <v>371.93999999999994</v>
      </c>
      <c r="AE45" s="122"/>
      <c r="AF45" s="83">
        <f t="shared" si="10"/>
        <v>74</v>
      </c>
      <c r="AG45" s="15"/>
      <c r="AH45" s="269"/>
      <c r="AI45" s="299"/>
      <c r="AJ45" s="269">
        <f t="shared" si="3"/>
        <v>0</v>
      </c>
      <c r="AK45" s="270"/>
      <c r="AL45" s="271"/>
      <c r="AM45" s="280">
        <f t="shared" si="11"/>
        <v>907.64</v>
      </c>
    </row>
    <row r="46" spans="1:39" x14ac:dyDescent="0.25">
      <c r="A46" s="122"/>
      <c r="B46" s="83">
        <f t="shared" si="4"/>
        <v>5</v>
      </c>
      <c r="C46" s="15"/>
      <c r="D46" s="269"/>
      <c r="E46" s="299"/>
      <c r="F46" s="269">
        <f t="shared" si="0"/>
        <v>0</v>
      </c>
      <c r="G46" s="270"/>
      <c r="H46" s="271"/>
      <c r="I46" s="280">
        <f t="shared" si="5"/>
        <v>61.340000000000103</v>
      </c>
      <c r="K46" s="122"/>
      <c r="L46" s="83">
        <f t="shared" si="6"/>
        <v>59</v>
      </c>
      <c r="M46" s="15"/>
      <c r="N46" s="269"/>
      <c r="O46" s="299"/>
      <c r="P46" s="269">
        <f t="shared" si="1"/>
        <v>0</v>
      </c>
      <c r="Q46" s="270"/>
      <c r="R46" s="271"/>
      <c r="S46" s="280">
        <f t="shared" si="7"/>
        <v>748.86999999999989</v>
      </c>
      <c r="U46" s="122"/>
      <c r="V46" s="83">
        <f t="shared" si="8"/>
        <v>30</v>
      </c>
      <c r="W46" s="15"/>
      <c r="X46" s="269"/>
      <c r="Y46" s="299"/>
      <c r="Z46" s="269">
        <f t="shared" si="2"/>
        <v>0</v>
      </c>
      <c r="AA46" s="270"/>
      <c r="AB46" s="271"/>
      <c r="AC46" s="280">
        <f t="shared" si="9"/>
        <v>371.93999999999994</v>
      </c>
      <c r="AE46" s="122"/>
      <c r="AF46" s="83">
        <f t="shared" si="10"/>
        <v>74</v>
      </c>
      <c r="AG46" s="15"/>
      <c r="AH46" s="269"/>
      <c r="AI46" s="299"/>
      <c r="AJ46" s="269">
        <f t="shared" si="3"/>
        <v>0</v>
      </c>
      <c r="AK46" s="270"/>
      <c r="AL46" s="271"/>
      <c r="AM46" s="280">
        <f t="shared" si="11"/>
        <v>907.64</v>
      </c>
    </row>
    <row r="47" spans="1:39" x14ac:dyDescent="0.25">
      <c r="A47" s="122"/>
      <c r="B47" s="83">
        <f t="shared" si="4"/>
        <v>5</v>
      </c>
      <c r="C47" s="15"/>
      <c r="D47" s="269"/>
      <c r="E47" s="299"/>
      <c r="F47" s="269">
        <f t="shared" si="0"/>
        <v>0</v>
      </c>
      <c r="G47" s="270"/>
      <c r="H47" s="271"/>
      <c r="I47" s="280">
        <f t="shared" si="5"/>
        <v>61.340000000000103</v>
      </c>
      <c r="K47" s="122"/>
      <c r="L47" s="83">
        <f t="shared" si="6"/>
        <v>59</v>
      </c>
      <c r="M47" s="15"/>
      <c r="N47" s="269"/>
      <c r="O47" s="299"/>
      <c r="P47" s="269">
        <f t="shared" si="1"/>
        <v>0</v>
      </c>
      <c r="Q47" s="270"/>
      <c r="R47" s="271"/>
      <c r="S47" s="280">
        <f t="shared" si="7"/>
        <v>748.86999999999989</v>
      </c>
      <c r="U47" s="122"/>
      <c r="V47" s="83">
        <f t="shared" si="8"/>
        <v>30</v>
      </c>
      <c r="W47" s="15"/>
      <c r="X47" s="269"/>
      <c r="Y47" s="299"/>
      <c r="Z47" s="269">
        <f t="shared" si="2"/>
        <v>0</v>
      </c>
      <c r="AA47" s="270"/>
      <c r="AB47" s="271"/>
      <c r="AC47" s="280">
        <f t="shared" si="9"/>
        <v>371.93999999999994</v>
      </c>
      <c r="AE47" s="122"/>
      <c r="AF47" s="83">
        <f t="shared" si="10"/>
        <v>74</v>
      </c>
      <c r="AG47" s="15"/>
      <c r="AH47" s="269"/>
      <c r="AI47" s="299"/>
      <c r="AJ47" s="269">
        <f t="shared" si="3"/>
        <v>0</v>
      </c>
      <c r="AK47" s="270"/>
      <c r="AL47" s="271"/>
      <c r="AM47" s="280">
        <f t="shared" si="11"/>
        <v>907.64</v>
      </c>
    </row>
    <row r="48" spans="1:39" x14ac:dyDescent="0.25">
      <c r="A48" s="122"/>
      <c r="B48" s="83">
        <f t="shared" si="4"/>
        <v>5</v>
      </c>
      <c r="C48" s="15"/>
      <c r="D48" s="269"/>
      <c r="E48" s="299"/>
      <c r="F48" s="269">
        <f t="shared" si="0"/>
        <v>0</v>
      </c>
      <c r="G48" s="270"/>
      <c r="H48" s="271"/>
      <c r="I48" s="280">
        <f t="shared" si="5"/>
        <v>61.340000000000103</v>
      </c>
      <c r="K48" s="122"/>
      <c r="L48" s="83">
        <f t="shared" si="6"/>
        <v>59</v>
      </c>
      <c r="M48" s="15"/>
      <c r="N48" s="269"/>
      <c r="O48" s="299"/>
      <c r="P48" s="269">
        <f t="shared" si="1"/>
        <v>0</v>
      </c>
      <c r="Q48" s="270"/>
      <c r="R48" s="271"/>
      <c r="S48" s="280">
        <f t="shared" si="7"/>
        <v>748.86999999999989</v>
      </c>
      <c r="U48" s="122"/>
      <c r="V48" s="83">
        <f t="shared" si="8"/>
        <v>30</v>
      </c>
      <c r="W48" s="15"/>
      <c r="X48" s="269"/>
      <c r="Y48" s="299"/>
      <c r="Z48" s="269">
        <f t="shared" si="2"/>
        <v>0</v>
      </c>
      <c r="AA48" s="270"/>
      <c r="AB48" s="271"/>
      <c r="AC48" s="280">
        <f t="shared" si="9"/>
        <v>371.93999999999994</v>
      </c>
      <c r="AE48" s="122"/>
      <c r="AF48" s="83">
        <f t="shared" si="10"/>
        <v>74</v>
      </c>
      <c r="AG48" s="15"/>
      <c r="AH48" s="269"/>
      <c r="AI48" s="299"/>
      <c r="AJ48" s="269">
        <f t="shared" si="3"/>
        <v>0</v>
      </c>
      <c r="AK48" s="270"/>
      <c r="AL48" s="271"/>
      <c r="AM48" s="280">
        <f t="shared" si="11"/>
        <v>907.64</v>
      </c>
    </row>
    <row r="49" spans="1:39" x14ac:dyDescent="0.25">
      <c r="A49" s="122"/>
      <c r="B49" s="83">
        <f t="shared" si="4"/>
        <v>5</v>
      </c>
      <c r="C49" s="15"/>
      <c r="D49" s="269"/>
      <c r="E49" s="299"/>
      <c r="F49" s="269">
        <f t="shared" si="0"/>
        <v>0</v>
      </c>
      <c r="G49" s="270"/>
      <c r="H49" s="271"/>
      <c r="I49" s="280">
        <f t="shared" si="5"/>
        <v>61.340000000000103</v>
      </c>
      <c r="K49" s="122"/>
      <c r="L49" s="83">
        <f t="shared" si="6"/>
        <v>59</v>
      </c>
      <c r="M49" s="15"/>
      <c r="N49" s="269"/>
      <c r="O49" s="299"/>
      <c r="P49" s="269">
        <f t="shared" si="1"/>
        <v>0</v>
      </c>
      <c r="Q49" s="270"/>
      <c r="R49" s="271"/>
      <c r="S49" s="280">
        <f t="shared" si="7"/>
        <v>748.86999999999989</v>
      </c>
      <c r="U49" s="122"/>
      <c r="V49" s="83">
        <f t="shared" si="8"/>
        <v>30</v>
      </c>
      <c r="W49" s="15"/>
      <c r="X49" s="269"/>
      <c r="Y49" s="299"/>
      <c r="Z49" s="269">
        <f t="shared" si="2"/>
        <v>0</v>
      </c>
      <c r="AA49" s="270"/>
      <c r="AB49" s="271"/>
      <c r="AC49" s="280">
        <f t="shared" si="9"/>
        <v>371.93999999999994</v>
      </c>
      <c r="AE49" s="122"/>
      <c r="AF49" s="83">
        <f t="shared" si="10"/>
        <v>74</v>
      </c>
      <c r="AG49" s="15"/>
      <c r="AH49" s="269"/>
      <c r="AI49" s="299"/>
      <c r="AJ49" s="269">
        <f t="shared" si="3"/>
        <v>0</v>
      </c>
      <c r="AK49" s="270"/>
      <c r="AL49" s="271"/>
      <c r="AM49" s="280">
        <f t="shared" si="11"/>
        <v>907.64</v>
      </c>
    </row>
    <row r="50" spans="1:39" x14ac:dyDescent="0.25">
      <c r="A50" s="122"/>
      <c r="B50" s="83">
        <f t="shared" si="4"/>
        <v>5</v>
      </c>
      <c r="C50" s="15"/>
      <c r="D50" s="269"/>
      <c r="E50" s="299"/>
      <c r="F50" s="269">
        <f t="shared" si="0"/>
        <v>0</v>
      </c>
      <c r="G50" s="270"/>
      <c r="H50" s="271"/>
      <c r="I50" s="280">
        <f t="shared" si="5"/>
        <v>61.340000000000103</v>
      </c>
      <c r="K50" s="122"/>
      <c r="L50" s="83">
        <f t="shared" si="6"/>
        <v>59</v>
      </c>
      <c r="M50" s="15"/>
      <c r="N50" s="269"/>
      <c r="O50" s="299"/>
      <c r="P50" s="269">
        <f t="shared" si="1"/>
        <v>0</v>
      </c>
      <c r="Q50" s="270"/>
      <c r="R50" s="271"/>
      <c r="S50" s="280">
        <f t="shared" si="7"/>
        <v>748.86999999999989</v>
      </c>
      <c r="U50" s="122"/>
      <c r="V50" s="83">
        <f t="shared" si="8"/>
        <v>30</v>
      </c>
      <c r="W50" s="15"/>
      <c r="X50" s="269"/>
      <c r="Y50" s="299"/>
      <c r="Z50" s="269">
        <f t="shared" si="2"/>
        <v>0</v>
      </c>
      <c r="AA50" s="270"/>
      <c r="AB50" s="271"/>
      <c r="AC50" s="280">
        <f t="shared" si="9"/>
        <v>371.93999999999994</v>
      </c>
      <c r="AE50" s="122"/>
      <c r="AF50" s="83">
        <f t="shared" si="10"/>
        <v>74</v>
      </c>
      <c r="AG50" s="15"/>
      <c r="AH50" s="269"/>
      <c r="AI50" s="299"/>
      <c r="AJ50" s="269">
        <f t="shared" si="3"/>
        <v>0</v>
      </c>
      <c r="AK50" s="270"/>
      <c r="AL50" s="271"/>
      <c r="AM50" s="280">
        <f t="shared" si="11"/>
        <v>907.64</v>
      </c>
    </row>
    <row r="51" spans="1:39" x14ac:dyDescent="0.25">
      <c r="A51" s="122"/>
      <c r="B51" s="83">
        <f t="shared" si="4"/>
        <v>5</v>
      </c>
      <c r="C51" s="15"/>
      <c r="D51" s="269"/>
      <c r="E51" s="299"/>
      <c r="F51" s="269">
        <f t="shared" si="0"/>
        <v>0</v>
      </c>
      <c r="G51" s="270"/>
      <c r="H51" s="271"/>
      <c r="I51" s="280">
        <f t="shared" si="5"/>
        <v>61.340000000000103</v>
      </c>
      <c r="K51" s="122"/>
      <c r="L51" s="83">
        <f t="shared" si="6"/>
        <v>59</v>
      </c>
      <c r="M51" s="15"/>
      <c r="N51" s="269"/>
      <c r="O51" s="299"/>
      <c r="P51" s="269">
        <f t="shared" si="1"/>
        <v>0</v>
      </c>
      <c r="Q51" s="270"/>
      <c r="R51" s="271"/>
      <c r="S51" s="280">
        <f t="shared" si="7"/>
        <v>748.86999999999989</v>
      </c>
      <c r="U51" s="122"/>
      <c r="V51" s="83">
        <f t="shared" si="8"/>
        <v>30</v>
      </c>
      <c r="W51" s="15"/>
      <c r="X51" s="269"/>
      <c r="Y51" s="299"/>
      <c r="Z51" s="269">
        <f t="shared" si="2"/>
        <v>0</v>
      </c>
      <c r="AA51" s="270"/>
      <c r="AB51" s="271"/>
      <c r="AC51" s="280">
        <f t="shared" si="9"/>
        <v>371.93999999999994</v>
      </c>
      <c r="AE51" s="122"/>
      <c r="AF51" s="83">
        <f t="shared" si="10"/>
        <v>74</v>
      </c>
      <c r="AG51" s="15"/>
      <c r="AH51" s="269"/>
      <c r="AI51" s="299"/>
      <c r="AJ51" s="269">
        <f t="shared" si="3"/>
        <v>0</v>
      </c>
      <c r="AK51" s="270"/>
      <c r="AL51" s="271"/>
      <c r="AM51" s="280">
        <f t="shared" si="11"/>
        <v>907.64</v>
      </c>
    </row>
    <row r="52" spans="1:39" x14ac:dyDescent="0.25">
      <c r="A52" s="122"/>
      <c r="B52" s="83">
        <f t="shared" si="4"/>
        <v>5</v>
      </c>
      <c r="C52" s="15"/>
      <c r="D52" s="269"/>
      <c r="E52" s="299"/>
      <c r="F52" s="269">
        <f t="shared" si="0"/>
        <v>0</v>
      </c>
      <c r="G52" s="270"/>
      <c r="H52" s="271"/>
      <c r="I52" s="280">
        <f t="shared" si="5"/>
        <v>61.340000000000103</v>
      </c>
      <c r="K52" s="122"/>
      <c r="L52" s="83">
        <f t="shared" si="6"/>
        <v>59</v>
      </c>
      <c r="M52" s="15"/>
      <c r="N52" s="269"/>
      <c r="O52" s="299"/>
      <c r="P52" s="269">
        <f t="shared" si="1"/>
        <v>0</v>
      </c>
      <c r="Q52" s="270"/>
      <c r="R52" s="271"/>
      <c r="S52" s="280">
        <f t="shared" si="7"/>
        <v>748.86999999999989</v>
      </c>
      <c r="U52" s="122"/>
      <c r="V52" s="83">
        <f t="shared" si="8"/>
        <v>30</v>
      </c>
      <c r="W52" s="15"/>
      <c r="X52" s="269"/>
      <c r="Y52" s="299"/>
      <c r="Z52" s="269">
        <f t="shared" si="2"/>
        <v>0</v>
      </c>
      <c r="AA52" s="270"/>
      <c r="AB52" s="271"/>
      <c r="AC52" s="280">
        <f t="shared" si="9"/>
        <v>371.93999999999994</v>
      </c>
      <c r="AE52" s="122"/>
      <c r="AF52" s="83">
        <f t="shared" si="10"/>
        <v>74</v>
      </c>
      <c r="AG52" s="15"/>
      <c r="AH52" s="269"/>
      <c r="AI52" s="299"/>
      <c r="AJ52" s="269">
        <f t="shared" si="3"/>
        <v>0</v>
      </c>
      <c r="AK52" s="270"/>
      <c r="AL52" s="271"/>
      <c r="AM52" s="280">
        <f t="shared" si="11"/>
        <v>907.64</v>
      </c>
    </row>
    <row r="53" spans="1:39" x14ac:dyDescent="0.25">
      <c r="A53" s="122"/>
      <c r="B53" s="83">
        <f t="shared" si="4"/>
        <v>5</v>
      </c>
      <c r="C53" s="15"/>
      <c r="D53" s="269"/>
      <c r="E53" s="299"/>
      <c r="F53" s="269">
        <f t="shared" si="0"/>
        <v>0</v>
      </c>
      <c r="G53" s="270"/>
      <c r="H53" s="271"/>
      <c r="I53" s="280">
        <f t="shared" si="5"/>
        <v>61.340000000000103</v>
      </c>
      <c r="K53" s="122"/>
      <c r="L53" s="83">
        <f t="shared" si="6"/>
        <v>59</v>
      </c>
      <c r="M53" s="15"/>
      <c r="N53" s="269"/>
      <c r="O53" s="299"/>
      <c r="P53" s="269">
        <f t="shared" si="1"/>
        <v>0</v>
      </c>
      <c r="Q53" s="270"/>
      <c r="R53" s="271"/>
      <c r="S53" s="280">
        <f t="shared" si="7"/>
        <v>748.86999999999989</v>
      </c>
      <c r="U53" s="122"/>
      <c r="V53" s="83">
        <f t="shared" si="8"/>
        <v>30</v>
      </c>
      <c r="W53" s="15"/>
      <c r="X53" s="269"/>
      <c r="Y53" s="299"/>
      <c r="Z53" s="269">
        <f t="shared" si="2"/>
        <v>0</v>
      </c>
      <c r="AA53" s="270"/>
      <c r="AB53" s="271"/>
      <c r="AC53" s="280">
        <f t="shared" si="9"/>
        <v>371.93999999999994</v>
      </c>
      <c r="AE53" s="122"/>
      <c r="AF53" s="83">
        <f t="shared" si="10"/>
        <v>74</v>
      </c>
      <c r="AG53" s="15"/>
      <c r="AH53" s="269"/>
      <c r="AI53" s="299"/>
      <c r="AJ53" s="269">
        <f t="shared" si="3"/>
        <v>0</v>
      </c>
      <c r="AK53" s="270"/>
      <c r="AL53" s="271"/>
      <c r="AM53" s="280">
        <f t="shared" si="11"/>
        <v>907.64</v>
      </c>
    </row>
    <row r="54" spans="1:39" x14ac:dyDescent="0.25">
      <c r="A54" s="122"/>
      <c r="B54" s="83">
        <f t="shared" si="4"/>
        <v>5</v>
      </c>
      <c r="C54" s="15"/>
      <c r="D54" s="269"/>
      <c r="E54" s="299"/>
      <c r="F54" s="269">
        <f t="shared" si="0"/>
        <v>0</v>
      </c>
      <c r="G54" s="270"/>
      <c r="H54" s="271"/>
      <c r="I54" s="280">
        <f t="shared" si="5"/>
        <v>61.340000000000103</v>
      </c>
      <c r="K54" s="122"/>
      <c r="L54" s="83">
        <f t="shared" si="6"/>
        <v>59</v>
      </c>
      <c r="M54" s="15"/>
      <c r="N54" s="269"/>
      <c r="O54" s="299"/>
      <c r="P54" s="269">
        <f t="shared" si="1"/>
        <v>0</v>
      </c>
      <c r="Q54" s="270"/>
      <c r="R54" s="271"/>
      <c r="S54" s="280">
        <f t="shared" si="7"/>
        <v>748.86999999999989</v>
      </c>
      <c r="U54" s="122"/>
      <c r="V54" s="83">
        <f t="shared" si="8"/>
        <v>30</v>
      </c>
      <c r="W54" s="15"/>
      <c r="X54" s="269"/>
      <c r="Y54" s="299"/>
      <c r="Z54" s="269">
        <f t="shared" si="2"/>
        <v>0</v>
      </c>
      <c r="AA54" s="270"/>
      <c r="AB54" s="271"/>
      <c r="AC54" s="280">
        <f t="shared" si="9"/>
        <v>371.93999999999994</v>
      </c>
      <c r="AE54" s="122"/>
      <c r="AF54" s="83">
        <f t="shared" si="10"/>
        <v>74</v>
      </c>
      <c r="AG54" s="15"/>
      <c r="AH54" s="269"/>
      <c r="AI54" s="299"/>
      <c r="AJ54" s="269">
        <f t="shared" si="3"/>
        <v>0</v>
      </c>
      <c r="AK54" s="270"/>
      <c r="AL54" s="271"/>
      <c r="AM54" s="280">
        <f t="shared" si="11"/>
        <v>907.64</v>
      </c>
    </row>
    <row r="55" spans="1:39" x14ac:dyDescent="0.25">
      <c r="A55" s="122"/>
      <c r="B55" s="12">
        <f>B54-C55</f>
        <v>5</v>
      </c>
      <c r="C55" s="15"/>
      <c r="D55" s="269"/>
      <c r="E55" s="299"/>
      <c r="F55" s="269">
        <f t="shared" si="0"/>
        <v>0</v>
      </c>
      <c r="G55" s="270"/>
      <c r="H55" s="271"/>
      <c r="I55" s="280">
        <f t="shared" si="5"/>
        <v>61.340000000000103</v>
      </c>
      <c r="K55" s="122"/>
      <c r="L55" s="12">
        <f>L54-M55</f>
        <v>59</v>
      </c>
      <c r="M55" s="15"/>
      <c r="N55" s="269"/>
      <c r="O55" s="299"/>
      <c r="P55" s="269">
        <f t="shared" si="1"/>
        <v>0</v>
      </c>
      <c r="Q55" s="270"/>
      <c r="R55" s="271"/>
      <c r="S55" s="280">
        <f t="shared" si="7"/>
        <v>748.86999999999989</v>
      </c>
      <c r="U55" s="122"/>
      <c r="V55" s="12">
        <f>V54-W55</f>
        <v>30</v>
      </c>
      <c r="W55" s="15"/>
      <c r="X55" s="269"/>
      <c r="Y55" s="299"/>
      <c r="Z55" s="269">
        <f t="shared" si="2"/>
        <v>0</v>
      </c>
      <c r="AA55" s="270"/>
      <c r="AB55" s="271"/>
      <c r="AC55" s="280">
        <f t="shared" si="9"/>
        <v>371.93999999999994</v>
      </c>
      <c r="AE55" s="122"/>
      <c r="AF55" s="12">
        <f>AF54-AG55</f>
        <v>74</v>
      </c>
      <c r="AG55" s="15"/>
      <c r="AH55" s="269"/>
      <c r="AI55" s="299"/>
      <c r="AJ55" s="269">
        <f t="shared" si="3"/>
        <v>0</v>
      </c>
      <c r="AK55" s="270"/>
      <c r="AL55" s="271"/>
      <c r="AM55" s="280">
        <f t="shared" si="11"/>
        <v>907.64</v>
      </c>
    </row>
    <row r="56" spans="1:39" x14ac:dyDescent="0.25">
      <c r="A56" s="122"/>
      <c r="B56" s="12">
        <f t="shared" ref="B56:B75" si="12">B55-C56</f>
        <v>5</v>
      </c>
      <c r="C56" s="15"/>
      <c r="D56" s="269"/>
      <c r="E56" s="299"/>
      <c r="F56" s="269">
        <f t="shared" si="0"/>
        <v>0</v>
      </c>
      <c r="G56" s="270"/>
      <c r="H56" s="271"/>
      <c r="I56" s="280">
        <f t="shared" si="5"/>
        <v>61.340000000000103</v>
      </c>
      <c r="K56" s="122"/>
      <c r="L56" s="12">
        <f t="shared" ref="L56:L75" si="13">L55-M56</f>
        <v>59</v>
      </c>
      <c r="M56" s="15"/>
      <c r="N56" s="269"/>
      <c r="O56" s="299"/>
      <c r="P56" s="269">
        <f t="shared" si="1"/>
        <v>0</v>
      </c>
      <c r="Q56" s="270"/>
      <c r="R56" s="271"/>
      <c r="S56" s="280">
        <f t="shared" si="7"/>
        <v>748.86999999999989</v>
      </c>
      <c r="U56" s="122"/>
      <c r="V56" s="12">
        <f t="shared" ref="V56:V75" si="14">V55-W56</f>
        <v>30</v>
      </c>
      <c r="W56" s="15"/>
      <c r="X56" s="269"/>
      <c r="Y56" s="299"/>
      <c r="Z56" s="269">
        <f t="shared" si="2"/>
        <v>0</v>
      </c>
      <c r="AA56" s="270"/>
      <c r="AB56" s="271"/>
      <c r="AC56" s="280">
        <f t="shared" si="9"/>
        <v>371.93999999999994</v>
      </c>
      <c r="AE56" s="122"/>
      <c r="AF56" s="12">
        <f t="shared" ref="AF56:AF75" si="15">AF55-AG56</f>
        <v>74</v>
      </c>
      <c r="AG56" s="15"/>
      <c r="AH56" s="269"/>
      <c r="AI56" s="299"/>
      <c r="AJ56" s="269">
        <f t="shared" si="3"/>
        <v>0</v>
      </c>
      <c r="AK56" s="270"/>
      <c r="AL56" s="271"/>
      <c r="AM56" s="280">
        <f t="shared" si="11"/>
        <v>907.64</v>
      </c>
    </row>
    <row r="57" spans="1:39" x14ac:dyDescent="0.25">
      <c r="A57" s="122"/>
      <c r="B57" s="12">
        <f t="shared" si="12"/>
        <v>5</v>
      </c>
      <c r="C57" s="15"/>
      <c r="D57" s="269"/>
      <c r="E57" s="299"/>
      <c r="F57" s="269">
        <f t="shared" si="0"/>
        <v>0</v>
      </c>
      <c r="G57" s="270"/>
      <c r="H57" s="271"/>
      <c r="I57" s="280">
        <f t="shared" si="5"/>
        <v>61.340000000000103</v>
      </c>
      <c r="K57" s="122"/>
      <c r="L57" s="12">
        <f t="shared" si="13"/>
        <v>59</v>
      </c>
      <c r="M57" s="15"/>
      <c r="N57" s="269"/>
      <c r="O57" s="299"/>
      <c r="P57" s="269">
        <f t="shared" si="1"/>
        <v>0</v>
      </c>
      <c r="Q57" s="270"/>
      <c r="R57" s="271"/>
      <c r="S57" s="280">
        <f t="shared" si="7"/>
        <v>748.86999999999989</v>
      </c>
      <c r="U57" s="122"/>
      <c r="V57" s="12">
        <f t="shared" si="14"/>
        <v>30</v>
      </c>
      <c r="W57" s="15"/>
      <c r="X57" s="269"/>
      <c r="Y57" s="299"/>
      <c r="Z57" s="269">
        <f t="shared" si="2"/>
        <v>0</v>
      </c>
      <c r="AA57" s="270"/>
      <c r="AB57" s="271"/>
      <c r="AC57" s="280">
        <f t="shared" si="9"/>
        <v>371.93999999999994</v>
      </c>
      <c r="AE57" s="122"/>
      <c r="AF57" s="12">
        <f t="shared" si="15"/>
        <v>74</v>
      </c>
      <c r="AG57" s="15"/>
      <c r="AH57" s="269"/>
      <c r="AI57" s="299"/>
      <c r="AJ57" s="269">
        <f t="shared" si="3"/>
        <v>0</v>
      </c>
      <c r="AK57" s="270"/>
      <c r="AL57" s="271"/>
      <c r="AM57" s="280">
        <f t="shared" si="11"/>
        <v>907.64</v>
      </c>
    </row>
    <row r="58" spans="1:39" x14ac:dyDescent="0.25">
      <c r="A58" s="122"/>
      <c r="B58" s="12">
        <f t="shared" si="12"/>
        <v>5</v>
      </c>
      <c r="C58" s="15"/>
      <c r="D58" s="269"/>
      <c r="E58" s="299"/>
      <c r="F58" s="269">
        <f t="shared" si="0"/>
        <v>0</v>
      </c>
      <c r="G58" s="270"/>
      <c r="H58" s="271"/>
      <c r="I58" s="280">
        <f t="shared" si="5"/>
        <v>61.340000000000103</v>
      </c>
      <c r="K58" s="122"/>
      <c r="L58" s="12">
        <f t="shared" si="13"/>
        <v>59</v>
      </c>
      <c r="M58" s="15"/>
      <c r="N58" s="269"/>
      <c r="O58" s="299"/>
      <c r="P58" s="269">
        <f t="shared" si="1"/>
        <v>0</v>
      </c>
      <c r="Q58" s="270"/>
      <c r="R58" s="271"/>
      <c r="S58" s="280">
        <f t="shared" si="7"/>
        <v>748.86999999999989</v>
      </c>
      <c r="U58" s="122"/>
      <c r="V58" s="12">
        <f t="shared" si="14"/>
        <v>30</v>
      </c>
      <c r="W58" s="15"/>
      <c r="X58" s="269"/>
      <c r="Y58" s="299"/>
      <c r="Z58" s="269">
        <f t="shared" si="2"/>
        <v>0</v>
      </c>
      <c r="AA58" s="270"/>
      <c r="AB58" s="271"/>
      <c r="AC58" s="280">
        <f t="shared" si="9"/>
        <v>371.93999999999994</v>
      </c>
      <c r="AE58" s="122"/>
      <c r="AF58" s="12">
        <f t="shared" si="15"/>
        <v>74</v>
      </c>
      <c r="AG58" s="15"/>
      <c r="AH58" s="269"/>
      <c r="AI58" s="299"/>
      <c r="AJ58" s="269">
        <f t="shared" si="3"/>
        <v>0</v>
      </c>
      <c r="AK58" s="270"/>
      <c r="AL58" s="271"/>
      <c r="AM58" s="280">
        <f t="shared" si="11"/>
        <v>907.64</v>
      </c>
    </row>
    <row r="59" spans="1:39" x14ac:dyDescent="0.25">
      <c r="A59" s="122"/>
      <c r="B59" s="12">
        <f t="shared" si="12"/>
        <v>5</v>
      </c>
      <c r="C59" s="15"/>
      <c r="D59" s="269"/>
      <c r="E59" s="299"/>
      <c r="F59" s="269">
        <f t="shared" si="0"/>
        <v>0</v>
      </c>
      <c r="G59" s="270"/>
      <c r="H59" s="271"/>
      <c r="I59" s="280">
        <f t="shared" si="5"/>
        <v>61.340000000000103</v>
      </c>
      <c r="K59" s="122"/>
      <c r="L59" s="12">
        <f t="shared" si="13"/>
        <v>59</v>
      </c>
      <c r="M59" s="15"/>
      <c r="N59" s="269"/>
      <c r="O59" s="299"/>
      <c r="P59" s="269">
        <f t="shared" si="1"/>
        <v>0</v>
      </c>
      <c r="Q59" s="270"/>
      <c r="R59" s="271"/>
      <c r="S59" s="280">
        <f t="shared" si="7"/>
        <v>748.86999999999989</v>
      </c>
      <c r="U59" s="122"/>
      <c r="V59" s="12">
        <f t="shared" si="14"/>
        <v>30</v>
      </c>
      <c r="W59" s="15"/>
      <c r="X59" s="269"/>
      <c r="Y59" s="299"/>
      <c r="Z59" s="269">
        <f t="shared" si="2"/>
        <v>0</v>
      </c>
      <c r="AA59" s="270"/>
      <c r="AB59" s="271"/>
      <c r="AC59" s="280">
        <f t="shared" si="9"/>
        <v>371.93999999999994</v>
      </c>
      <c r="AE59" s="122"/>
      <c r="AF59" s="12">
        <f t="shared" si="15"/>
        <v>74</v>
      </c>
      <c r="AG59" s="15"/>
      <c r="AH59" s="269"/>
      <c r="AI59" s="299"/>
      <c r="AJ59" s="269">
        <f t="shared" si="3"/>
        <v>0</v>
      </c>
      <c r="AK59" s="270"/>
      <c r="AL59" s="271"/>
      <c r="AM59" s="280">
        <f t="shared" si="11"/>
        <v>907.64</v>
      </c>
    </row>
    <row r="60" spans="1:39" x14ac:dyDescent="0.25">
      <c r="A60" s="122"/>
      <c r="B60" s="12">
        <f t="shared" si="12"/>
        <v>5</v>
      </c>
      <c r="C60" s="15"/>
      <c r="D60" s="269"/>
      <c r="E60" s="299"/>
      <c r="F60" s="269">
        <f t="shared" si="0"/>
        <v>0</v>
      </c>
      <c r="G60" s="270"/>
      <c r="H60" s="271"/>
      <c r="I60" s="280">
        <f t="shared" si="5"/>
        <v>61.340000000000103</v>
      </c>
      <c r="K60" s="122"/>
      <c r="L60" s="12">
        <f t="shared" si="13"/>
        <v>59</v>
      </c>
      <c r="M60" s="15"/>
      <c r="N60" s="269"/>
      <c r="O60" s="299"/>
      <c r="P60" s="269">
        <f t="shared" si="1"/>
        <v>0</v>
      </c>
      <c r="Q60" s="270"/>
      <c r="R60" s="271"/>
      <c r="S60" s="280">
        <f t="shared" si="7"/>
        <v>748.86999999999989</v>
      </c>
      <c r="U60" s="122"/>
      <c r="V60" s="12">
        <f t="shared" si="14"/>
        <v>30</v>
      </c>
      <c r="W60" s="15"/>
      <c r="X60" s="269"/>
      <c r="Y60" s="299"/>
      <c r="Z60" s="269">
        <f t="shared" si="2"/>
        <v>0</v>
      </c>
      <c r="AA60" s="270"/>
      <c r="AB60" s="271"/>
      <c r="AC60" s="280">
        <f t="shared" si="9"/>
        <v>371.93999999999994</v>
      </c>
      <c r="AE60" s="122"/>
      <c r="AF60" s="12">
        <f t="shared" si="15"/>
        <v>74</v>
      </c>
      <c r="AG60" s="15"/>
      <c r="AH60" s="269"/>
      <c r="AI60" s="299"/>
      <c r="AJ60" s="269">
        <f t="shared" si="3"/>
        <v>0</v>
      </c>
      <c r="AK60" s="270"/>
      <c r="AL60" s="271"/>
      <c r="AM60" s="280">
        <f t="shared" si="11"/>
        <v>907.64</v>
      </c>
    </row>
    <row r="61" spans="1:39" x14ac:dyDescent="0.25">
      <c r="A61" s="122"/>
      <c r="B61" s="12">
        <f t="shared" si="12"/>
        <v>5</v>
      </c>
      <c r="C61" s="15"/>
      <c r="D61" s="269"/>
      <c r="E61" s="299"/>
      <c r="F61" s="269">
        <f t="shared" si="0"/>
        <v>0</v>
      </c>
      <c r="G61" s="270"/>
      <c r="H61" s="271"/>
      <c r="I61" s="280">
        <f t="shared" si="5"/>
        <v>61.340000000000103</v>
      </c>
      <c r="K61" s="122"/>
      <c r="L61" s="12">
        <f t="shared" si="13"/>
        <v>59</v>
      </c>
      <c r="M61" s="15"/>
      <c r="N61" s="269"/>
      <c r="O61" s="299"/>
      <c r="P61" s="269">
        <f t="shared" si="1"/>
        <v>0</v>
      </c>
      <c r="Q61" s="270"/>
      <c r="R61" s="271"/>
      <c r="S61" s="280">
        <f t="shared" si="7"/>
        <v>748.86999999999989</v>
      </c>
      <c r="U61" s="122"/>
      <c r="V61" s="12">
        <f t="shared" si="14"/>
        <v>30</v>
      </c>
      <c r="W61" s="15"/>
      <c r="X61" s="269"/>
      <c r="Y61" s="299"/>
      <c r="Z61" s="269">
        <f t="shared" si="2"/>
        <v>0</v>
      </c>
      <c r="AA61" s="270"/>
      <c r="AB61" s="271"/>
      <c r="AC61" s="280">
        <f t="shared" si="9"/>
        <v>371.93999999999994</v>
      </c>
      <c r="AE61" s="122"/>
      <c r="AF61" s="12">
        <f t="shared" si="15"/>
        <v>74</v>
      </c>
      <c r="AG61" s="15"/>
      <c r="AH61" s="269"/>
      <c r="AI61" s="299"/>
      <c r="AJ61" s="269">
        <f t="shared" si="3"/>
        <v>0</v>
      </c>
      <c r="AK61" s="270"/>
      <c r="AL61" s="271"/>
      <c r="AM61" s="280">
        <f t="shared" si="11"/>
        <v>907.64</v>
      </c>
    </row>
    <row r="62" spans="1:39" x14ac:dyDescent="0.25">
      <c r="A62" s="122"/>
      <c r="B62" s="12">
        <f t="shared" si="12"/>
        <v>5</v>
      </c>
      <c r="C62" s="15"/>
      <c r="D62" s="269"/>
      <c r="E62" s="299"/>
      <c r="F62" s="269">
        <f t="shared" si="0"/>
        <v>0</v>
      </c>
      <c r="G62" s="270"/>
      <c r="H62" s="271"/>
      <c r="I62" s="280">
        <f t="shared" si="5"/>
        <v>61.340000000000103</v>
      </c>
      <c r="K62" s="122"/>
      <c r="L62" s="12">
        <f t="shared" si="13"/>
        <v>59</v>
      </c>
      <c r="M62" s="15"/>
      <c r="N62" s="269"/>
      <c r="O62" s="299"/>
      <c r="P62" s="269">
        <f t="shared" si="1"/>
        <v>0</v>
      </c>
      <c r="Q62" s="270"/>
      <c r="R62" s="271"/>
      <c r="S62" s="280">
        <f t="shared" si="7"/>
        <v>748.86999999999989</v>
      </c>
      <c r="U62" s="122"/>
      <c r="V62" s="12">
        <f t="shared" si="14"/>
        <v>30</v>
      </c>
      <c r="W62" s="15"/>
      <c r="X62" s="269"/>
      <c r="Y62" s="299"/>
      <c r="Z62" s="269">
        <f t="shared" si="2"/>
        <v>0</v>
      </c>
      <c r="AA62" s="270"/>
      <c r="AB62" s="271"/>
      <c r="AC62" s="280">
        <f t="shared" si="9"/>
        <v>371.93999999999994</v>
      </c>
      <c r="AE62" s="122"/>
      <c r="AF62" s="12">
        <f t="shared" si="15"/>
        <v>74</v>
      </c>
      <c r="AG62" s="15"/>
      <c r="AH62" s="269"/>
      <c r="AI62" s="299"/>
      <c r="AJ62" s="269">
        <f t="shared" si="3"/>
        <v>0</v>
      </c>
      <c r="AK62" s="270"/>
      <c r="AL62" s="271"/>
      <c r="AM62" s="280">
        <f t="shared" si="11"/>
        <v>907.64</v>
      </c>
    </row>
    <row r="63" spans="1:39" x14ac:dyDescent="0.25">
      <c r="A63" s="122"/>
      <c r="B63" s="12">
        <f t="shared" si="12"/>
        <v>5</v>
      </c>
      <c r="C63" s="15"/>
      <c r="D63" s="269"/>
      <c r="E63" s="299"/>
      <c r="F63" s="269">
        <f t="shared" si="0"/>
        <v>0</v>
      </c>
      <c r="G63" s="270"/>
      <c r="H63" s="271"/>
      <c r="I63" s="280">
        <f t="shared" si="5"/>
        <v>61.340000000000103</v>
      </c>
      <c r="K63" s="122"/>
      <c r="L63" s="12">
        <f t="shared" si="13"/>
        <v>59</v>
      </c>
      <c r="M63" s="15"/>
      <c r="N63" s="269"/>
      <c r="O63" s="299"/>
      <c r="P63" s="269">
        <f t="shared" si="1"/>
        <v>0</v>
      </c>
      <c r="Q63" s="270"/>
      <c r="R63" s="271"/>
      <c r="S63" s="280">
        <f t="shared" si="7"/>
        <v>748.86999999999989</v>
      </c>
      <c r="U63" s="122"/>
      <c r="V63" s="12">
        <f t="shared" si="14"/>
        <v>30</v>
      </c>
      <c r="W63" s="15"/>
      <c r="X63" s="269"/>
      <c r="Y63" s="299"/>
      <c r="Z63" s="269">
        <f t="shared" si="2"/>
        <v>0</v>
      </c>
      <c r="AA63" s="270"/>
      <c r="AB63" s="271"/>
      <c r="AC63" s="280">
        <f t="shared" si="9"/>
        <v>371.93999999999994</v>
      </c>
      <c r="AE63" s="122"/>
      <c r="AF63" s="12">
        <f t="shared" si="15"/>
        <v>74</v>
      </c>
      <c r="AG63" s="15"/>
      <c r="AH63" s="269"/>
      <c r="AI63" s="299"/>
      <c r="AJ63" s="269">
        <f t="shared" si="3"/>
        <v>0</v>
      </c>
      <c r="AK63" s="270"/>
      <c r="AL63" s="271"/>
      <c r="AM63" s="280">
        <f t="shared" si="11"/>
        <v>907.64</v>
      </c>
    </row>
    <row r="64" spans="1:39" x14ac:dyDescent="0.25">
      <c r="A64" s="122"/>
      <c r="B64" s="12">
        <f t="shared" si="12"/>
        <v>5</v>
      </c>
      <c r="C64" s="15"/>
      <c r="D64" s="269"/>
      <c r="E64" s="299"/>
      <c r="F64" s="269">
        <f t="shared" si="0"/>
        <v>0</v>
      </c>
      <c r="G64" s="270"/>
      <c r="H64" s="271"/>
      <c r="I64" s="280">
        <f t="shared" si="5"/>
        <v>61.340000000000103</v>
      </c>
      <c r="K64" s="122"/>
      <c r="L64" s="12">
        <f t="shared" si="13"/>
        <v>59</v>
      </c>
      <c r="M64" s="15"/>
      <c r="N64" s="269"/>
      <c r="O64" s="299"/>
      <c r="P64" s="269">
        <f t="shared" si="1"/>
        <v>0</v>
      </c>
      <c r="Q64" s="270"/>
      <c r="R64" s="271"/>
      <c r="S64" s="280">
        <f t="shared" si="7"/>
        <v>748.86999999999989</v>
      </c>
      <c r="U64" s="122"/>
      <c r="V64" s="12">
        <f t="shared" si="14"/>
        <v>30</v>
      </c>
      <c r="W64" s="15"/>
      <c r="X64" s="269"/>
      <c r="Y64" s="299"/>
      <c r="Z64" s="269">
        <f t="shared" si="2"/>
        <v>0</v>
      </c>
      <c r="AA64" s="270"/>
      <c r="AB64" s="271"/>
      <c r="AC64" s="280">
        <f t="shared" si="9"/>
        <v>371.93999999999994</v>
      </c>
      <c r="AE64" s="122"/>
      <c r="AF64" s="12">
        <f t="shared" si="15"/>
        <v>74</v>
      </c>
      <c r="AG64" s="15"/>
      <c r="AH64" s="269"/>
      <c r="AI64" s="299"/>
      <c r="AJ64" s="269">
        <f t="shared" si="3"/>
        <v>0</v>
      </c>
      <c r="AK64" s="270"/>
      <c r="AL64" s="271"/>
      <c r="AM64" s="280">
        <f t="shared" si="11"/>
        <v>907.64</v>
      </c>
    </row>
    <row r="65" spans="1:39" x14ac:dyDescent="0.25">
      <c r="A65" s="122"/>
      <c r="B65" s="12">
        <f t="shared" si="12"/>
        <v>5</v>
      </c>
      <c r="C65" s="15"/>
      <c r="D65" s="269"/>
      <c r="E65" s="299"/>
      <c r="F65" s="269">
        <f t="shared" si="0"/>
        <v>0</v>
      </c>
      <c r="G65" s="270"/>
      <c r="H65" s="271"/>
      <c r="I65" s="280">
        <f t="shared" si="5"/>
        <v>61.340000000000103</v>
      </c>
      <c r="K65" s="122"/>
      <c r="L65" s="12">
        <f t="shared" si="13"/>
        <v>59</v>
      </c>
      <c r="M65" s="15"/>
      <c r="N65" s="269"/>
      <c r="O65" s="299"/>
      <c r="P65" s="269">
        <f t="shared" si="1"/>
        <v>0</v>
      </c>
      <c r="Q65" s="270"/>
      <c r="R65" s="271"/>
      <c r="S65" s="280">
        <f t="shared" si="7"/>
        <v>748.86999999999989</v>
      </c>
      <c r="U65" s="122"/>
      <c r="V65" s="12">
        <f t="shared" si="14"/>
        <v>30</v>
      </c>
      <c r="W65" s="15"/>
      <c r="X65" s="269"/>
      <c r="Y65" s="299"/>
      <c r="Z65" s="269">
        <f t="shared" si="2"/>
        <v>0</v>
      </c>
      <c r="AA65" s="270"/>
      <c r="AB65" s="271"/>
      <c r="AC65" s="280">
        <f t="shared" si="9"/>
        <v>371.93999999999994</v>
      </c>
      <c r="AE65" s="122"/>
      <c r="AF65" s="12">
        <f t="shared" si="15"/>
        <v>74</v>
      </c>
      <c r="AG65" s="15"/>
      <c r="AH65" s="269"/>
      <c r="AI65" s="299"/>
      <c r="AJ65" s="269">
        <f t="shared" si="3"/>
        <v>0</v>
      </c>
      <c r="AK65" s="270"/>
      <c r="AL65" s="271"/>
      <c r="AM65" s="280">
        <f t="shared" si="11"/>
        <v>907.64</v>
      </c>
    </row>
    <row r="66" spans="1:39" x14ac:dyDescent="0.25">
      <c r="A66" s="122"/>
      <c r="B66" s="12">
        <f t="shared" si="12"/>
        <v>5</v>
      </c>
      <c r="C66" s="15"/>
      <c r="D66" s="269"/>
      <c r="E66" s="299"/>
      <c r="F66" s="269">
        <f t="shared" si="0"/>
        <v>0</v>
      </c>
      <c r="G66" s="270"/>
      <c r="H66" s="271"/>
      <c r="I66" s="280">
        <f t="shared" si="5"/>
        <v>61.340000000000103</v>
      </c>
      <c r="K66" s="122"/>
      <c r="L66" s="12">
        <f t="shared" si="13"/>
        <v>59</v>
      </c>
      <c r="M66" s="15"/>
      <c r="N66" s="269"/>
      <c r="O66" s="299"/>
      <c r="P66" s="269">
        <f t="shared" si="1"/>
        <v>0</v>
      </c>
      <c r="Q66" s="270"/>
      <c r="R66" s="271"/>
      <c r="S66" s="280">
        <f t="shared" si="7"/>
        <v>748.86999999999989</v>
      </c>
      <c r="U66" s="122"/>
      <c r="V66" s="12">
        <f t="shared" si="14"/>
        <v>30</v>
      </c>
      <c r="W66" s="15"/>
      <c r="X66" s="269"/>
      <c r="Y66" s="299"/>
      <c r="Z66" s="269">
        <f t="shared" si="2"/>
        <v>0</v>
      </c>
      <c r="AA66" s="270"/>
      <c r="AB66" s="271"/>
      <c r="AC66" s="280">
        <f t="shared" si="9"/>
        <v>371.93999999999994</v>
      </c>
      <c r="AE66" s="122"/>
      <c r="AF66" s="12">
        <f t="shared" si="15"/>
        <v>74</v>
      </c>
      <c r="AG66" s="15"/>
      <c r="AH66" s="269"/>
      <c r="AI66" s="299"/>
      <c r="AJ66" s="269">
        <f t="shared" si="3"/>
        <v>0</v>
      </c>
      <c r="AK66" s="270"/>
      <c r="AL66" s="271"/>
      <c r="AM66" s="280">
        <f t="shared" si="11"/>
        <v>907.64</v>
      </c>
    </row>
    <row r="67" spans="1:39" x14ac:dyDescent="0.25">
      <c r="A67" s="122"/>
      <c r="B67" s="12">
        <f t="shared" si="12"/>
        <v>5</v>
      </c>
      <c r="C67" s="15"/>
      <c r="D67" s="69"/>
      <c r="E67" s="220"/>
      <c r="F67" s="69">
        <f t="shared" si="0"/>
        <v>0</v>
      </c>
      <c r="G67" s="70"/>
      <c r="H67" s="71"/>
      <c r="I67" s="105">
        <f t="shared" si="5"/>
        <v>61.340000000000103</v>
      </c>
      <c r="K67" s="122"/>
      <c r="L67" s="12">
        <f t="shared" si="13"/>
        <v>59</v>
      </c>
      <c r="M67" s="15"/>
      <c r="N67" s="69"/>
      <c r="O67" s="220"/>
      <c r="P67" s="69">
        <f t="shared" si="1"/>
        <v>0</v>
      </c>
      <c r="Q67" s="70"/>
      <c r="R67" s="71"/>
      <c r="S67" s="105">
        <f t="shared" si="7"/>
        <v>748.86999999999989</v>
      </c>
      <c r="U67" s="122"/>
      <c r="V67" s="12">
        <f t="shared" si="14"/>
        <v>30</v>
      </c>
      <c r="W67" s="15"/>
      <c r="X67" s="69"/>
      <c r="Y67" s="220"/>
      <c r="Z67" s="69">
        <f t="shared" si="2"/>
        <v>0</v>
      </c>
      <c r="AA67" s="70"/>
      <c r="AB67" s="71"/>
      <c r="AC67" s="105">
        <f t="shared" si="9"/>
        <v>371.93999999999994</v>
      </c>
      <c r="AE67" s="122"/>
      <c r="AF67" s="12">
        <f t="shared" si="15"/>
        <v>74</v>
      </c>
      <c r="AG67" s="15"/>
      <c r="AH67" s="69"/>
      <c r="AI67" s="220"/>
      <c r="AJ67" s="69">
        <f t="shared" si="3"/>
        <v>0</v>
      </c>
      <c r="AK67" s="70"/>
      <c r="AL67" s="71"/>
      <c r="AM67" s="105">
        <f t="shared" si="11"/>
        <v>907.64</v>
      </c>
    </row>
    <row r="68" spans="1:39" x14ac:dyDescent="0.25">
      <c r="A68" s="122"/>
      <c r="B68" s="12">
        <f t="shared" si="12"/>
        <v>5</v>
      </c>
      <c r="C68" s="15"/>
      <c r="D68" s="59"/>
      <c r="E68" s="228"/>
      <c r="F68" s="69">
        <f t="shared" si="0"/>
        <v>0</v>
      </c>
      <c r="G68" s="70"/>
      <c r="H68" s="71"/>
      <c r="I68" s="105">
        <f t="shared" si="5"/>
        <v>61.340000000000103</v>
      </c>
      <c r="K68" s="122"/>
      <c r="L68" s="12">
        <f t="shared" si="13"/>
        <v>59</v>
      </c>
      <c r="M68" s="15"/>
      <c r="N68" s="59"/>
      <c r="O68" s="228"/>
      <c r="P68" s="69">
        <f t="shared" si="1"/>
        <v>0</v>
      </c>
      <c r="Q68" s="70"/>
      <c r="R68" s="71"/>
      <c r="S68" s="105">
        <f t="shared" si="7"/>
        <v>748.86999999999989</v>
      </c>
      <c r="U68" s="122"/>
      <c r="V68" s="12">
        <f t="shared" si="14"/>
        <v>30</v>
      </c>
      <c r="W68" s="15"/>
      <c r="X68" s="59"/>
      <c r="Y68" s="228"/>
      <c r="Z68" s="69">
        <f t="shared" si="2"/>
        <v>0</v>
      </c>
      <c r="AA68" s="70"/>
      <c r="AB68" s="71"/>
      <c r="AC68" s="105">
        <f t="shared" si="9"/>
        <v>371.93999999999994</v>
      </c>
      <c r="AE68" s="122"/>
      <c r="AF68" s="12">
        <f t="shared" si="15"/>
        <v>74</v>
      </c>
      <c r="AG68" s="15"/>
      <c r="AH68" s="59"/>
      <c r="AI68" s="228"/>
      <c r="AJ68" s="69">
        <f t="shared" si="3"/>
        <v>0</v>
      </c>
      <c r="AK68" s="70"/>
      <c r="AL68" s="71"/>
      <c r="AM68" s="105">
        <f t="shared" si="11"/>
        <v>907.64</v>
      </c>
    </row>
    <row r="69" spans="1:39" x14ac:dyDescent="0.25">
      <c r="A69" s="122"/>
      <c r="B69" s="12">
        <f t="shared" si="12"/>
        <v>5</v>
      </c>
      <c r="C69" s="15"/>
      <c r="D69" s="59"/>
      <c r="E69" s="228"/>
      <c r="F69" s="69">
        <f t="shared" si="0"/>
        <v>0</v>
      </c>
      <c r="G69" s="70"/>
      <c r="H69" s="71"/>
      <c r="I69" s="105">
        <f t="shared" si="5"/>
        <v>61.340000000000103</v>
      </c>
      <c r="K69" s="122"/>
      <c r="L69" s="12">
        <f t="shared" si="13"/>
        <v>59</v>
      </c>
      <c r="M69" s="15"/>
      <c r="N69" s="59"/>
      <c r="O69" s="228"/>
      <c r="P69" s="69">
        <f t="shared" si="1"/>
        <v>0</v>
      </c>
      <c r="Q69" s="70"/>
      <c r="R69" s="71"/>
      <c r="S69" s="105">
        <f t="shared" si="7"/>
        <v>748.86999999999989</v>
      </c>
      <c r="U69" s="122"/>
      <c r="V69" s="12">
        <f t="shared" si="14"/>
        <v>30</v>
      </c>
      <c r="W69" s="15"/>
      <c r="X69" s="59"/>
      <c r="Y69" s="228"/>
      <c r="Z69" s="69">
        <f t="shared" si="2"/>
        <v>0</v>
      </c>
      <c r="AA69" s="70"/>
      <c r="AB69" s="71"/>
      <c r="AC69" s="105">
        <f t="shared" si="9"/>
        <v>371.93999999999994</v>
      </c>
      <c r="AE69" s="122"/>
      <c r="AF69" s="12">
        <f t="shared" si="15"/>
        <v>74</v>
      </c>
      <c r="AG69" s="15"/>
      <c r="AH69" s="59"/>
      <c r="AI69" s="228"/>
      <c r="AJ69" s="69">
        <f t="shared" si="3"/>
        <v>0</v>
      </c>
      <c r="AK69" s="70"/>
      <c r="AL69" s="71"/>
      <c r="AM69" s="105">
        <f t="shared" si="11"/>
        <v>907.64</v>
      </c>
    </row>
    <row r="70" spans="1:39" x14ac:dyDescent="0.25">
      <c r="A70" s="122"/>
      <c r="B70" s="12">
        <f t="shared" si="12"/>
        <v>5</v>
      </c>
      <c r="C70" s="15"/>
      <c r="D70" s="59"/>
      <c r="E70" s="228"/>
      <c r="F70" s="69">
        <f t="shared" si="0"/>
        <v>0</v>
      </c>
      <c r="G70" s="70"/>
      <c r="H70" s="71"/>
      <c r="I70" s="105">
        <f t="shared" si="5"/>
        <v>61.340000000000103</v>
      </c>
      <c r="K70" s="122"/>
      <c r="L70" s="12">
        <f t="shared" si="13"/>
        <v>59</v>
      </c>
      <c r="M70" s="15"/>
      <c r="N70" s="59"/>
      <c r="O70" s="228"/>
      <c r="P70" s="69">
        <f t="shared" si="1"/>
        <v>0</v>
      </c>
      <c r="Q70" s="70"/>
      <c r="R70" s="71"/>
      <c r="S70" s="105">
        <f t="shared" si="7"/>
        <v>748.86999999999989</v>
      </c>
      <c r="U70" s="122"/>
      <c r="V70" s="12">
        <f t="shared" si="14"/>
        <v>30</v>
      </c>
      <c r="W70" s="15"/>
      <c r="X70" s="59"/>
      <c r="Y70" s="228"/>
      <c r="Z70" s="69">
        <f t="shared" si="2"/>
        <v>0</v>
      </c>
      <c r="AA70" s="70"/>
      <c r="AB70" s="71"/>
      <c r="AC70" s="105">
        <f t="shared" si="9"/>
        <v>371.93999999999994</v>
      </c>
      <c r="AE70" s="122"/>
      <c r="AF70" s="12">
        <f t="shared" si="15"/>
        <v>74</v>
      </c>
      <c r="AG70" s="15"/>
      <c r="AH70" s="59"/>
      <c r="AI70" s="228"/>
      <c r="AJ70" s="69">
        <f t="shared" si="3"/>
        <v>0</v>
      </c>
      <c r="AK70" s="70"/>
      <c r="AL70" s="71"/>
      <c r="AM70" s="105">
        <f t="shared" si="11"/>
        <v>907.64</v>
      </c>
    </row>
    <row r="71" spans="1:39" x14ac:dyDescent="0.25">
      <c r="A71" s="122"/>
      <c r="B71" s="12">
        <f t="shared" si="12"/>
        <v>5</v>
      </c>
      <c r="C71" s="15"/>
      <c r="D71" s="59"/>
      <c r="E71" s="228"/>
      <c r="F71" s="69">
        <f t="shared" si="0"/>
        <v>0</v>
      </c>
      <c r="G71" s="70"/>
      <c r="H71" s="71"/>
      <c r="I71" s="105">
        <f t="shared" si="5"/>
        <v>61.340000000000103</v>
      </c>
      <c r="K71" s="122"/>
      <c r="L71" s="12">
        <f t="shared" si="13"/>
        <v>59</v>
      </c>
      <c r="M71" s="15"/>
      <c r="N71" s="59"/>
      <c r="O71" s="228"/>
      <c r="P71" s="69">
        <f t="shared" si="1"/>
        <v>0</v>
      </c>
      <c r="Q71" s="70"/>
      <c r="R71" s="71"/>
      <c r="S71" s="105">
        <f t="shared" si="7"/>
        <v>748.86999999999989</v>
      </c>
      <c r="U71" s="122"/>
      <c r="V71" s="12">
        <f t="shared" si="14"/>
        <v>30</v>
      </c>
      <c r="W71" s="15"/>
      <c r="X71" s="59"/>
      <c r="Y71" s="228"/>
      <c r="Z71" s="69">
        <f t="shared" si="2"/>
        <v>0</v>
      </c>
      <c r="AA71" s="70"/>
      <c r="AB71" s="71"/>
      <c r="AC71" s="105">
        <f t="shared" si="9"/>
        <v>371.93999999999994</v>
      </c>
      <c r="AE71" s="122"/>
      <c r="AF71" s="12">
        <f t="shared" si="15"/>
        <v>74</v>
      </c>
      <c r="AG71" s="15"/>
      <c r="AH71" s="59"/>
      <c r="AI71" s="228"/>
      <c r="AJ71" s="69">
        <f t="shared" si="3"/>
        <v>0</v>
      </c>
      <c r="AK71" s="70"/>
      <c r="AL71" s="71"/>
      <c r="AM71" s="105">
        <f t="shared" si="11"/>
        <v>907.64</v>
      </c>
    </row>
    <row r="72" spans="1:39" x14ac:dyDescent="0.25">
      <c r="A72" s="122"/>
      <c r="B72" s="12">
        <f t="shared" si="12"/>
        <v>5</v>
      </c>
      <c r="C72" s="15"/>
      <c r="D72" s="59"/>
      <c r="E72" s="228"/>
      <c r="F72" s="69">
        <f t="shared" si="0"/>
        <v>0</v>
      </c>
      <c r="G72" s="70"/>
      <c r="H72" s="71"/>
      <c r="I72" s="105">
        <f t="shared" si="5"/>
        <v>61.340000000000103</v>
      </c>
      <c r="K72" s="122"/>
      <c r="L72" s="12">
        <f t="shared" si="13"/>
        <v>59</v>
      </c>
      <c r="M72" s="15"/>
      <c r="N72" s="59"/>
      <c r="O72" s="228"/>
      <c r="P72" s="69">
        <f t="shared" si="1"/>
        <v>0</v>
      </c>
      <c r="Q72" s="70"/>
      <c r="R72" s="71"/>
      <c r="S72" s="105">
        <f t="shared" si="7"/>
        <v>748.86999999999989</v>
      </c>
      <c r="U72" s="122"/>
      <c r="V72" s="12">
        <f t="shared" si="14"/>
        <v>30</v>
      </c>
      <c r="W72" s="15"/>
      <c r="X72" s="59"/>
      <c r="Y72" s="228"/>
      <c r="Z72" s="69">
        <f t="shared" si="2"/>
        <v>0</v>
      </c>
      <c r="AA72" s="70"/>
      <c r="AB72" s="71"/>
      <c r="AC72" s="105">
        <f t="shared" si="9"/>
        <v>371.93999999999994</v>
      </c>
      <c r="AE72" s="122"/>
      <c r="AF72" s="12">
        <f t="shared" si="15"/>
        <v>74</v>
      </c>
      <c r="AG72" s="15"/>
      <c r="AH72" s="59"/>
      <c r="AI72" s="228"/>
      <c r="AJ72" s="69">
        <f t="shared" si="3"/>
        <v>0</v>
      </c>
      <c r="AK72" s="70"/>
      <c r="AL72" s="71"/>
      <c r="AM72" s="105">
        <f t="shared" si="11"/>
        <v>907.64</v>
      </c>
    </row>
    <row r="73" spans="1:39" x14ac:dyDescent="0.25">
      <c r="A73" s="122"/>
      <c r="B73" s="12">
        <f t="shared" si="12"/>
        <v>5</v>
      </c>
      <c r="C73" s="15"/>
      <c r="D73" s="59"/>
      <c r="E73" s="228"/>
      <c r="F73" s="69">
        <f t="shared" ref="F73" si="16">D73</f>
        <v>0</v>
      </c>
      <c r="G73" s="70"/>
      <c r="H73" s="71"/>
      <c r="I73" s="105">
        <f t="shared" si="5"/>
        <v>61.340000000000103</v>
      </c>
      <c r="K73" s="122"/>
      <c r="L73" s="12">
        <f t="shared" si="13"/>
        <v>59</v>
      </c>
      <c r="M73" s="15"/>
      <c r="N73" s="59"/>
      <c r="O73" s="228"/>
      <c r="P73" s="69">
        <f t="shared" ref="P73" si="17">N73</f>
        <v>0</v>
      </c>
      <c r="Q73" s="70"/>
      <c r="R73" s="71"/>
      <c r="S73" s="105">
        <f t="shared" si="7"/>
        <v>748.86999999999989</v>
      </c>
      <c r="U73" s="122"/>
      <c r="V73" s="12">
        <f t="shared" si="14"/>
        <v>30</v>
      </c>
      <c r="W73" s="15"/>
      <c r="X73" s="59"/>
      <c r="Y73" s="228"/>
      <c r="Z73" s="69">
        <f t="shared" ref="Z73" si="18">X73</f>
        <v>0</v>
      </c>
      <c r="AA73" s="70"/>
      <c r="AB73" s="71"/>
      <c r="AC73" s="105">
        <f t="shared" si="9"/>
        <v>371.93999999999994</v>
      </c>
      <c r="AE73" s="122"/>
      <c r="AF73" s="12">
        <f t="shared" si="15"/>
        <v>74</v>
      </c>
      <c r="AG73" s="15"/>
      <c r="AH73" s="59"/>
      <c r="AI73" s="228"/>
      <c r="AJ73" s="69">
        <f t="shared" ref="AJ73" si="19">AH73</f>
        <v>0</v>
      </c>
      <c r="AK73" s="70"/>
      <c r="AL73" s="71"/>
      <c r="AM73" s="105">
        <f t="shared" si="11"/>
        <v>907.64</v>
      </c>
    </row>
    <row r="74" spans="1:39" x14ac:dyDescent="0.25">
      <c r="A74" s="122"/>
      <c r="B74" s="12">
        <f t="shared" si="12"/>
        <v>5</v>
      </c>
      <c r="C74" s="15"/>
      <c r="D74" s="59"/>
      <c r="E74" s="228"/>
      <c r="F74" s="69">
        <f>D74</f>
        <v>0</v>
      </c>
      <c r="G74" s="70"/>
      <c r="H74" s="71"/>
      <c r="I74" s="105">
        <f t="shared" si="5"/>
        <v>61.340000000000103</v>
      </c>
      <c r="K74" s="122"/>
      <c r="L74" s="12">
        <f t="shared" si="13"/>
        <v>59</v>
      </c>
      <c r="M74" s="15"/>
      <c r="N74" s="59"/>
      <c r="O74" s="228"/>
      <c r="P74" s="69">
        <f>N74</f>
        <v>0</v>
      </c>
      <c r="Q74" s="70"/>
      <c r="R74" s="71"/>
      <c r="S74" s="105">
        <f t="shared" si="7"/>
        <v>748.86999999999989</v>
      </c>
      <c r="U74" s="122"/>
      <c r="V74" s="12">
        <f t="shared" si="14"/>
        <v>30</v>
      </c>
      <c r="W74" s="15"/>
      <c r="X74" s="59"/>
      <c r="Y74" s="228"/>
      <c r="Z74" s="69">
        <f>X74</f>
        <v>0</v>
      </c>
      <c r="AA74" s="70"/>
      <c r="AB74" s="71"/>
      <c r="AC74" s="105">
        <f t="shared" si="9"/>
        <v>371.93999999999994</v>
      </c>
      <c r="AE74" s="122"/>
      <c r="AF74" s="12">
        <f t="shared" si="15"/>
        <v>74</v>
      </c>
      <c r="AG74" s="15"/>
      <c r="AH74" s="59"/>
      <c r="AI74" s="228"/>
      <c r="AJ74" s="69">
        <f>AH74</f>
        <v>0</v>
      </c>
      <c r="AK74" s="70"/>
      <c r="AL74" s="71"/>
      <c r="AM74" s="105">
        <f t="shared" si="11"/>
        <v>907.64</v>
      </c>
    </row>
    <row r="75" spans="1:39" x14ac:dyDescent="0.25">
      <c r="A75" s="122"/>
      <c r="B75" s="12">
        <f t="shared" si="12"/>
        <v>5</v>
      </c>
      <c r="C75" s="15"/>
      <c r="D75" s="59"/>
      <c r="E75" s="228"/>
      <c r="F75" s="69">
        <f>D75</f>
        <v>0</v>
      </c>
      <c r="G75" s="70"/>
      <c r="H75" s="71"/>
      <c r="I75" s="105">
        <f t="shared" ref="I75:I76" si="20">I74-F75</f>
        <v>61.340000000000103</v>
      </c>
      <c r="K75" s="122"/>
      <c r="L75" s="12">
        <f t="shared" si="13"/>
        <v>59</v>
      </c>
      <c r="M75" s="15"/>
      <c r="N75" s="59"/>
      <c r="O75" s="228"/>
      <c r="P75" s="69">
        <f>N75</f>
        <v>0</v>
      </c>
      <c r="Q75" s="70"/>
      <c r="R75" s="71"/>
      <c r="S75" s="105">
        <f t="shared" ref="S75:S76" si="21">S74-P75</f>
        <v>748.86999999999989</v>
      </c>
      <c r="U75" s="122"/>
      <c r="V75" s="12">
        <f t="shared" si="14"/>
        <v>30</v>
      </c>
      <c r="W75" s="15"/>
      <c r="X75" s="59"/>
      <c r="Y75" s="228"/>
      <c r="Z75" s="69">
        <f>X75</f>
        <v>0</v>
      </c>
      <c r="AA75" s="70"/>
      <c r="AB75" s="71"/>
      <c r="AC75" s="105">
        <f t="shared" ref="AC75:AC76" si="22">AC74-Z75</f>
        <v>371.93999999999994</v>
      </c>
      <c r="AE75" s="122"/>
      <c r="AF75" s="12">
        <f t="shared" si="15"/>
        <v>74</v>
      </c>
      <c r="AG75" s="15"/>
      <c r="AH75" s="59"/>
      <c r="AI75" s="228"/>
      <c r="AJ75" s="69">
        <f>AH75</f>
        <v>0</v>
      </c>
      <c r="AK75" s="70"/>
      <c r="AL75" s="71"/>
      <c r="AM75" s="105">
        <f t="shared" ref="AM75:AM76" si="23">AM74-AJ75</f>
        <v>907.64</v>
      </c>
    </row>
    <row r="76" spans="1:39" x14ac:dyDescent="0.25">
      <c r="A76" s="122"/>
      <c r="C76" s="15"/>
      <c r="D76" s="59"/>
      <c r="E76" s="228"/>
      <c r="F76" s="69">
        <f>D76</f>
        <v>0</v>
      </c>
      <c r="G76" s="70"/>
      <c r="H76" s="71"/>
      <c r="I76" s="105">
        <f t="shared" si="20"/>
        <v>61.340000000000103</v>
      </c>
      <c r="K76" s="122"/>
      <c r="M76" s="15"/>
      <c r="N76" s="59"/>
      <c r="O76" s="228"/>
      <c r="P76" s="69">
        <f>N76</f>
        <v>0</v>
      </c>
      <c r="Q76" s="70"/>
      <c r="R76" s="71"/>
      <c r="S76" s="105">
        <f t="shared" si="21"/>
        <v>748.86999999999989</v>
      </c>
      <c r="U76" s="122"/>
      <c r="W76" s="15"/>
      <c r="X76" s="59"/>
      <c r="Y76" s="228"/>
      <c r="Z76" s="69">
        <f>X76</f>
        <v>0</v>
      </c>
      <c r="AA76" s="70"/>
      <c r="AB76" s="71"/>
      <c r="AC76" s="105">
        <f t="shared" si="22"/>
        <v>371.93999999999994</v>
      </c>
      <c r="AE76" s="122"/>
      <c r="AG76" s="15"/>
      <c r="AH76" s="59"/>
      <c r="AI76" s="228"/>
      <c r="AJ76" s="69">
        <f>AH76</f>
        <v>0</v>
      </c>
      <c r="AK76" s="70"/>
      <c r="AL76" s="71"/>
      <c r="AM76" s="105">
        <f t="shared" si="23"/>
        <v>907.64</v>
      </c>
    </row>
    <row r="77" spans="1:39" ht="15.75" thickBot="1" x14ac:dyDescent="0.3">
      <c r="A77" s="122"/>
      <c r="B77" s="16"/>
      <c r="C77" s="52"/>
      <c r="D77" s="107"/>
      <c r="E77" s="212"/>
      <c r="F77" s="103"/>
      <c r="G77" s="104"/>
      <c r="H77" s="60"/>
      <c r="K77" s="122"/>
      <c r="L77" s="16"/>
      <c r="M77" s="52"/>
      <c r="N77" s="107"/>
      <c r="O77" s="212"/>
      <c r="P77" s="103"/>
      <c r="Q77" s="104"/>
      <c r="R77" s="60"/>
      <c r="U77" s="122"/>
      <c r="V77" s="16"/>
      <c r="W77" s="52"/>
      <c r="X77" s="107"/>
      <c r="Y77" s="212"/>
      <c r="Z77" s="103"/>
      <c r="AA77" s="104"/>
      <c r="AB77" s="60"/>
      <c r="AE77" s="122"/>
      <c r="AF77" s="16"/>
      <c r="AG77" s="52"/>
      <c r="AH77" s="107"/>
      <c r="AI77" s="212"/>
      <c r="AJ77" s="103"/>
      <c r="AK77" s="104"/>
      <c r="AL77" s="60"/>
    </row>
    <row r="78" spans="1:39" x14ac:dyDescent="0.25">
      <c r="C78" s="53">
        <f>SUM(C9:C77)</f>
        <v>92</v>
      </c>
      <c r="D78" s="6">
        <f>SUM(D9:D77)</f>
        <v>1101.8900000000001</v>
      </c>
      <c r="F78" s="6">
        <f>SUM(F9:F77)</f>
        <v>1101.8900000000001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15</v>
      </c>
      <c r="X78" s="6">
        <f>SUM(X9:X77)</f>
        <v>187.33</v>
      </c>
      <c r="Z78" s="6">
        <f>SUM(Z9:Z77)</f>
        <v>187.33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5</v>
      </c>
      <c r="N81" s="45" t="s">
        <v>4</v>
      </c>
      <c r="O81" s="56">
        <f>P5+P6-M78+P7</f>
        <v>52</v>
      </c>
      <c r="X81" s="45" t="s">
        <v>4</v>
      </c>
      <c r="Y81" s="56">
        <f>Z5+Z6-W78+Z7</f>
        <v>30</v>
      </c>
      <c r="AH81" s="45" t="s">
        <v>4</v>
      </c>
      <c r="AI81" s="56">
        <f>AJ5+AJ6-AG78+AJ7</f>
        <v>74</v>
      </c>
    </row>
    <row r="82" spans="3:36" ht="15.75" thickBot="1" x14ac:dyDescent="0.3"/>
    <row r="83" spans="3:36" ht="15.75" thickBot="1" x14ac:dyDescent="0.3">
      <c r="C83" s="1111" t="s">
        <v>11</v>
      </c>
      <c r="D83" s="1112"/>
      <c r="E83" s="57">
        <f>E5+E6-F78+E7</f>
        <v>60.139999999999873</v>
      </c>
      <c r="F83" s="73"/>
      <c r="M83" s="1111" t="s">
        <v>11</v>
      </c>
      <c r="N83" s="1112"/>
      <c r="O83" s="57">
        <f>O5+O6-P78+O7</f>
        <v>651.80999999999995</v>
      </c>
      <c r="P83" s="73"/>
      <c r="W83" s="1111" t="s">
        <v>11</v>
      </c>
      <c r="X83" s="1112"/>
      <c r="Y83" s="57">
        <f>Y5+Y6-Z78+Y7</f>
        <v>371.93999999999994</v>
      </c>
      <c r="Z83" s="73"/>
      <c r="AG83" s="1111" t="s">
        <v>11</v>
      </c>
      <c r="AH83" s="1112"/>
      <c r="AI83" s="57">
        <f>AI5+AI6-AJ78+AI7</f>
        <v>907.64</v>
      </c>
      <c r="AJ83" s="73"/>
    </row>
  </sheetData>
  <mergeCells count="12">
    <mergeCell ref="A1:G1"/>
    <mergeCell ref="B5:B6"/>
    <mergeCell ref="C83:D83"/>
    <mergeCell ref="K1:Q1"/>
    <mergeCell ref="L5:L6"/>
    <mergeCell ref="M83:N83"/>
    <mergeCell ref="AE1:AK1"/>
    <mergeCell ref="AF5:AF6"/>
    <mergeCell ref="AG83:AH83"/>
    <mergeCell ref="U1:AA1"/>
    <mergeCell ref="V5:V6"/>
    <mergeCell ref="W83:X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09"/>
      <c r="B1" s="1109"/>
      <c r="C1" s="1109"/>
      <c r="D1" s="1109"/>
      <c r="E1" s="1109"/>
      <c r="F1" s="1109"/>
      <c r="G1" s="1109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7"/>
      <c r="C4" s="252"/>
      <c r="D4" s="317"/>
      <c r="E4" s="318"/>
      <c r="F4" s="319"/>
    </row>
    <row r="5" spans="1:11" ht="15" customHeight="1" thickBot="1" x14ac:dyDescent="0.3">
      <c r="A5" s="1134"/>
      <c r="B5" s="1171" t="s">
        <v>85</v>
      </c>
      <c r="C5" s="252"/>
      <c r="D5" s="317"/>
      <c r="E5" s="320"/>
      <c r="F5" s="321"/>
      <c r="G5" s="308"/>
      <c r="H5" s="58">
        <f>E4+E5+E6-G5</f>
        <v>0</v>
      </c>
    </row>
    <row r="6" spans="1:11" ht="17.25" thickTop="1" thickBot="1" x14ac:dyDescent="0.3">
      <c r="A6" s="1135"/>
      <c r="B6" s="1172"/>
      <c r="C6" s="252"/>
      <c r="D6" s="317"/>
      <c r="E6" s="320"/>
      <c r="F6" s="321"/>
      <c r="G6" s="245"/>
      <c r="I6" s="1169" t="s">
        <v>3</v>
      </c>
      <c r="J6" s="1162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70"/>
      <c r="J7" s="1163"/>
    </row>
    <row r="8" spans="1:11" ht="15.75" thickTop="1" x14ac:dyDescent="0.25">
      <c r="A8" s="80" t="s">
        <v>32</v>
      </c>
      <c r="B8" s="83"/>
      <c r="C8" s="15"/>
      <c r="D8" s="189">
        <v>0</v>
      </c>
      <c r="E8" s="333"/>
      <c r="F8" s="69">
        <f t="shared" ref="F8:F13" si="0">D8</f>
        <v>0</v>
      </c>
      <c r="G8" s="270"/>
      <c r="H8" s="254"/>
      <c r="I8" s="272">
        <f>E5+E4-F8+E6</f>
        <v>0</v>
      </c>
      <c r="J8" s="273">
        <f>F4+F5+F6-C8</f>
        <v>0</v>
      </c>
    </row>
    <row r="9" spans="1:11" x14ac:dyDescent="0.25">
      <c r="A9" s="210"/>
      <c r="B9" s="83"/>
      <c r="C9" s="15"/>
      <c r="D9" s="189">
        <v>0</v>
      </c>
      <c r="E9" s="333"/>
      <c r="F9" s="269">
        <f t="shared" si="0"/>
        <v>0</v>
      </c>
      <c r="G9" s="270"/>
      <c r="H9" s="254"/>
      <c r="I9" s="272">
        <f>I8-F9</f>
        <v>0</v>
      </c>
      <c r="J9" s="273">
        <f>J8-C9</f>
        <v>0</v>
      </c>
    </row>
    <row r="10" spans="1:11" x14ac:dyDescent="0.25">
      <c r="A10" s="198"/>
      <c r="B10" s="83"/>
      <c r="C10" s="15"/>
      <c r="D10" s="189">
        <v>0</v>
      </c>
      <c r="E10" s="782"/>
      <c r="F10" s="269">
        <f t="shared" si="0"/>
        <v>0</v>
      </c>
      <c r="G10" s="270"/>
      <c r="H10" s="254"/>
      <c r="I10" s="272">
        <f t="shared" ref="I10:I28" si="1">I9-F10</f>
        <v>0</v>
      </c>
      <c r="J10" s="273">
        <f t="shared" ref="J10:J28" si="2">J9-C10</f>
        <v>0</v>
      </c>
      <c r="K10" s="245"/>
    </row>
    <row r="11" spans="1:11" x14ac:dyDescent="0.25">
      <c r="A11" s="82" t="s">
        <v>33</v>
      </c>
      <c r="B11" s="83"/>
      <c r="C11" s="15"/>
      <c r="D11" s="189">
        <f t="shared" ref="D11:D28" si="3">C11*B11</f>
        <v>0</v>
      </c>
      <c r="E11" s="782"/>
      <c r="F11" s="269">
        <f t="shared" si="0"/>
        <v>0</v>
      </c>
      <c r="G11" s="270"/>
      <c r="H11" s="254"/>
      <c r="I11" s="272">
        <f t="shared" si="1"/>
        <v>0</v>
      </c>
      <c r="J11" s="273">
        <f t="shared" si="2"/>
        <v>0</v>
      </c>
      <c r="K11" s="245"/>
    </row>
    <row r="12" spans="1:11" x14ac:dyDescent="0.25">
      <c r="A12" s="73"/>
      <c r="B12" s="83"/>
      <c r="C12" s="15"/>
      <c r="D12" s="189">
        <f t="shared" si="3"/>
        <v>0</v>
      </c>
      <c r="E12" s="782"/>
      <c r="F12" s="269">
        <f t="shared" si="0"/>
        <v>0</v>
      </c>
      <c r="G12" s="270"/>
      <c r="H12" s="254"/>
      <c r="I12" s="272">
        <f t="shared" si="1"/>
        <v>0</v>
      </c>
      <c r="J12" s="273">
        <f t="shared" si="2"/>
        <v>0</v>
      </c>
      <c r="K12" s="245"/>
    </row>
    <row r="13" spans="1:11" x14ac:dyDescent="0.25">
      <c r="A13" s="73"/>
      <c r="B13" s="83"/>
      <c r="C13" s="15"/>
      <c r="D13" s="189">
        <f t="shared" si="3"/>
        <v>0</v>
      </c>
      <c r="E13" s="336"/>
      <c r="F13" s="269">
        <f t="shared" si="0"/>
        <v>0</v>
      </c>
      <c r="G13" s="270"/>
      <c r="H13" s="254"/>
      <c r="I13" s="272">
        <f t="shared" si="1"/>
        <v>0</v>
      </c>
      <c r="J13" s="273">
        <f t="shared" si="2"/>
        <v>0</v>
      </c>
      <c r="K13" s="245"/>
    </row>
    <row r="14" spans="1:11" x14ac:dyDescent="0.25">
      <c r="B14" s="83"/>
      <c r="C14" s="15"/>
      <c r="D14" s="189">
        <f t="shared" si="3"/>
        <v>0</v>
      </c>
      <c r="E14" s="336"/>
      <c r="F14" s="269">
        <f>D14</f>
        <v>0</v>
      </c>
      <c r="G14" s="270"/>
      <c r="H14" s="254"/>
      <c r="I14" s="272">
        <f t="shared" si="1"/>
        <v>0</v>
      </c>
      <c r="J14" s="273">
        <f t="shared" si="2"/>
        <v>0</v>
      </c>
      <c r="K14" s="245"/>
    </row>
    <row r="15" spans="1:11" x14ac:dyDescent="0.25">
      <c r="B15" s="83"/>
      <c r="C15" s="268"/>
      <c r="D15" s="189">
        <f t="shared" si="3"/>
        <v>0</v>
      </c>
      <c r="E15" s="332"/>
      <c r="F15" s="269">
        <f>D15</f>
        <v>0</v>
      </c>
      <c r="G15" s="270"/>
      <c r="H15" s="254"/>
      <c r="I15" s="272">
        <f t="shared" si="1"/>
        <v>0</v>
      </c>
      <c r="J15" s="273">
        <f t="shared" si="2"/>
        <v>0</v>
      </c>
      <c r="K15" s="245"/>
    </row>
    <row r="16" spans="1:11" x14ac:dyDescent="0.25">
      <c r="A16" s="81"/>
      <c r="B16" s="83"/>
      <c r="C16" s="15"/>
      <c r="D16" s="189">
        <f t="shared" si="3"/>
        <v>0</v>
      </c>
      <c r="E16" s="344"/>
      <c r="F16" s="69">
        <f>D16</f>
        <v>0</v>
      </c>
      <c r="G16" s="70"/>
      <c r="H16" s="254"/>
      <c r="I16" s="272">
        <f t="shared" si="1"/>
        <v>0</v>
      </c>
      <c r="J16" s="273">
        <f t="shared" si="2"/>
        <v>0</v>
      </c>
    </row>
    <row r="17" spans="1:10" x14ac:dyDescent="0.25">
      <c r="A17" s="83"/>
      <c r="B17" s="83"/>
      <c r="C17" s="15"/>
      <c r="D17" s="189">
        <f t="shared" si="3"/>
        <v>0</v>
      </c>
      <c r="E17" s="344"/>
      <c r="F17" s="69">
        <f t="shared" ref="F17:F29" si="4">D17</f>
        <v>0</v>
      </c>
      <c r="G17" s="1026"/>
      <c r="H17" s="254"/>
      <c r="I17" s="272">
        <f t="shared" si="1"/>
        <v>0</v>
      </c>
      <c r="J17" s="273">
        <f t="shared" si="2"/>
        <v>0</v>
      </c>
    </row>
    <row r="18" spans="1:10" x14ac:dyDescent="0.25">
      <c r="A18" s="2"/>
      <c r="B18" s="83"/>
      <c r="C18" s="15"/>
      <c r="D18" s="189">
        <f t="shared" si="3"/>
        <v>0</v>
      </c>
      <c r="E18" s="344"/>
      <c r="F18" s="69">
        <f t="shared" si="4"/>
        <v>0</v>
      </c>
      <c r="G18" s="70"/>
      <c r="H18" s="128"/>
      <c r="I18" s="227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9">
        <f t="shared" si="3"/>
        <v>0</v>
      </c>
      <c r="E19" s="344"/>
      <c r="F19" s="69">
        <f t="shared" si="4"/>
        <v>0</v>
      </c>
      <c r="G19" s="70"/>
      <c r="H19" s="128"/>
      <c r="I19" s="227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9">
        <f t="shared" si="3"/>
        <v>0</v>
      </c>
      <c r="E20" s="332"/>
      <c r="F20" s="69">
        <f t="shared" si="4"/>
        <v>0</v>
      </c>
      <c r="G20" s="70"/>
      <c r="H20" s="128"/>
      <c r="I20" s="227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9">
        <f t="shared" si="3"/>
        <v>0</v>
      </c>
      <c r="E21" s="332"/>
      <c r="F21" s="69">
        <f t="shared" si="4"/>
        <v>0</v>
      </c>
      <c r="G21" s="70"/>
      <c r="H21" s="128"/>
      <c r="I21" s="22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9">
        <f t="shared" si="3"/>
        <v>0</v>
      </c>
      <c r="E22" s="332"/>
      <c r="F22" s="69">
        <f t="shared" si="4"/>
        <v>0</v>
      </c>
      <c r="G22" s="70"/>
      <c r="H22" s="128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>
        <f t="shared" si="3"/>
        <v>0</v>
      </c>
      <c r="E23" s="332"/>
      <c r="F23" s="69">
        <f t="shared" si="4"/>
        <v>0</v>
      </c>
      <c r="G23" s="70"/>
      <c r="H23" s="128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>
        <f t="shared" si="3"/>
        <v>0</v>
      </c>
      <c r="E24" s="344"/>
      <c r="F24" s="69">
        <f t="shared" si="4"/>
        <v>0</v>
      </c>
      <c r="G24" s="70"/>
      <c r="H24" s="128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>
        <f t="shared" si="3"/>
        <v>0</v>
      </c>
      <c r="E25" s="344"/>
      <c r="F25" s="69">
        <f t="shared" si="4"/>
        <v>0</v>
      </c>
      <c r="G25" s="70"/>
      <c r="H25" s="128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>
        <f t="shared" si="3"/>
        <v>0</v>
      </c>
      <c r="E26" s="333"/>
      <c r="F26" s="69">
        <f t="shared" si="4"/>
        <v>0</v>
      </c>
      <c r="G26" s="70"/>
      <c r="H26" s="71"/>
      <c r="I26" s="227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9">
        <f t="shared" si="3"/>
        <v>0</v>
      </c>
      <c r="E27" s="333"/>
      <c r="F27" s="69">
        <f t="shared" si="4"/>
        <v>0</v>
      </c>
      <c r="G27" s="70"/>
      <c r="H27" s="71"/>
      <c r="I27" s="227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9">
        <f t="shared" si="3"/>
        <v>0</v>
      </c>
      <c r="E28" s="333"/>
      <c r="F28" s="69">
        <f t="shared" si="4"/>
        <v>0</v>
      </c>
      <c r="G28" s="70"/>
      <c r="H28" s="71"/>
      <c r="I28" s="227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201"/>
      <c r="E29" s="164"/>
      <c r="F29" s="157">
        <f t="shared" si="4"/>
        <v>0</v>
      </c>
      <c r="G29" s="141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38" t="s">
        <v>11</v>
      </c>
      <c r="D33" s="1139"/>
      <c r="E33" s="148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09"/>
      <c r="B1" s="1109"/>
      <c r="C1" s="1109"/>
      <c r="D1" s="1109"/>
      <c r="E1" s="1109"/>
      <c r="F1" s="1109"/>
      <c r="G1" s="110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509"/>
      <c r="B4" s="1173" t="s">
        <v>89</v>
      </c>
      <c r="C4" s="66"/>
      <c r="D4" s="250"/>
      <c r="E4" s="194"/>
      <c r="F4" s="146"/>
    </row>
    <row r="5" spans="1:10" ht="16.5" customHeight="1" thickBot="1" x14ac:dyDescent="0.3">
      <c r="A5" s="509" t="s">
        <v>54</v>
      </c>
      <c r="B5" s="1174"/>
      <c r="C5" s="252"/>
      <c r="D5" s="250"/>
      <c r="E5" s="508"/>
      <c r="F5" s="273"/>
      <c r="G5" s="308">
        <f>F33</f>
        <v>0</v>
      </c>
      <c r="H5" s="58">
        <f>E4+E5+E6</f>
        <v>0</v>
      </c>
    </row>
    <row r="6" spans="1:10" ht="16.5" customHeight="1" thickTop="1" thickBot="1" x14ac:dyDescent="0.3">
      <c r="A6" s="510"/>
      <c r="B6" s="1175"/>
      <c r="C6" s="252"/>
      <c r="D6" s="250"/>
      <c r="E6" s="458"/>
      <c r="F6" s="273"/>
      <c r="G6" s="245"/>
      <c r="H6" s="245"/>
      <c r="I6" s="1169" t="s">
        <v>3</v>
      </c>
      <c r="J6" s="1162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70"/>
      <c r="J7" s="1176"/>
    </row>
    <row r="8" spans="1:10" ht="15.75" thickTop="1" x14ac:dyDescent="0.25">
      <c r="A8" s="80" t="s">
        <v>32</v>
      </c>
      <c r="B8" s="645">
        <f>F4+F5+F6-C8</f>
        <v>0</v>
      </c>
      <c r="C8" s="15"/>
      <c r="D8" s="189">
        <v>0</v>
      </c>
      <c r="E8" s="333"/>
      <c r="F8" s="69">
        <f t="shared" ref="F8:F33" si="0">D8</f>
        <v>0</v>
      </c>
      <c r="G8" s="270"/>
      <c r="H8" s="271"/>
      <c r="I8" s="264">
        <f>E5+E4-F8+E6</f>
        <v>0</v>
      </c>
      <c r="J8" s="435">
        <f>F4+F5+F6-C8</f>
        <v>0</v>
      </c>
    </row>
    <row r="9" spans="1:10" x14ac:dyDescent="0.25">
      <c r="A9" s="210"/>
      <c r="B9" s="645">
        <f>B8-C9</f>
        <v>0</v>
      </c>
      <c r="C9" s="15"/>
      <c r="D9" s="189">
        <v>0</v>
      </c>
      <c r="E9" s="333"/>
      <c r="F9" s="269">
        <f t="shared" si="0"/>
        <v>0</v>
      </c>
      <c r="G9" s="270"/>
      <c r="H9" s="271"/>
      <c r="I9" s="264">
        <f>I8-F9</f>
        <v>0</v>
      </c>
      <c r="J9" s="315">
        <f>J8-C9</f>
        <v>0</v>
      </c>
    </row>
    <row r="10" spans="1:10" x14ac:dyDescent="0.25">
      <c r="A10" s="198"/>
      <c r="B10" s="645">
        <f t="shared" ref="B10:B32" si="1">B9-C10</f>
        <v>0</v>
      </c>
      <c r="C10" s="15"/>
      <c r="D10" s="189">
        <v>0</v>
      </c>
      <c r="E10" s="333"/>
      <c r="F10" s="269">
        <f t="shared" si="0"/>
        <v>0</v>
      </c>
      <c r="G10" s="270"/>
      <c r="H10" s="271"/>
      <c r="I10" s="264">
        <f t="shared" ref="I10:I31" si="2">I9-F10</f>
        <v>0</v>
      </c>
      <c r="J10" s="315">
        <f t="shared" ref="J10:J31" si="3">J9-C10</f>
        <v>0</v>
      </c>
    </row>
    <row r="11" spans="1:10" x14ac:dyDescent="0.25">
      <c r="A11" s="82" t="s">
        <v>33</v>
      </c>
      <c r="B11" s="645">
        <f t="shared" si="1"/>
        <v>0</v>
      </c>
      <c r="C11" s="15"/>
      <c r="D11" s="189">
        <v>0</v>
      </c>
      <c r="E11" s="333"/>
      <c r="F11" s="269">
        <f t="shared" si="0"/>
        <v>0</v>
      </c>
      <c r="G11" s="270"/>
      <c r="H11" s="271"/>
      <c r="I11" s="264">
        <f t="shared" si="2"/>
        <v>0</v>
      </c>
      <c r="J11" s="315">
        <f t="shared" si="3"/>
        <v>0</v>
      </c>
    </row>
    <row r="12" spans="1:10" x14ac:dyDescent="0.25">
      <c r="A12" s="73"/>
      <c r="B12" s="645">
        <f t="shared" si="1"/>
        <v>0</v>
      </c>
      <c r="C12" s="15"/>
      <c r="D12" s="189">
        <v>0</v>
      </c>
      <c r="E12" s="333"/>
      <c r="F12" s="269">
        <f t="shared" si="0"/>
        <v>0</v>
      </c>
      <c r="G12" s="270"/>
      <c r="H12" s="271"/>
      <c r="I12" s="264">
        <f t="shared" si="2"/>
        <v>0</v>
      </c>
      <c r="J12" s="315">
        <f t="shared" si="3"/>
        <v>0</v>
      </c>
    </row>
    <row r="13" spans="1:10" x14ac:dyDescent="0.25">
      <c r="A13" s="73"/>
      <c r="B13" s="645">
        <f t="shared" si="1"/>
        <v>0</v>
      </c>
      <c r="C13" s="15"/>
      <c r="D13" s="189">
        <v>0</v>
      </c>
      <c r="E13" s="332"/>
      <c r="F13" s="269">
        <f t="shared" si="0"/>
        <v>0</v>
      </c>
      <c r="G13" s="270"/>
      <c r="H13" s="271"/>
      <c r="I13" s="264">
        <f t="shared" si="2"/>
        <v>0</v>
      </c>
      <c r="J13" s="315">
        <f t="shared" si="3"/>
        <v>0</v>
      </c>
    </row>
    <row r="14" spans="1:10" x14ac:dyDescent="0.25">
      <c r="B14" s="645">
        <f t="shared" si="1"/>
        <v>0</v>
      </c>
      <c r="C14" s="15"/>
      <c r="D14" s="189">
        <v>0</v>
      </c>
      <c r="E14" s="332"/>
      <c r="F14" s="69">
        <f t="shared" si="0"/>
        <v>0</v>
      </c>
      <c r="G14" s="70"/>
      <c r="H14" s="71"/>
      <c r="I14" s="264">
        <f t="shared" si="2"/>
        <v>0</v>
      </c>
      <c r="J14" s="315">
        <f t="shared" si="3"/>
        <v>0</v>
      </c>
    </row>
    <row r="15" spans="1:10" x14ac:dyDescent="0.25">
      <c r="B15" s="645">
        <f t="shared" si="1"/>
        <v>0</v>
      </c>
      <c r="C15" s="15"/>
      <c r="D15" s="189">
        <v>0</v>
      </c>
      <c r="E15" s="332"/>
      <c r="F15" s="69">
        <f t="shared" si="0"/>
        <v>0</v>
      </c>
      <c r="G15" s="70"/>
      <c r="H15" s="71"/>
      <c r="I15" s="264">
        <f t="shared" si="2"/>
        <v>0</v>
      </c>
      <c r="J15" s="315">
        <f t="shared" si="3"/>
        <v>0</v>
      </c>
    </row>
    <row r="16" spans="1:10" x14ac:dyDescent="0.25">
      <c r="A16" s="190"/>
      <c r="B16" s="645">
        <f t="shared" si="1"/>
        <v>0</v>
      </c>
      <c r="C16" s="15"/>
      <c r="D16" s="189">
        <v>0</v>
      </c>
      <c r="E16" s="344"/>
      <c r="F16" s="69">
        <f t="shared" si="0"/>
        <v>0</v>
      </c>
      <c r="G16" s="270"/>
      <c r="H16" s="271"/>
      <c r="I16" s="264">
        <f t="shared" si="2"/>
        <v>0</v>
      </c>
      <c r="J16" s="315">
        <f t="shared" si="3"/>
        <v>0</v>
      </c>
    </row>
    <row r="17" spans="1:10" x14ac:dyDescent="0.25">
      <c r="A17" s="190"/>
      <c r="B17" s="645">
        <f t="shared" si="1"/>
        <v>0</v>
      </c>
      <c r="C17" s="15"/>
      <c r="D17" s="189">
        <v>0</v>
      </c>
      <c r="E17" s="332"/>
      <c r="F17" s="69">
        <f t="shared" si="0"/>
        <v>0</v>
      </c>
      <c r="G17" s="270"/>
      <c r="H17" s="271"/>
      <c r="I17" s="264">
        <f t="shared" si="2"/>
        <v>0</v>
      </c>
      <c r="J17" s="315">
        <f t="shared" si="3"/>
        <v>0</v>
      </c>
    </row>
    <row r="18" spans="1:10" x14ac:dyDescent="0.25">
      <c r="A18" s="190"/>
      <c r="B18" s="645">
        <f t="shared" si="1"/>
        <v>0</v>
      </c>
      <c r="C18" s="268"/>
      <c r="D18" s="189">
        <v>0</v>
      </c>
      <c r="E18" s="336"/>
      <c r="F18" s="69">
        <f t="shared" si="0"/>
        <v>0</v>
      </c>
      <c r="G18" s="270"/>
      <c r="H18" s="271"/>
      <c r="I18" s="264">
        <f t="shared" si="2"/>
        <v>0</v>
      </c>
      <c r="J18" s="315">
        <f t="shared" si="3"/>
        <v>0</v>
      </c>
    </row>
    <row r="19" spans="1:10" x14ac:dyDescent="0.25">
      <c r="A19" s="190"/>
      <c r="B19" s="645">
        <f t="shared" si="1"/>
        <v>0</v>
      </c>
      <c r="C19" s="15"/>
      <c r="D19" s="189">
        <v>0</v>
      </c>
      <c r="E19" s="332"/>
      <c r="F19" s="69">
        <f t="shared" si="0"/>
        <v>0</v>
      </c>
      <c r="G19" s="270"/>
      <c r="H19" s="271"/>
      <c r="I19" s="264">
        <f t="shared" si="2"/>
        <v>0</v>
      </c>
      <c r="J19" s="315">
        <f t="shared" si="3"/>
        <v>0</v>
      </c>
    </row>
    <row r="20" spans="1:10" x14ac:dyDescent="0.25">
      <c r="A20" s="190"/>
      <c r="B20" s="645">
        <f t="shared" si="1"/>
        <v>0</v>
      </c>
      <c r="C20" s="15"/>
      <c r="D20" s="189">
        <v>0</v>
      </c>
      <c r="E20" s="332"/>
      <c r="F20" s="69">
        <f t="shared" si="0"/>
        <v>0</v>
      </c>
      <c r="G20" s="270"/>
      <c r="H20" s="271"/>
      <c r="I20" s="264">
        <f t="shared" si="2"/>
        <v>0</v>
      </c>
      <c r="J20" s="315">
        <f t="shared" si="3"/>
        <v>0</v>
      </c>
    </row>
    <row r="21" spans="1:10" x14ac:dyDescent="0.25">
      <c r="A21" s="2"/>
      <c r="B21" s="645">
        <f t="shared" si="1"/>
        <v>0</v>
      </c>
      <c r="C21" s="15"/>
      <c r="D21" s="189">
        <v>0</v>
      </c>
      <c r="E21" s="332"/>
      <c r="F21" s="69">
        <f t="shared" si="0"/>
        <v>0</v>
      </c>
      <c r="G21" s="270"/>
      <c r="H21" s="271"/>
      <c r="I21" s="264">
        <f t="shared" si="2"/>
        <v>0</v>
      </c>
      <c r="J21" s="315">
        <f t="shared" si="3"/>
        <v>0</v>
      </c>
    </row>
    <row r="22" spans="1:10" x14ac:dyDescent="0.25">
      <c r="A22" s="2"/>
      <c r="B22" s="645">
        <f t="shared" si="1"/>
        <v>0</v>
      </c>
      <c r="C22" s="15"/>
      <c r="D22" s="189">
        <v>0</v>
      </c>
      <c r="E22" s="332"/>
      <c r="F22" s="69">
        <f t="shared" si="0"/>
        <v>0</v>
      </c>
      <c r="G22" s="270"/>
      <c r="H22" s="271"/>
      <c r="I22" s="264">
        <f t="shared" si="2"/>
        <v>0</v>
      </c>
      <c r="J22" s="315">
        <f t="shared" si="3"/>
        <v>0</v>
      </c>
    </row>
    <row r="23" spans="1:10" x14ac:dyDescent="0.25">
      <c r="A23" s="2"/>
      <c r="B23" s="645">
        <f t="shared" si="1"/>
        <v>0</v>
      </c>
      <c r="C23" s="15"/>
      <c r="D23" s="189">
        <v>0</v>
      </c>
      <c r="E23" s="332"/>
      <c r="F23" s="69">
        <f t="shared" si="0"/>
        <v>0</v>
      </c>
      <c r="G23" s="270"/>
      <c r="H23" s="271"/>
      <c r="I23" s="264">
        <f t="shared" si="2"/>
        <v>0</v>
      </c>
      <c r="J23" s="315">
        <f t="shared" si="3"/>
        <v>0</v>
      </c>
    </row>
    <row r="24" spans="1:10" x14ac:dyDescent="0.25">
      <c r="A24" s="2"/>
      <c r="B24" s="645">
        <f t="shared" si="1"/>
        <v>0</v>
      </c>
      <c r="C24" s="15"/>
      <c r="D24" s="189">
        <v>0</v>
      </c>
      <c r="E24" s="333"/>
      <c r="F24" s="69">
        <f t="shared" si="0"/>
        <v>0</v>
      </c>
      <c r="G24" s="270"/>
      <c r="H24" s="271"/>
      <c r="I24" s="264">
        <f t="shared" si="2"/>
        <v>0</v>
      </c>
      <c r="J24" s="315">
        <f t="shared" si="3"/>
        <v>0</v>
      </c>
    </row>
    <row r="25" spans="1:10" x14ac:dyDescent="0.25">
      <c r="A25" s="2"/>
      <c r="B25" s="645">
        <f t="shared" si="1"/>
        <v>0</v>
      </c>
      <c r="C25" s="15"/>
      <c r="D25" s="189">
        <v>0</v>
      </c>
      <c r="E25" s="333"/>
      <c r="F25" s="69">
        <f t="shared" si="0"/>
        <v>0</v>
      </c>
      <c r="G25" s="70"/>
      <c r="H25" s="71"/>
      <c r="I25" s="264">
        <f t="shared" si="2"/>
        <v>0</v>
      </c>
      <c r="J25" s="315">
        <f t="shared" si="3"/>
        <v>0</v>
      </c>
    </row>
    <row r="26" spans="1:10" x14ac:dyDescent="0.25">
      <c r="A26" s="2"/>
      <c r="B26" s="645">
        <f t="shared" si="1"/>
        <v>0</v>
      </c>
      <c r="C26" s="15"/>
      <c r="D26" s="189">
        <f t="shared" ref="D26:D31" si="4">C26*B26</f>
        <v>0</v>
      </c>
      <c r="E26" s="333"/>
      <c r="F26" s="69">
        <f t="shared" si="0"/>
        <v>0</v>
      </c>
      <c r="G26" s="70"/>
      <c r="H26" s="71"/>
      <c r="I26" s="264">
        <f t="shared" si="2"/>
        <v>0</v>
      </c>
      <c r="J26" s="315">
        <f t="shared" si="3"/>
        <v>0</v>
      </c>
    </row>
    <row r="27" spans="1:10" x14ac:dyDescent="0.25">
      <c r="A27" s="2"/>
      <c r="B27" s="645">
        <f t="shared" si="1"/>
        <v>0</v>
      </c>
      <c r="C27" s="15"/>
      <c r="D27" s="189">
        <f t="shared" si="4"/>
        <v>0</v>
      </c>
      <c r="E27" s="333"/>
      <c r="F27" s="69">
        <f t="shared" si="0"/>
        <v>0</v>
      </c>
      <c r="G27" s="70"/>
      <c r="H27" s="71"/>
      <c r="I27" s="264">
        <f t="shared" si="2"/>
        <v>0</v>
      </c>
      <c r="J27" s="315">
        <f t="shared" si="3"/>
        <v>0</v>
      </c>
    </row>
    <row r="28" spans="1:10" x14ac:dyDescent="0.25">
      <c r="A28" s="2"/>
      <c r="B28" s="645">
        <f t="shared" si="1"/>
        <v>0</v>
      </c>
      <c r="C28" s="15"/>
      <c r="D28" s="189">
        <f t="shared" si="4"/>
        <v>0</v>
      </c>
      <c r="E28" s="333"/>
      <c r="F28" s="69">
        <f t="shared" si="0"/>
        <v>0</v>
      </c>
      <c r="G28" s="70"/>
      <c r="H28" s="71"/>
      <c r="I28" s="264">
        <f t="shared" si="2"/>
        <v>0</v>
      </c>
      <c r="J28" s="315">
        <f t="shared" si="3"/>
        <v>0</v>
      </c>
    </row>
    <row r="29" spans="1:10" x14ac:dyDescent="0.25">
      <c r="A29" s="2"/>
      <c r="B29" s="645">
        <f t="shared" si="1"/>
        <v>0</v>
      </c>
      <c r="C29" s="15"/>
      <c r="D29" s="189">
        <f t="shared" si="4"/>
        <v>0</v>
      </c>
      <c r="E29" s="333"/>
      <c r="F29" s="69">
        <f t="shared" si="0"/>
        <v>0</v>
      </c>
      <c r="G29" s="70"/>
      <c r="H29" s="71"/>
      <c r="I29" s="264">
        <f t="shared" si="2"/>
        <v>0</v>
      </c>
      <c r="J29" s="315">
        <f t="shared" si="3"/>
        <v>0</v>
      </c>
    </row>
    <row r="30" spans="1:10" x14ac:dyDescent="0.25">
      <c r="A30" s="2"/>
      <c r="B30" s="645">
        <f t="shared" si="1"/>
        <v>0</v>
      </c>
      <c r="C30" s="15"/>
      <c r="D30" s="189">
        <f t="shared" si="4"/>
        <v>0</v>
      </c>
      <c r="E30" s="333"/>
      <c r="F30" s="69">
        <f t="shared" si="0"/>
        <v>0</v>
      </c>
      <c r="G30" s="70"/>
      <c r="H30" s="71"/>
      <c r="I30" s="264">
        <f t="shared" si="2"/>
        <v>0</v>
      </c>
      <c r="J30" s="315">
        <f t="shared" si="3"/>
        <v>0</v>
      </c>
    </row>
    <row r="31" spans="1:10" x14ac:dyDescent="0.25">
      <c r="A31" s="2"/>
      <c r="B31" s="645">
        <f t="shared" si="1"/>
        <v>0</v>
      </c>
      <c r="C31" s="15"/>
      <c r="D31" s="189">
        <f t="shared" si="4"/>
        <v>0</v>
      </c>
      <c r="E31" s="333"/>
      <c r="F31" s="69">
        <f t="shared" si="0"/>
        <v>0</v>
      </c>
      <c r="G31" s="70"/>
      <c r="H31" s="71"/>
      <c r="I31" s="264">
        <f t="shared" si="2"/>
        <v>0</v>
      </c>
      <c r="J31" s="315">
        <f t="shared" si="3"/>
        <v>0</v>
      </c>
    </row>
    <row r="32" spans="1:10" ht="15.75" thickBot="1" x14ac:dyDescent="0.3">
      <c r="A32" s="4"/>
      <c r="B32" s="829">
        <f t="shared" si="1"/>
        <v>0</v>
      </c>
      <c r="C32" s="37"/>
      <c r="D32" s="216">
        <f>C32*B22</f>
        <v>0</v>
      </c>
      <c r="E32" s="341"/>
      <c r="F32" s="157">
        <f t="shared" si="0"/>
        <v>0</v>
      </c>
      <c r="G32" s="218"/>
      <c r="H32" s="209"/>
    </row>
    <row r="33" spans="1:9" ht="16.5" thickTop="1" thickBot="1" x14ac:dyDescent="0.3">
      <c r="B33" s="645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45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138" t="s">
        <v>11</v>
      </c>
      <c r="D36" s="1139"/>
      <c r="E36" s="148">
        <f>E5+E4+E6-F33</f>
        <v>0</v>
      </c>
    </row>
    <row r="40" spans="1:9" ht="16.5" x14ac:dyDescent="0.25">
      <c r="B40" s="456"/>
      <c r="C40" s="457"/>
      <c r="D40" s="458">
        <v>2034.8</v>
      </c>
      <c r="E40" s="459">
        <v>43899</v>
      </c>
      <c r="F40" s="460">
        <v>26330</v>
      </c>
      <c r="G40" s="458">
        <v>2034.8</v>
      </c>
      <c r="H40" s="461">
        <f t="shared" ref="H40" si="5">G40-D40</f>
        <v>0</v>
      </c>
      <c r="I40" s="462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98"/>
      <c r="B1" s="1098"/>
      <c r="C1" s="1098"/>
      <c r="D1" s="1098"/>
      <c r="E1" s="1098"/>
      <c r="F1" s="1098"/>
      <c r="G1" s="1098"/>
      <c r="H1" s="365">
        <v>1</v>
      </c>
      <c r="I1" s="591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88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75" t="s">
        <v>20</v>
      </c>
      <c r="H3" s="374" t="s">
        <v>6</v>
      </c>
      <c r="I3" s="592"/>
    </row>
    <row r="4" spans="1:10" ht="15.75" customHeight="1" thickTop="1" x14ac:dyDescent="0.25">
      <c r="A4" s="75"/>
      <c r="B4" s="75"/>
      <c r="C4" s="585"/>
      <c r="D4" s="253"/>
      <c r="E4" s="251"/>
      <c r="F4" s="248"/>
      <c r="G4" s="873"/>
      <c r="H4" s="155"/>
      <c r="I4" s="596"/>
    </row>
    <row r="5" spans="1:10" ht="15" customHeight="1" x14ac:dyDescent="0.25">
      <c r="A5" s="872"/>
      <c r="B5" s="1177" t="s">
        <v>93</v>
      </c>
      <c r="C5" s="329"/>
      <c r="D5" s="253"/>
      <c r="E5" s="247"/>
      <c r="F5" s="248"/>
      <c r="G5" s="246">
        <f>F30</f>
        <v>0</v>
      </c>
      <c r="H5" s="140">
        <f>E5-G5</f>
        <v>0</v>
      </c>
      <c r="I5" s="593"/>
    </row>
    <row r="6" spans="1:10" ht="15.75" thickBot="1" x14ac:dyDescent="0.3">
      <c r="A6" s="255"/>
      <c r="B6" s="1178"/>
      <c r="C6" s="588"/>
      <c r="D6" s="253"/>
      <c r="E6" s="75"/>
      <c r="F6" s="73"/>
      <c r="G6" s="248"/>
      <c r="H6" s="247"/>
      <c r="I6" s="329"/>
    </row>
    <row r="7" spans="1:10" ht="14.25" customHeight="1" thickBot="1" x14ac:dyDescent="0.3">
      <c r="A7" s="255"/>
      <c r="B7" s="743"/>
      <c r="C7" s="588"/>
      <c r="D7" s="253"/>
      <c r="E7" s="75"/>
      <c r="F7" s="73"/>
      <c r="G7" s="248"/>
      <c r="H7" s="247"/>
      <c r="I7" s="329"/>
    </row>
    <row r="8" spans="1:10" ht="16.5" thickTop="1" thickBot="1" x14ac:dyDescent="0.3">
      <c r="A8" s="75"/>
      <c r="B8" s="383" t="s">
        <v>7</v>
      </c>
      <c r="C8" s="378" t="s">
        <v>8</v>
      </c>
      <c r="D8" s="379" t="s">
        <v>17</v>
      </c>
      <c r="E8" s="380" t="s">
        <v>2</v>
      </c>
      <c r="F8" s="373" t="s">
        <v>18</v>
      </c>
      <c r="G8" s="381" t="s">
        <v>15</v>
      </c>
      <c r="H8" s="382"/>
      <c r="I8" s="594"/>
    </row>
    <row r="9" spans="1:10" ht="15.75" thickTop="1" x14ac:dyDescent="0.25">
      <c r="A9" s="61"/>
      <c r="B9" s="198">
        <f>F4+F5+F6-C9+F7</f>
        <v>0</v>
      </c>
      <c r="C9" s="15"/>
      <c r="D9" s="69">
        <v>0</v>
      </c>
      <c r="E9" s="344"/>
      <c r="F9" s="284">
        <f>D9</f>
        <v>0</v>
      </c>
      <c r="G9" s="70"/>
      <c r="H9" s="71"/>
      <c r="I9" s="588">
        <f>E4+E5+E6-F9+E7</f>
        <v>0</v>
      </c>
      <c r="J9" s="60">
        <f>H9*F9</f>
        <v>0</v>
      </c>
    </row>
    <row r="10" spans="1:10" x14ac:dyDescent="0.25">
      <c r="A10" s="75"/>
      <c r="B10" s="198">
        <f>B9-C10</f>
        <v>0</v>
      </c>
      <c r="C10" s="15"/>
      <c r="D10" s="69">
        <v>0</v>
      </c>
      <c r="E10" s="511"/>
      <c r="F10" s="284">
        <f t="shared" ref="F10:F29" si="0">D10</f>
        <v>0</v>
      </c>
      <c r="G10" s="270"/>
      <c r="H10" s="271"/>
      <c r="I10" s="329">
        <f>I9-F10</f>
        <v>0</v>
      </c>
      <c r="J10" s="60">
        <f t="shared" ref="J10:J28" si="1">H10*F10</f>
        <v>0</v>
      </c>
    </row>
    <row r="11" spans="1:10" x14ac:dyDescent="0.25">
      <c r="A11" s="75"/>
      <c r="B11" s="198">
        <f t="shared" ref="B11:B29" si="2">B10-C11</f>
        <v>0</v>
      </c>
      <c r="C11" s="15"/>
      <c r="D11" s="69">
        <v>0</v>
      </c>
      <c r="E11" s="511"/>
      <c r="F11" s="284">
        <f t="shared" si="0"/>
        <v>0</v>
      </c>
      <c r="G11" s="270"/>
      <c r="H11" s="271"/>
      <c r="I11" s="329">
        <f t="shared" ref="I11:I27" si="3">I10-F11</f>
        <v>0</v>
      </c>
      <c r="J11" s="60">
        <f t="shared" si="1"/>
        <v>0</v>
      </c>
    </row>
    <row r="12" spans="1:10" x14ac:dyDescent="0.25">
      <c r="A12" s="61"/>
      <c r="B12" s="198">
        <f t="shared" si="2"/>
        <v>0</v>
      </c>
      <c r="C12" s="15"/>
      <c r="D12" s="69">
        <v>0</v>
      </c>
      <c r="E12" s="511"/>
      <c r="F12" s="284">
        <f t="shared" si="0"/>
        <v>0</v>
      </c>
      <c r="G12" s="270"/>
      <c r="H12" s="271"/>
      <c r="I12" s="329">
        <f t="shared" si="3"/>
        <v>0</v>
      </c>
      <c r="J12" s="60">
        <f t="shared" si="1"/>
        <v>0</v>
      </c>
    </row>
    <row r="13" spans="1:10" x14ac:dyDescent="0.25">
      <c r="A13" s="75"/>
      <c r="B13" s="198">
        <f t="shared" si="2"/>
        <v>0</v>
      </c>
      <c r="C13" s="15"/>
      <c r="D13" s="69">
        <v>0</v>
      </c>
      <c r="E13" s="511"/>
      <c r="F13" s="284">
        <f t="shared" si="0"/>
        <v>0</v>
      </c>
      <c r="G13" s="270"/>
      <c r="H13" s="271"/>
      <c r="I13" s="329">
        <f t="shared" si="3"/>
        <v>0</v>
      </c>
      <c r="J13" s="307">
        <f t="shared" si="1"/>
        <v>0</v>
      </c>
    </row>
    <row r="14" spans="1:10" x14ac:dyDescent="0.25">
      <c r="A14" s="75"/>
      <c r="B14" s="198">
        <f t="shared" si="2"/>
        <v>0</v>
      </c>
      <c r="C14" s="15"/>
      <c r="D14" s="69">
        <v>0</v>
      </c>
      <c r="E14" s="511"/>
      <c r="F14" s="284">
        <f t="shared" si="0"/>
        <v>0</v>
      </c>
      <c r="G14" s="270"/>
      <c r="H14" s="271"/>
      <c r="I14" s="329">
        <f t="shared" si="3"/>
        <v>0</v>
      </c>
      <c r="J14" s="307">
        <f t="shared" si="1"/>
        <v>0</v>
      </c>
    </row>
    <row r="15" spans="1:10" x14ac:dyDescent="0.25">
      <c r="A15" s="75"/>
      <c r="B15" s="198">
        <f t="shared" si="2"/>
        <v>0</v>
      </c>
      <c r="C15" s="15"/>
      <c r="D15" s="69">
        <v>0</v>
      </c>
      <c r="E15" s="344"/>
      <c r="F15" s="284">
        <f t="shared" si="0"/>
        <v>0</v>
      </c>
      <c r="G15" s="270"/>
      <c r="H15" s="271"/>
      <c r="I15" s="329">
        <f t="shared" si="3"/>
        <v>0</v>
      </c>
      <c r="J15" s="307">
        <f t="shared" si="1"/>
        <v>0</v>
      </c>
    </row>
    <row r="16" spans="1:10" x14ac:dyDescent="0.25">
      <c r="A16" s="75"/>
      <c r="B16" s="198">
        <f t="shared" si="2"/>
        <v>0</v>
      </c>
      <c r="C16" s="15"/>
      <c r="D16" s="69">
        <v>0</v>
      </c>
      <c r="E16" s="344"/>
      <c r="F16" s="284">
        <f t="shared" si="0"/>
        <v>0</v>
      </c>
      <c r="G16" s="270"/>
      <c r="H16" s="271"/>
      <c r="I16" s="329">
        <f t="shared" si="3"/>
        <v>0</v>
      </c>
      <c r="J16" s="307">
        <f t="shared" si="1"/>
        <v>0</v>
      </c>
    </row>
    <row r="17" spans="1:10" x14ac:dyDescent="0.25">
      <c r="A17" s="75"/>
      <c r="B17" s="198">
        <f t="shared" si="2"/>
        <v>0</v>
      </c>
      <c r="C17" s="15"/>
      <c r="D17" s="69">
        <v>0</v>
      </c>
      <c r="E17" s="344"/>
      <c r="F17" s="284">
        <f t="shared" si="0"/>
        <v>0</v>
      </c>
      <c r="G17" s="270"/>
      <c r="H17" s="271"/>
      <c r="I17" s="329">
        <f t="shared" si="3"/>
        <v>0</v>
      </c>
      <c r="J17" s="307">
        <f t="shared" si="1"/>
        <v>0</v>
      </c>
    </row>
    <row r="18" spans="1:10" x14ac:dyDescent="0.25">
      <c r="A18" s="75"/>
      <c r="B18" s="198">
        <f t="shared" si="2"/>
        <v>0</v>
      </c>
      <c r="C18" s="15"/>
      <c r="D18" s="69">
        <v>0</v>
      </c>
      <c r="E18" s="344"/>
      <c r="F18" s="284">
        <f t="shared" si="0"/>
        <v>0</v>
      </c>
      <c r="G18" s="270"/>
      <c r="H18" s="271"/>
      <c r="I18" s="329">
        <f t="shared" si="3"/>
        <v>0</v>
      </c>
      <c r="J18" s="307">
        <f t="shared" si="1"/>
        <v>0</v>
      </c>
    </row>
    <row r="19" spans="1:10" x14ac:dyDescent="0.25">
      <c r="A19" s="75"/>
      <c r="B19" s="198">
        <f t="shared" si="2"/>
        <v>0</v>
      </c>
      <c r="C19" s="15"/>
      <c r="D19" s="69">
        <v>0</v>
      </c>
      <c r="E19" s="344"/>
      <c r="F19" s="284">
        <f t="shared" si="0"/>
        <v>0</v>
      </c>
      <c r="G19" s="270"/>
      <c r="H19" s="271"/>
      <c r="I19" s="329">
        <f t="shared" si="3"/>
        <v>0</v>
      </c>
      <c r="J19" s="307">
        <f t="shared" si="1"/>
        <v>0</v>
      </c>
    </row>
    <row r="20" spans="1:10" x14ac:dyDescent="0.25">
      <c r="A20" s="75"/>
      <c r="B20" s="198">
        <f t="shared" si="2"/>
        <v>0</v>
      </c>
      <c r="C20" s="15"/>
      <c r="D20" s="69">
        <v>0</v>
      </c>
      <c r="E20" s="344"/>
      <c r="F20" s="284">
        <f t="shared" si="0"/>
        <v>0</v>
      </c>
      <c r="G20" s="270"/>
      <c r="H20" s="271"/>
      <c r="I20" s="329">
        <f t="shared" si="3"/>
        <v>0</v>
      </c>
      <c r="J20" s="307">
        <f t="shared" si="1"/>
        <v>0</v>
      </c>
    </row>
    <row r="21" spans="1:10" x14ac:dyDescent="0.25">
      <c r="A21" s="75"/>
      <c r="B21" s="198">
        <f t="shared" si="2"/>
        <v>0</v>
      </c>
      <c r="C21" s="15"/>
      <c r="D21" s="69">
        <v>0</v>
      </c>
      <c r="E21" s="344"/>
      <c r="F21" s="284">
        <f t="shared" si="0"/>
        <v>0</v>
      </c>
      <c r="G21" s="70"/>
      <c r="H21" s="71"/>
      <c r="I21" s="588">
        <f t="shared" si="3"/>
        <v>0</v>
      </c>
      <c r="J21" s="60">
        <f t="shared" si="1"/>
        <v>0</v>
      </c>
    </row>
    <row r="22" spans="1:10" x14ac:dyDescent="0.25">
      <c r="A22" s="75"/>
      <c r="B22" s="198">
        <f t="shared" si="2"/>
        <v>0</v>
      </c>
      <c r="C22" s="15"/>
      <c r="D22" s="69">
        <v>0</v>
      </c>
      <c r="E22" s="344"/>
      <c r="F22" s="284">
        <f t="shared" si="0"/>
        <v>0</v>
      </c>
      <c r="G22" s="70"/>
      <c r="H22" s="71"/>
      <c r="I22" s="588">
        <f t="shared" si="3"/>
        <v>0</v>
      </c>
      <c r="J22" s="60">
        <f t="shared" si="1"/>
        <v>0</v>
      </c>
    </row>
    <row r="23" spans="1:10" x14ac:dyDescent="0.25">
      <c r="A23" s="19"/>
      <c r="B23" s="198">
        <f t="shared" si="2"/>
        <v>0</v>
      </c>
      <c r="C23" s="73"/>
      <c r="D23" s="69">
        <v>0</v>
      </c>
      <c r="E23" s="136"/>
      <c r="F23" s="284">
        <f t="shared" si="0"/>
        <v>0</v>
      </c>
      <c r="G23" s="70"/>
      <c r="H23" s="71"/>
      <c r="I23" s="588">
        <f t="shared" si="3"/>
        <v>0</v>
      </c>
      <c r="J23" s="60">
        <f t="shared" si="1"/>
        <v>0</v>
      </c>
    </row>
    <row r="24" spans="1:10" x14ac:dyDescent="0.25">
      <c r="A24" s="19"/>
      <c r="B24" s="198">
        <f t="shared" si="2"/>
        <v>0</v>
      </c>
      <c r="C24" s="73"/>
      <c r="D24" s="69">
        <v>0</v>
      </c>
      <c r="E24" s="136"/>
      <c r="F24" s="284">
        <f t="shared" si="0"/>
        <v>0</v>
      </c>
      <c r="G24" s="70"/>
      <c r="H24" s="71"/>
      <c r="I24" s="588">
        <f t="shared" si="3"/>
        <v>0</v>
      </c>
      <c r="J24" s="60">
        <f t="shared" si="1"/>
        <v>0</v>
      </c>
    </row>
    <row r="25" spans="1:10" x14ac:dyDescent="0.25">
      <c r="A25" s="19"/>
      <c r="B25" s="198">
        <f t="shared" si="2"/>
        <v>0</v>
      </c>
      <c r="C25" s="73"/>
      <c r="D25" s="69">
        <v>0</v>
      </c>
      <c r="E25" s="136"/>
      <c r="F25" s="284">
        <f t="shared" si="0"/>
        <v>0</v>
      </c>
      <c r="G25" s="70"/>
      <c r="H25" s="71"/>
      <c r="I25" s="588">
        <f t="shared" si="3"/>
        <v>0</v>
      </c>
      <c r="J25" s="60">
        <f t="shared" si="1"/>
        <v>0</v>
      </c>
    </row>
    <row r="26" spans="1:10" x14ac:dyDescent="0.25">
      <c r="A26" s="19"/>
      <c r="B26" s="198">
        <f t="shared" si="2"/>
        <v>0</v>
      </c>
      <c r="C26" s="15"/>
      <c r="D26" s="69">
        <v>0</v>
      </c>
      <c r="E26" s="136"/>
      <c r="F26" s="284">
        <f t="shared" si="0"/>
        <v>0</v>
      </c>
      <c r="G26" s="70"/>
      <c r="H26" s="71"/>
      <c r="I26" s="588">
        <f t="shared" si="3"/>
        <v>0</v>
      </c>
      <c r="J26" s="60">
        <f t="shared" si="1"/>
        <v>0</v>
      </c>
    </row>
    <row r="27" spans="1:10" x14ac:dyDescent="0.25">
      <c r="A27" s="19"/>
      <c r="B27" s="198">
        <f t="shared" si="2"/>
        <v>0</v>
      </c>
      <c r="C27" s="15"/>
      <c r="D27" s="69">
        <v>0</v>
      </c>
      <c r="E27" s="136"/>
      <c r="F27" s="284">
        <f t="shared" si="0"/>
        <v>0</v>
      </c>
      <c r="G27" s="70"/>
      <c r="H27" s="71"/>
      <c r="I27" s="588">
        <f t="shared" si="3"/>
        <v>0</v>
      </c>
      <c r="J27" s="60">
        <f t="shared" si="1"/>
        <v>0</v>
      </c>
    </row>
    <row r="28" spans="1:10" x14ac:dyDescent="0.25">
      <c r="B28" s="198">
        <f t="shared" si="2"/>
        <v>0</v>
      </c>
      <c r="C28" s="15"/>
      <c r="D28" s="69">
        <v>0</v>
      </c>
      <c r="E28" s="136"/>
      <c r="F28" s="284">
        <f t="shared" si="0"/>
        <v>0</v>
      </c>
      <c r="G28" s="70"/>
      <c r="H28" s="71"/>
      <c r="I28" s="588">
        <f>SUM(I9:I27)</f>
        <v>0</v>
      </c>
      <c r="J28" s="60">
        <f t="shared" si="1"/>
        <v>0</v>
      </c>
    </row>
    <row r="29" spans="1:10" ht="15.75" thickBot="1" x14ac:dyDescent="0.3">
      <c r="A29" s="121"/>
      <c r="B29" s="198">
        <f t="shared" si="2"/>
        <v>0</v>
      </c>
      <c r="C29" s="37"/>
      <c r="D29" s="69">
        <v>0</v>
      </c>
      <c r="E29" s="335"/>
      <c r="F29" s="284">
        <f t="shared" si="0"/>
        <v>0</v>
      </c>
      <c r="G29" s="141"/>
      <c r="H29" s="214"/>
      <c r="I29" s="15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6"/>
      <c r="F30" s="105">
        <f>SUM(F9:F29)</f>
        <v>0</v>
      </c>
      <c r="G30" s="159"/>
      <c r="H30" s="159"/>
    </row>
    <row r="31" spans="1:10" ht="15.75" thickBot="1" x14ac:dyDescent="0.3">
      <c r="A31" s="47"/>
    </row>
    <row r="32" spans="1:10" x14ac:dyDescent="0.25">
      <c r="B32" s="200"/>
      <c r="D32" s="1104" t="s">
        <v>21</v>
      </c>
      <c r="E32" s="1105"/>
      <c r="F32" s="143">
        <f>G5-F30</f>
        <v>0</v>
      </c>
    </row>
    <row r="33" spans="1:6" ht="15.75" thickBot="1" x14ac:dyDescent="0.3">
      <c r="A33" s="125"/>
      <c r="D33" s="870" t="s">
        <v>4</v>
      </c>
      <c r="E33" s="871"/>
      <c r="F33" s="49">
        <v>0</v>
      </c>
    </row>
    <row r="34" spans="1:6" x14ac:dyDescent="0.25">
      <c r="B34" s="200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09"/>
      <c r="B1" s="1109"/>
      <c r="C1" s="1109"/>
      <c r="D1" s="1109"/>
      <c r="E1" s="1109"/>
      <c r="F1" s="1109"/>
      <c r="G1" s="110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5"/>
      <c r="B4" s="302"/>
      <c r="C4" s="350"/>
      <c r="D4" s="253"/>
      <c r="E4" s="314"/>
      <c r="F4" s="248"/>
      <c r="G4" s="73"/>
    </row>
    <row r="5" spans="1:10" ht="15" customHeight="1" x14ac:dyDescent="0.25">
      <c r="A5" s="1102"/>
      <c r="B5" s="1101" t="s">
        <v>52</v>
      </c>
      <c r="C5" s="249"/>
      <c r="D5" s="253"/>
      <c r="E5" s="314"/>
      <c r="F5" s="248"/>
      <c r="G5" s="267">
        <f>F55</f>
        <v>0</v>
      </c>
      <c r="H5" s="7">
        <f>E5-G5+E4+E6+E7</f>
        <v>0</v>
      </c>
    </row>
    <row r="6" spans="1:10" ht="15.75" thickBot="1" x14ac:dyDescent="0.3">
      <c r="A6" s="1102"/>
      <c r="B6" s="1101"/>
      <c r="C6" s="249"/>
      <c r="D6" s="279"/>
      <c r="E6" s="280"/>
      <c r="F6" s="248"/>
      <c r="G6" s="245"/>
    </row>
    <row r="7" spans="1:10" ht="15.75" thickBot="1" x14ac:dyDescent="0.3">
      <c r="A7" s="245"/>
      <c r="B7" s="248"/>
      <c r="C7" s="249"/>
      <c r="D7" s="279"/>
      <c r="E7" s="280"/>
      <c r="F7" s="248"/>
      <c r="I7" s="348"/>
      <c r="J7" s="34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9" t="s">
        <v>53</v>
      </c>
      <c r="J8" s="347"/>
    </row>
    <row r="9" spans="1:10" ht="15.75" thickTop="1" x14ac:dyDescent="0.25">
      <c r="A9" s="55" t="s">
        <v>32</v>
      </c>
      <c r="B9" s="198">
        <f>F4+F5+F6+F7-C9</f>
        <v>0</v>
      </c>
      <c r="C9" s="15"/>
      <c r="D9" s="69"/>
      <c r="E9" s="333"/>
      <c r="F9" s="69">
        <f t="shared" ref="F9:F54" si="0">D9</f>
        <v>0</v>
      </c>
      <c r="G9" s="270"/>
      <c r="H9" s="271"/>
      <c r="I9" s="78">
        <f>E6+E5+E4-F9+E7</f>
        <v>0</v>
      </c>
      <c r="J9" s="127"/>
    </row>
    <row r="10" spans="1:10" x14ac:dyDescent="0.25">
      <c r="A10" s="916"/>
      <c r="B10" s="198">
        <f>B9-C10</f>
        <v>0</v>
      </c>
      <c r="C10" s="268"/>
      <c r="D10" s="269"/>
      <c r="E10" s="782"/>
      <c r="F10" s="269">
        <f t="shared" si="0"/>
        <v>0</v>
      </c>
      <c r="G10" s="270"/>
      <c r="H10" s="271"/>
      <c r="I10" s="264">
        <f>I9-F10</f>
        <v>0</v>
      </c>
      <c r="J10" s="127"/>
    </row>
    <row r="11" spans="1:10" x14ac:dyDescent="0.25">
      <c r="A11" s="12"/>
      <c r="B11" s="198">
        <f t="shared" ref="B11:B53" si="1">B10-C11</f>
        <v>0</v>
      </c>
      <c r="C11" s="268"/>
      <c r="D11" s="269"/>
      <c r="E11" s="782"/>
      <c r="F11" s="269">
        <f t="shared" si="0"/>
        <v>0</v>
      </c>
      <c r="G11" s="270"/>
      <c r="H11" s="271"/>
      <c r="I11" s="264">
        <f t="shared" ref="I11:I54" si="2">I10-F11</f>
        <v>0</v>
      </c>
      <c r="J11" s="127"/>
    </row>
    <row r="12" spans="1:10" x14ac:dyDescent="0.25">
      <c r="A12" s="55" t="s">
        <v>33</v>
      </c>
      <c r="B12" s="198">
        <f t="shared" si="1"/>
        <v>0</v>
      </c>
      <c r="C12" s="268"/>
      <c r="D12" s="269"/>
      <c r="E12" s="782"/>
      <c r="F12" s="269">
        <f t="shared" si="0"/>
        <v>0</v>
      </c>
      <c r="G12" s="270"/>
      <c r="H12" s="271"/>
      <c r="I12" s="264">
        <f t="shared" si="2"/>
        <v>0</v>
      </c>
      <c r="J12" s="127"/>
    </row>
    <row r="13" spans="1:10" x14ac:dyDescent="0.25">
      <c r="A13" s="77"/>
      <c r="B13" s="198">
        <f t="shared" si="1"/>
        <v>0</v>
      </c>
      <c r="C13" s="268"/>
      <c r="D13" s="269"/>
      <c r="E13" s="782"/>
      <c r="F13" s="269">
        <f t="shared" si="0"/>
        <v>0</v>
      </c>
      <c r="G13" s="270"/>
      <c r="H13" s="271"/>
      <c r="I13" s="264">
        <f t="shared" si="2"/>
        <v>0</v>
      </c>
      <c r="J13" s="127"/>
    </row>
    <row r="14" spans="1:10" x14ac:dyDescent="0.25">
      <c r="A14" s="12"/>
      <c r="B14" s="198">
        <f t="shared" si="1"/>
        <v>0</v>
      </c>
      <c r="C14" s="268"/>
      <c r="D14" s="269"/>
      <c r="E14" s="782"/>
      <c r="F14" s="269">
        <f t="shared" si="0"/>
        <v>0</v>
      </c>
      <c r="G14" s="270"/>
      <c r="H14" s="271"/>
      <c r="I14" s="264">
        <f t="shared" si="2"/>
        <v>0</v>
      </c>
      <c r="J14" s="127"/>
    </row>
    <row r="15" spans="1:10" x14ac:dyDescent="0.25">
      <c r="B15" s="198">
        <f t="shared" si="1"/>
        <v>0</v>
      </c>
      <c r="C15" s="915"/>
      <c r="D15" s="269"/>
      <c r="E15" s="782"/>
      <c r="F15" s="269">
        <f t="shared" si="0"/>
        <v>0</v>
      </c>
      <c r="G15" s="270"/>
      <c r="H15" s="271"/>
      <c r="I15" s="264">
        <f t="shared" si="2"/>
        <v>0</v>
      </c>
      <c r="J15" s="127"/>
    </row>
    <row r="16" spans="1:10" x14ac:dyDescent="0.25">
      <c r="B16" s="198">
        <f t="shared" si="1"/>
        <v>0</v>
      </c>
      <c r="C16" s="268"/>
      <c r="D16" s="269"/>
      <c r="E16" s="782"/>
      <c r="F16" s="269">
        <f t="shared" si="0"/>
        <v>0</v>
      </c>
      <c r="G16" s="270"/>
      <c r="H16" s="271"/>
      <c r="I16" s="264">
        <f t="shared" si="2"/>
        <v>0</v>
      </c>
      <c r="J16" s="127"/>
    </row>
    <row r="17" spans="2:10" x14ac:dyDescent="0.25">
      <c r="B17" s="198">
        <f t="shared" si="1"/>
        <v>0</v>
      </c>
      <c r="C17" s="268"/>
      <c r="D17" s="269"/>
      <c r="E17" s="782"/>
      <c r="F17" s="269">
        <f t="shared" si="0"/>
        <v>0</v>
      </c>
      <c r="G17" s="270"/>
      <c r="H17" s="271"/>
      <c r="I17" s="264">
        <f t="shared" si="2"/>
        <v>0</v>
      </c>
      <c r="J17" s="127"/>
    </row>
    <row r="18" spans="2:10" x14ac:dyDescent="0.25">
      <c r="B18" s="198">
        <f t="shared" si="1"/>
        <v>0</v>
      </c>
      <c r="C18" s="915"/>
      <c r="D18" s="269"/>
      <c r="E18" s="782"/>
      <c r="F18" s="269">
        <f t="shared" si="0"/>
        <v>0</v>
      </c>
      <c r="G18" s="270"/>
      <c r="H18" s="271"/>
      <c r="I18" s="264">
        <f t="shared" si="2"/>
        <v>0</v>
      </c>
      <c r="J18" s="127"/>
    </row>
    <row r="19" spans="2:10" x14ac:dyDescent="0.25">
      <c r="B19" s="198">
        <f t="shared" si="1"/>
        <v>0</v>
      </c>
      <c r="C19" s="268"/>
      <c r="D19" s="269"/>
      <c r="E19" s="782"/>
      <c r="F19" s="269">
        <f t="shared" si="0"/>
        <v>0</v>
      </c>
      <c r="G19" s="270"/>
      <c r="H19" s="271"/>
      <c r="I19" s="264">
        <f t="shared" si="2"/>
        <v>0</v>
      </c>
      <c r="J19" s="127"/>
    </row>
    <row r="20" spans="2:10" x14ac:dyDescent="0.25">
      <c r="B20" s="198">
        <f t="shared" si="1"/>
        <v>0</v>
      </c>
      <c r="C20" s="268"/>
      <c r="D20" s="269"/>
      <c r="E20" s="782"/>
      <c r="F20" s="269">
        <f t="shared" si="0"/>
        <v>0</v>
      </c>
      <c r="G20" s="270"/>
      <c r="H20" s="271"/>
      <c r="I20" s="264">
        <f t="shared" si="2"/>
        <v>0</v>
      </c>
      <c r="J20" s="127"/>
    </row>
    <row r="21" spans="2:10" x14ac:dyDescent="0.25">
      <c r="B21" s="198">
        <f t="shared" si="1"/>
        <v>0</v>
      </c>
      <c r="C21" s="268"/>
      <c r="D21" s="269"/>
      <c r="E21" s="782"/>
      <c r="F21" s="269">
        <f t="shared" si="0"/>
        <v>0</v>
      </c>
      <c r="G21" s="270"/>
      <c r="H21" s="271"/>
      <c r="I21" s="264">
        <f t="shared" si="2"/>
        <v>0</v>
      </c>
      <c r="J21" s="127"/>
    </row>
    <row r="22" spans="2:10" x14ac:dyDescent="0.25">
      <c r="B22" s="198">
        <f t="shared" si="1"/>
        <v>0</v>
      </c>
      <c r="C22" s="268"/>
      <c r="D22" s="269"/>
      <c r="E22" s="782"/>
      <c r="F22" s="269">
        <f t="shared" si="0"/>
        <v>0</v>
      </c>
      <c r="G22" s="270"/>
      <c r="H22" s="271"/>
      <c r="I22" s="264">
        <f t="shared" si="2"/>
        <v>0</v>
      </c>
      <c r="J22" s="127"/>
    </row>
    <row r="23" spans="2:10" x14ac:dyDescent="0.25">
      <c r="B23" s="198">
        <f t="shared" si="1"/>
        <v>0</v>
      </c>
      <c r="C23" s="268"/>
      <c r="D23" s="269"/>
      <c r="E23" s="782"/>
      <c r="F23" s="269">
        <f t="shared" si="0"/>
        <v>0</v>
      </c>
      <c r="G23" s="270"/>
      <c r="H23" s="271"/>
      <c r="I23" s="264">
        <f t="shared" si="2"/>
        <v>0</v>
      </c>
      <c r="J23" s="127"/>
    </row>
    <row r="24" spans="2:10" x14ac:dyDescent="0.25">
      <c r="B24" s="198">
        <f t="shared" si="1"/>
        <v>0</v>
      </c>
      <c r="C24" s="268"/>
      <c r="D24" s="269"/>
      <c r="E24" s="782"/>
      <c r="F24" s="269">
        <f t="shared" si="0"/>
        <v>0</v>
      </c>
      <c r="G24" s="270"/>
      <c r="H24" s="271"/>
      <c r="I24" s="264">
        <f t="shared" si="2"/>
        <v>0</v>
      </c>
      <c r="J24" s="127"/>
    </row>
    <row r="25" spans="2:10" x14ac:dyDescent="0.25">
      <c r="B25" s="198">
        <f t="shared" si="1"/>
        <v>0</v>
      </c>
      <c r="C25" s="15"/>
      <c r="D25" s="69"/>
      <c r="E25" s="333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8">
        <f t="shared" si="1"/>
        <v>0</v>
      </c>
      <c r="C26" s="15"/>
      <c r="D26" s="69"/>
      <c r="E26" s="333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8">
        <f t="shared" si="1"/>
        <v>0</v>
      </c>
      <c r="C27" s="15"/>
      <c r="D27" s="69"/>
      <c r="E27" s="333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8">
        <f t="shared" si="1"/>
        <v>0</v>
      </c>
      <c r="C28" s="15"/>
      <c r="D28" s="69"/>
      <c r="E28" s="333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8">
        <f t="shared" si="1"/>
        <v>0</v>
      </c>
      <c r="C29" s="15"/>
      <c r="D29" s="69"/>
      <c r="E29" s="333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8">
        <f t="shared" si="1"/>
        <v>0</v>
      </c>
      <c r="C30" s="15"/>
      <c r="D30" s="69"/>
      <c r="E30" s="333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8">
        <f t="shared" si="1"/>
        <v>0</v>
      </c>
      <c r="C31" s="15"/>
      <c r="D31" s="69"/>
      <c r="E31" s="333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8">
        <f t="shared" si="1"/>
        <v>0</v>
      </c>
      <c r="C32" s="15"/>
      <c r="D32" s="69"/>
      <c r="E32" s="333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8">
        <f t="shared" si="1"/>
        <v>0</v>
      </c>
      <c r="C33" s="15"/>
      <c r="D33" s="69"/>
      <c r="E33" s="333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8">
        <f t="shared" si="1"/>
        <v>0</v>
      </c>
      <c r="C34" s="15"/>
      <c r="D34" s="69"/>
      <c r="E34" s="333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8">
        <f t="shared" si="1"/>
        <v>0</v>
      </c>
      <c r="C35" s="15"/>
      <c r="D35" s="69"/>
      <c r="E35" s="333"/>
      <c r="F35" s="269">
        <f t="shared" si="0"/>
        <v>0</v>
      </c>
      <c r="G35" s="270"/>
      <c r="H35" s="271"/>
      <c r="I35" s="264">
        <f t="shared" si="2"/>
        <v>0</v>
      </c>
      <c r="J35" s="127"/>
    </row>
    <row r="36" spans="2:10" x14ac:dyDescent="0.25">
      <c r="B36" s="198">
        <f t="shared" si="1"/>
        <v>0</v>
      </c>
      <c r="C36" s="15"/>
      <c r="D36" s="69"/>
      <c r="E36" s="333"/>
      <c r="F36" s="269">
        <f t="shared" si="0"/>
        <v>0</v>
      </c>
      <c r="G36" s="270"/>
      <c r="H36" s="271"/>
      <c r="I36" s="264">
        <f t="shared" si="2"/>
        <v>0</v>
      </c>
      <c r="J36" s="127"/>
    </row>
    <row r="37" spans="2:10" x14ac:dyDescent="0.25">
      <c r="B37" s="198">
        <f t="shared" si="1"/>
        <v>0</v>
      </c>
      <c r="C37" s="15"/>
      <c r="D37" s="69"/>
      <c r="E37" s="333"/>
      <c r="F37" s="269">
        <f t="shared" si="0"/>
        <v>0</v>
      </c>
      <c r="G37" s="270"/>
      <c r="H37" s="271"/>
      <c r="I37" s="264">
        <f t="shared" si="2"/>
        <v>0</v>
      </c>
      <c r="J37" s="127"/>
    </row>
    <row r="38" spans="2:10" x14ac:dyDescent="0.25">
      <c r="B38" s="198">
        <f t="shared" si="1"/>
        <v>0</v>
      </c>
      <c r="C38" s="15"/>
      <c r="D38" s="69"/>
      <c r="E38" s="333"/>
      <c r="F38" s="269">
        <f t="shared" si="0"/>
        <v>0</v>
      </c>
      <c r="G38" s="270"/>
      <c r="H38" s="271"/>
      <c r="I38" s="264">
        <f t="shared" si="2"/>
        <v>0</v>
      </c>
      <c r="J38" s="127"/>
    </row>
    <row r="39" spans="2:10" x14ac:dyDescent="0.25">
      <c r="B39" s="198">
        <f t="shared" si="1"/>
        <v>0</v>
      </c>
      <c r="C39" s="15"/>
      <c r="D39" s="69"/>
      <c r="E39" s="333"/>
      <c r="F39" s="269">
        <f t="shared" si="0"/>
        <v>0</v>
      </c>
      <c r="G39" s="270"/>
      <c r="H39" s="271"/>
      <c r="I39" s="264">
        <f t="shared" si="2"/>
        <v>0</v>
      </c>
      <c r="J39" s="127"/>
    </row>
    <row r="40" spans="2:10" x14ac:dyDescent="0.25">
      <c r="B40" s="198">
        <f t="shared" si="1"/>
        <v>0</v>
      </c>
      <c r="C40" s="15"/>
      <c r="D40" s="69"/>
      <c r="E40" s="333"/>
      <c r="F40" s="269">
        <f t="shared" si="0"/>
        <v>0</v>
      </c>
      <c r="G40" s="270"/>
      <c r="H40" s="271"/>
      <c r="I40" s="264">
        <f t="shared" si="2"/>
        <v>0</v>
      </c>
      <c r="J40" s="127"/>
    </row>
    <row r="41" spans="2:10" x14ac:dyDescent="0.25">
      <c r="B41" s="198">
        <f t="shared" si="1"/>
        <v>0</v>
      </c>
      <c r="C41" s="15"/>
      <c r="D41" s="69"/>
      <c r="E41" s="333"/>
      <c r="F41" s="269">
        <f t="shared" si="0"/>
        <v>0</v>
      </c>
      <c r="G41" s="270"/>
      <c r="H41" s="271"/>
      <c r="I41" s="264">
        <f t="shared" si="2"/>
        <v>0</v>
      </c>
      <c r="J41" s="127"/>
    </row>
    <row r="42" spans="2:10" x14ac:dyDescent="0.25">
      <c r="B42" s="198">
        <f t="shared" si="1"/>
        <v>0</v>
      </c>
      <c r="C42" s="15"/>
      <c r="D42" s="69"/>
      <c r="E42" s="333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8">
        <f t="shared" si="1"/>
        <v>0</v>
      </c>
      <c r="C43" s="15"/>
      <c r="D43" s="69"/>
      <c r="E43" s="333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8">
        <f t="shared" si="1"/>
        <v>0</v>
      </c>
      <c r="C44" s="15"/>
      <c r="D44" s="69"/>
      <c r="E44" s="333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8">
        <f t="shared" si="1"/>
        <v>0</v>
      </c>
      <c r="C45" s="15"/>
      <c r="D45" s="69"/>
      <c r="E45" s="333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8">
        <f t="shared" si="1"/>
        <v>0</v>
      </c>
      <c r="C46" s="15"/>
      <c r="D46" s="69"/>
      <c r="E46" s="333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8">
        <f t="shared" si="1"/>
        <v>0</v>
      </c>
      <c r="C47" s="15"/>
      <c r="D47" s="69"/>
      <c r="E47" s="333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8">
        <f t="shared" si="1"/>
        <v>0</v>
      </c>
      <c r="C48" s="15"/>
      <c r="D48" s="69"/>
      <c r="E48" s="333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8">
        <f t="shared" si="1"/>
        <v>0</v>
      </c>
      <c r="C49" s="15"/>
      <c r="D49" s="69"/>
      <c r="E49" s="333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8">
        <f t="shared" si="1"/>
        <v>0</v>
      </c>
      <c r="C50" s="15"/>
      <c r="D50" s="69"/>
      <c r="E50" s="333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8">
        <f t="shared" si="1"/>
        <v>0</v>
      </c>
      <c r="C51" s="15"/>
      <c r="D51" s="69"/>
      <c r="E51" s="333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8">
        <f t="shared" si="1"/>
        <v>0</v>
      </c>
      <c r="C52" s="15"/>
      <c r="D52" s="69"/>
      <c r="E52" s="333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8">
        <f t="shared" si="1"/>
        <v>0</v>
      </c>
      <c r="C53" s="15"/>
      <c r="D53" s="69"/>
      <c r="E53" s="333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7"/>
      <c r="E54" s="164"/>
      <c r="F54" s="157">
        <f t="shared" si="0"/>
        <v>0</v>
      </c>
      <c r="G54" s="225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4"/>
      <c r="F55" s="124">
        <f>SUM(F9:F54)</f>
        <v>0</v>
      </c>
      <c r="G55" s="167"/>
      <c r="H55" s="167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11" t="s">
        <v>11</v>
      </c>
      <c r="D60" s="1112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59"/>
  <sheetViews>
    <sheetView topLeftCell="I1" workbookViewId="0">
      <pane ySplit="9" topLeftCell="A10" activePane="bottomLeft" state="frozen"/>
      <selection pane="bottomLeft" activeCell="N6" sqref="N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113" t="s">
        <v>208</v>
      </c>
      <c r="B1" s="1113"/>
      <c r="C1" s="1113"/>
      <c r="D1" s="1113"/>
      <c r="E1" s="1113"/>
      <c r="F1" s="1113"/>
      <c r="G1" s="1113"/>
      <c r="H1" s="11">
        <v>1</v>
      </c>
      <c r="K1" s="1109" t="s">
        <v>215</v>
      </c>
      <c r="L1" s="1109"/>
      <c r="M1" s="1109"/>
      <c r="N1" s="1109"/>
      <c r="O1" s="1109"/>
      <c r="P1" s="1109"/>
      <c r="Q1" s="1109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788"/>
      <c r="C4" s="102"/>
      <c r="D4" s="137"/>
      <c r="E4" s="86"/>
      <c r="F4" s="73"/>
      <c r="G4" s="989"/>
      <c r="L4" s="788"/>
      <c r="M4" s="102"/>
      <c r="N4" s="137"/>
      <c r="O4" s="86"/>
      <c r="P4" s="73"/>
      <c r="Q4" s="1053"/>
    </row>
    <row r="5" spans="1:19" ht="29.25" x14ac:dyDescent="0.25">
      <c r="A5" s="12" t="s">
        <v>54</v>
      </c>
      <c r="B5" s="790" t="s">
        <v>80</v>
      </c>
      <c r="C5" s="249">
        <v>30</v>
      </c>
      <c r="D5" s="250">
        <v>44616</v>
      </c>
      <c r="E5" s="251">
        <v>845.35</v>
      </c>
      <c r="F5" s="248">
        <v>29</v>
      </c>
      <c r="G5" s="48">
        <f>F52</f>
        <v>783.80000000000007</v>
      </c>
      <c r="H5" s="140">
        <f>E5-G5+E4+E6+E7+E8</f>
        <v>61.549999999999955</v>
      </c>
      <c r="K5" s="12" t="s">
        <v>54</v>
      </c>
      <c r="L5" s="790" t="s">
        <v>80</v>
      </c>
      <c r="M5" s="249">
        <v>32</v>
      </c>
      <c r="N5" s="250">
        <v>44638</v>
      </c>
      <c r="O5" s="251">
        <v>614.67999999999995</v>
      </c>
      <c r="P5" s="248">
        <v>21</v>
      </c>
      <c r="Q5" s="48">
        <f>P52</f>
        <v>0</v>
      </c>
      <c r="R5" s="140">
        <f>O5-Q5+O4+O6+O7+O8</f>
        <v>614.67999999999995</v>
      </c>
    </row>
    <row r="6" spans="1:19" ht="15.75" thickBot="1" x14ac:dyDescent="0.3">
      <c r="B6" s="73"/>
      <c r="C6" s="249"/>
      <c r="D6" s="250"/>
      <c r="E6" s="251"/>
      <c r="F6" s="248"/>
      <c r="G6" s="73"/>
      <c r="L6" s="73"/>
      <c r="M6" s="249"/>
      <c r="N6" s="250"/>
      <c r="O6" s="251"/>
      <c r="P6" s="248"/>
      <c r="Q6" s="73"/>
    </row>
    <row r="7" spans="1:19" ht="15.75" hidden="1" thickBot="1" x14ac:dyDescent="0.3">
      <c r="C7" s="102"/>
      <c r="D7" s="137"/>
      <c r="E7" s="105"/>
      <c r="F7" s="73"/>
      <c r="G7" s="73"/>
      <c r="M7" s="102"/>
      <c r="N7" s="137"/>
      <c r="O7" s="105"/>
      <c r="P7" s="73"/>
      <c r="Q7" s="73"/>
    </row>
    <row r="8" spans="1:19" ht="15.75" hidden="1" thickBot="1" x14ac:dyDescent="0.3">
      <c r="C8" s="102"/>
      <c r="D8" s="137"/>
      <c r="E8" s="105"/>
      <c r="F8" s="73"/>
      <c r="G8" s="73"/>
      <c r="M8" s="102"/>
      <c r="N8" s="137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1013" t="s">
        <v>3</v>
      </c>
      <c r="E9" s="23" t="s">
        <v>2</v>
      </c>
      <c r="F9" s="26" t="s">
        <v>18</v>
      </c>
      <c r="G9" s="10" t="s">
        <v>15</v>
      </c>
      <c r="H9" s="24"/>
      <c r="I9" s="470" t="s">
        <v>55</v>
      </c>
      <c r="L9" s="24" t="s">
        <v>7</v>
      </c>
      <c r="M9" s="20" t="s">
        <v>8</v>
      </c>
      <c r="N9" s="1013" t="s">
        <v>3</v>
      </c>
      <c r="O9" s="23" t="s">
        <v>2</v>
      </c>
      <c r="P9" s="26" t="s">
        <v>18</v>
      </c>
      <c r="Q9" s="10" t="s">
        <v>15</v>
      </c>
      <c r="R9" s="24"/>
      <c r="S9" s="470" t="s">
        <v>55</v>
      </c>
    </row>
    <row r="10" spans="1:19" ht="15.75" thickTop="1" x14ac:dyDescent="0.25">
      <c r="A10" s="55"/>
      <c r="B10" s="289">
        <f>F4+F5+F6+F7+F8-C10</f>
        <v>22</v>
      </c>
      <c r="C10" s="15">
        <v>7</v>
      </c>
      <c r="D10" s="92">
        <v>197.82</v>
      </c>
      <c r="E10" s="991">
        <v>44616</v>
      </c>
      <c r="F10" s="917">
        <f>D10</f>
        <v>197.82</v>
      </c>
      <c r="G10" s="918" t="s">
        <v>192</v>
      </c>
      <c r="H10" s="243">
        <v>32</v>
      </c>
      <c r="I10" s="275">
        <f>E6+E5+E4-F10+E7+E8</f>
        <v>647.53</v>
      </c>
      <c r="K10" s="55"/>
      <c r="L10" s="289">
        <f>P4+P5+P6+P7+P8-M10</f>
        <v>21</v>
      </c>
      <c r="M10" s="15"/>
      <c r="N10" s="92"/>
      <c r="O10" s="991"/>
      <c r="P10" s="917">
        <f>N10</f>
        <v>0</v>
      </c>
      <c r="Q10" s="918"/>
      <c r="R10" s="243"/>
      <c r="S10" s="275">
        <f>O6+O5+O4-P10+O7+O8</f>
        <v>614.67999999999995</v>
      </c>
    </row>
    <row r="11" spans="1:19" x14ac:dyDescent="0.25">
      <c r="A11" s="75"/>
      <c r="B11" s="469">
        <f>B10-C11</f>
        <v>20</v>
      </c>
      <c r="C11" s="839">
        <v>2</v>
      </c>
      <c r="D11" s="443">
        <v>56.09</v>
      </c>
      <c r="E11" s="993">
        <v>44617</v>
      </c>
      <c r="F11" s="992">
        <f t="shared" ref="F11:F41" si="0">D11</f>
        <v>56.09</v>
      </c>
      <c r="G11" s="994" t="s">
        <v>196</v>
      </c>
      <c r="H11" s="995">
        <v>32</v>
      </c>
      <c r="I11" s="275">
        <f>I10-F11</f>
        <v>591.43999999999994</v>
      </c>
      <c r="K11" s="75"/>
      <c r="L11" s="469">
        <f>L10-M11</f>
        <v>21</v>
      </c>
      <c r="M11" s="839"/>
      <c r="N11" s="443"/>
      <c r="O11" s="993"/>
      <c r="P11" s="992">
        <f t="shared" ref="P11:P41" si="1">N11</f>
        <v>0</v>
      </c>
      <c r="Q11" s="994"/>
      <c r="R11" s="995"/>
      <c r="S11" s="275">
        <f>S10-P11</f>
        <v>614.67999999999995</v>
      </c>
    </row>
    <row r="12" spans="1:19" x14ac:dyDescent="0.25">
      <c r="A12" s="75"/>
      <c r="B12" s="469">
        <f t="shared" ref="B12:B41" si="2">B11-C12</f>
        <v>15</v>
      </c>
      <c r="C12" s="839">
        <v>5</v>
      </c>
      <c r="D12" s="443">
        <v>148.26</v>
      </c>
      <c r="E12" s="993">
        <v>44617</v>
      </c>
      <c r="F12" s="992">
        <f t="shared" si="0"/>
        <v>148.26</v>
      </c>
      <c r="G12" s="994" t="s">
        <v>197</v>
      </c>
      <c r="H12" s="995">
        <v>32</v>
      </c>
      <c r="I12" s="275">
        <f t="shared" ref="I12:I13" si="3">I11-F12</f>
        <v>443.17999999999995</v>
      </c>
      <c r="K12" s="75"/>
      <c r="L12" s="469">
        <f t="shared" ref="L12:L41" si="4">L11-M12</f>
        <v>21</v>
      </c>
      <c r="M12" s="839"/>
      <c r="N12" s="443"/>
      <c r="O12" s="993"/>
      <c r="P12" s="992">
        <f t="shared" si="1"/>
        <v>0</v>
      </c>
      <c r="Q12" s="994"/>
      <c r="R12" s="995"/>
      <c r="S12" s="275">
        <f t="shared" ref="S12:S13" si="5">S11-P12</f>
        <v>614.67999999999995</v>
      </c>
    </row>
    <row r="13" spans="1:19" x14ac:dyDescent="0.25">
      <c r="A13" s="55"/>
      <c r="B13" s="469">
        <f t="shared" si="2"/>
        <v>10</v>
      </c>
      <c r="C13" s="442">
        <v>5</v>
      </c>
      <c r="D13" s="589">
        <v>141.06</v>
      </c>
      <c r="E13" s="993">
        <v>44617</v>
      </c>
      <c r="F13" s="992">
        <f t="shared" si="0"/>
        <v>141.06</v>
      </c>
      <c r="G13" s="994" t="s">
        <v>198</v>
      </c>
      <c r="H13" s="995">
        <v>32</v>
      </c>
      <c r="I13" s="275">
        <f t="shared" si="3"/>
        <v>302.11999999999995</v>
      </c>
      <c r="K13" s="55"/>
      <c r="L13" s="469">
        <f t="shared" si="4"/>
        <v>21</v>
      </c>
      <c r="M13" s="442"/>
      <c r="N13" s="589"/>
      <c r="O13" s="993"/>
      <c r="P13" s="992">
        <f t="shared" si="1"/>
        <v>0</v>
      </c>
      <c r="Q13" s="994"/>
      <c r="R13" s="995"/>
      <c r="S13" s="275">
        <f t="shared" si="5"/>
        <v>614.67999999999995</v>
      </c>
    </row>
    <row r="14" spans="1:19" x14ac:dyDescent="0.25">
      <c r="A14" s="75"/>
      <c r="B14" s="469">
        <f t="shared" si="2"/>
        <v>9</v>
      </c>
      <c r="C14" s="442">
        <v>1</v>
      </c>
      <c r="D14" s="589">
        <v>29.32</v>
      </c>
      <c r="E14" s="993">
        <v>44618</v>
      </c>
      <c r="F14" s="992">
        <f t="shared" si="0"/>
        <v>29.32</v>
      </c>
      <c r="G14" s="994" t="s">
        <v>201</v>
      </c>
      <c r="H14" s="995">
        <v>32</v>
      </c>
      <c r="I14" s="275">
        <f>I13-F14</f>
        <v>272.79999999999995</v>
      </c>
      <c r="K14" s="75"/>
      <c r="L14" s="469">
        <f t="shared" si="4"/>
        <v>21</v>
      </c>
      <c r="M14" s="442"/>
      <c r="N14" s="589"/>
      <c r="O14" s="993"/>
      <c r="P14" s="992">
        <f t="shared" si="1"/>
        <v>0</v>
      </c>
      <c r="Q14" s="994"/>
      <c r="R14" s="995"/>
      <c r="S14" s="275">
        <f>S13-P14</f>
        <v>614.67999999999995</v>
      </c>
    </row>
    <row r="15" spans="1:19" x14ac:dyDescent="0.25">
      <c r="A15" s="75"/>
      <c r="B15" s="469">
        <f t="shared" si="2"/>
        <v>2</v>
      </c>
      <c r="C15" s="442">
        <v>7</v>
      </c>
      <c r="D15" s="589">
        <v>211.25</v>
      </c>
      <c r="E15" s="993">
        <v>44618</v>
      </c>
      <c r="F15" s="992">
        <f t="shared" si="0"/>
        <v>211.25</v>
      </c>
      <c r="G15" s="994" t="s">
        <v>204</v>
      </c>
      <c r="H15" s="995">
        <v>32</v>
      </c>
      <c r="I15" s="275">
        <f t="shared" ref="I15:I41" si="6">I14-F15</f>
        <v>61.549999999999955</v>
      </c>
      <c r="K15" s="75"/>
      <c r="L15" s="469">
        <f t="shared" si="4"/>
        <v>21</v>
      </c>
      <c r="M15" s="442"/>
      <c r="N15" s="589"/>
      <c r="O15" s="993"/>
      <c r="P15" s="992">
        <f t="shared" si="1"/>
        <v>0</v>
      </c>
      <c r="Q15" s="994"/>
      <c r="R15" s="995"/>
      <c r="S15" s="275">
        <f t="shared" ref="S15:S41" si="7">S14-P15</f>
        <v>614.67999999999995</v>
      </c>
    </row>
    <row r="16" spans="1:19" x14ac:dyDescent="0.25">
      <c r="B16" s="469">
        <f t="shared" si="2"/>
        <v>2</v>
      </c>
      <c r="C16" s="442"/>
      <c r="D16" s="589"/>
      <c r="E16" s="993"/>
      <c r="F16" s="992">
        <f t="shared" si="0"/>
        <v>0</v>
      </c>
      <c r="G16" s="994"/>
      <c r="H16" s="995"/>
      <c r="I16" s="275">
        <f t="shared" si="6"/>
        <v>61.549999999999955</v>
      </c>
      <c r="L16" s="469">
        <f t="shared" si="4"/>
        <v>21</v>
      </c>
      <c r="M16" s="442"/>
      <c r="N16" s="589"/>
      <c r="O16" s="993"/>
      <c r="P16" s="992">
        <f t="shared" si="1"/>
        <v>0</v>
      </c>
      <c r="Q16" s="994"/>
      <c r="R16" s="995"/>
      <c r="S16" s="275">
        <f t="shared" si="7"/>
        <v>614.67999999999995</v>
      </c>
    </row>
    <row r="17" spans="2:19" x14ac:dyDescent="0.25">
      <c r="B17" s="469">
        <f t="shared" si="2"/>
        <v>2</v>
      </c>
      <c r="C17" s="442"/>
      <c r="D17" s="589"/>
      <c r="E17" s="993"/>
      <c r="F17" s="992">
        <f t="shared" si="0"/>
        <v>0</v>
      </c>
      <c r="G17" s="994"/>
      <c r="H17" s="995"/>
      <c r="I17" s="275">
        <f t="shared" si="6"/>
        <v>61.549999999999955</v>
      </c>
      <c r="L17" s="469">
        <f t="shared" si="4"/>
        <v>21</v>
      </c>
      <c r="M17" s="442"/>
      <c r="N17" s="589"/>
      <c r="O17" s="993"/>
      <c r="P17" s="992">
        <f t="shared" si="1"/>
        <v>0</v>
      </c>
      <c r="Q17" s="994"/>
      <c r="R17" s="995"/>
      <c r="S17" s="275">
        <f t="shared" si="7"/>
        <v>614.67999999999995</v>
      </c>
    </row>
    <row r="18" spans="2:19" x14ac:dyDescent="0.25">
      <c r="B18" s="469">
        <f t="shared" si="2"/>
        <v>2</v>
      </c>
      <c r="C18" s="442"/>
      <c r="D18" s="589"/>
      <c r="E18" s="993"/>
      <c r="F18" s="992">
        <f t="shared" si="0"/>
        <v>0</v>
      </c>
      <c r="G18" s="994"/>
      <c r="H18" s="995"/>
      <c r="I18" s="275">
        <f t="shared" si="6"/>
        <v>61.549999999999955</v>
      </c>
      <c r="L18" s="469">
        <f t="shared" si="4"/>
        <v>21</v>
      </c>
      <c r="M18" s="442"/>
      <c r="N18" s="589"/>
      <c r="O18" s="993"/>
      <c r="P18" s="992">
        <f t="shared" si="1"/>
        <v>0</v>
      </c>
      <c r="Q18" s="994"/>
      <c r="R18" s="995"/>
      <c r="S18" s="275">
        <f t="shared" si="7"/>
        <v>614.67999999999995</v>
      </c>
    </row>
    <row r="19" spans="2:19" x14ac:dyDescent="0.25">
      <c r="B19" s="469">
        <f t="shared" si="2"/>
        <v>2</v>
      </c>
      <c r="C19" s="442"/>
      <c r="D19" s="589"/>
      <c r="E19" s="993"/>
      <c r="F19" s="992">
        <f t="shared" si="0"/>
        <v>0</v>
      </c>
      <c r="G19" s="994"/>
      <c r="H19" s="995"/>
      <c r="I19" s="275">
        <f t="shared" si="6"/>
        <v>61.549999999999955</v>
      </c>
      <c r="L19" s="469">
        <f t="shared" si="4"/>
        <v>21</v>
      </c>
      <c r="M19" s="442"/>
      <c r="N19" s="589"/>
      <c r="O19" s="993"/>
      <c r="P19" s="992">
        <f t="shared" si="1"/>
        <v>0</v>
      </c>
      <c r="Q19" s="994"/>
      <c r="R19" s="995"/>
      <c r="S19" s="275">
        <f t="shared" si="7"/>
        <v>614.67999999999995</v>
      </c>
    </row>
    <row r="20" spans="2:19" x14ac:dyDescent="0.25">
      <c r="B20" s="469">
        <f t="shared" si="2"/>
        <v>2</v>
      </c>
      <c r="C20" s="442"/>
      <c r="D20" s="589"/>
      <c r="E20" s="993"/>
      <c r="F20" s="992">
        <f t="shared" si="0"/>
        <v>0</v>
      </c>
      <c r="G20" s="994"/>
      <c r="H20" s="995"/>
      <c r="I20" s="275">
        <f t="shared" si="6"/>
        <v>61.549999999999955</v>
      </c>
      <c r="L20" s="469">
        <f t="shared" si="4"/>
        <v>21</v>
      </c>
      <c r="M20" s="442"/>
      <c r="N20" s="589"/>
      <c r="O20" s="993"/>
      <c r="P20" s="992">
        <f t="shared" si="1"/>
        <v>0</v>
      </c>
      <c r="Q20" s="994"/>
      <c r="R20" s="995"/>
      <c r="S20" s="275">
        <f t="shared" si="7"/>
        <v>614.67999999999995</v>
      </c>
    </row>
    <row r="21" spans="2:19" x14ac:dyDescent="0.25">
      <c r="B21" s="469">
        <f t="shared" si="2"/>
        <v>2</v>
      </c>
      <c r="C21" s="442"/>
      <c r="D21" s="589"/>
      <c r="E21" s="993"/>
      <c r="F21" s="992">
        <f t="shared" si="0"/>
        <v>0</v>
      </c>
      <c r="G21" s="996"/>
      <c r="H21" s="997"/>
      <c r="I21" s="132">
        <f t="shared" si="6"/>
        <v>61.549999999999955</v>
      </c>
      <c r="L21" s="469">
        <f t="shared" si="4"/>
        <v>21</v>
      </c>
      <c r="M21" s="442"/>
      <c r="N21" s="589"/>
      <c r="O21" s="993"/>
      <c r="P21" s="992">
        <f t="shared" si="1"/>
        <v>0</v>
      </c>
      <c r="Q21" s="996"/>
      <c r="R21" s="997"/>
      <c r="S21" s="132">
        <f t="shared" si="7"/>
        <v>614.67999999999995</v>
      </c>
    </row>
    <row r="22" spans="2:19" x14ac:dyDescent="0.25">
      <c r="B22" s="469">
        <f t="shared" si="2"/>
        <v>2</v>
      </c>
      <c r="C22" s="442"/>
      <c r="D22" s="589"/>
      <c r="E22" s="993"/>
      <c r="F22" s="992">
        <f t="shared" si="0"/>
        <v>0</v>
      </c>
      <c r="G22" s="996"/>
      <c r="H22" s="997"/>
      <c r="I22" s="132">
        <f t="shared" si="6"/>
        <v>61.549999999999955</v>
      </c>
      <c r="L22" s="469">
        <f t="shared" si="4"/>
        <v>21</v>
      </c>
      <c r="M22" s="442"/>
      <c r="N22" s="589"/>
      <c r="O22" s="993"/>
      <c r="P22" s="992">
        <f t="shared" si="1"/>
        <v>0</v>
      </c>
      <c r="Q22" s="996"/>
      <c r="R22" s="997"/>
      <c r="S22" s="132">
        <f t="shared" si="7"/>
        <v>614.67999999999995</v>
      </c>
    </row>
    <row r="23" spans="2:19" x14ac:dyDescent="0.25">
      <c r="B23" s="469">
        <f t="shared" si="2"/>
        <v>2</v>
      </c>
      <c r="C23" s="442"/>
      <c r="D23" s="589"/>
      <c r="E23" s="993"/>
      <c r="F23" s="992">
        <f t="shared" si="0"/>
        <v>0</v>
      </c>
      <c r="G23" s="996"/>
      <c r="H23" s="997"/>
      <c r="I23" s="132">
        <f t="shared" si="6"/>
        <v>61.549999999999955</v>
      </c>
      <c r="L23" s="469">
        <f t="shared" si="4"/>
        <v>21</v>
      </c>
      <c r="M23" s="442"/>
      <c r="N23" s="589"/>
      <c r="O23" s="993"/>
      <c r="P23" s="992">
        <f t="shared" si="1"/>
        <v>0</v>
      </c>
      <c r="Q23" s="996"/>
      <c r="R23" s="997"/>
      <c r="S23" s="132">
        <f t="shared" si="7"/>
        <v>614.67999999999995</v>
      </c>
    </row>
    <row r="24" spans="2:19" x14ac:dyDescent="0.25">
      <c r="B24" s="469">
        <f t="shared" si="2"/>
        <v>2</v>
      </c>
      <c r="C24" s="442"/>
      <c r="D24" s="589"/>
      <c r="E24" s="993"/>
      <c r="F24" s="992">
        <f t="shared" si="0"/>
        <v>0</v>
      </c>
      <c r="G24" s="996"/>
      <c r="H24" s="997"/>
      <c r="I24" s="132">
        <f t="shared" si="6"/>
        <v>61.549999999999955</v>
      </c>
      <c r="L24" s="469">
        <f t="shared" si="4"/>
        <v>21</v>
      </c>
      <c r="M24" s="442"/>
      <c r="N24" s="589"/>
      <c r="O24" s="993"/>
      <c r="P24" s="992">
        <f t="shared" si="1"/>
        <v>0</v>
      </c>
      <c r="Q24" s="996"/>
      <c r="R24" s="997"/>
      <c r="S24" s="132">
        <f t="shared" si="7"/>
        <v>614.67999999999995</v>
      </c>
    </row>
    <row r="25" spans="2:19" x14ac:dyDescent="0.25">
      <c r="B25" s="469">
        <f t="shared" si="2"/>
        <v>2</v>
      </c>
      <c r="C25" s="442"/>
      <c r="D25" s="589"/>
      <c r="E25" s="993"/>
      <c r="F25" s="992">
        <f t="shared" si="0"/>
        <v>0</v>
      </c>
      <c r="G25" s="996"/>
      <c r="H25" s="997"/>
      <c r="I25" s="132">
        <f t="shared" si="6"/>
        <v>61.549999999999955</v>
      </c>
      <c r="L25" s="469">
        <f t="shared" si="4"/>
        <v>21</v>
      </c>
      <c r="M25" s="442"/>
      <c r="N25" s="589"/>
      <c r="O25" s="993"/>
      <c r="P25" s="992">
        <f t="shared" si="1"/>
        <v>0</v>
      </c>
      <c r="Q25" s="996"/>
      <c r="R25" s="997"/>
      <c r="S25" s="132">
        <f t="shared" si="7"/>
        <v>614.67999999999995</v>
      </c>
    </row>
    <row r="26" spans="2:19" x14ac:dyDescent="0.25">
      <c r="B26" s="469">
        <f t="shared" si="2"/>
        <v>2</v>
      </c>
      <c r="C26" s="442"/>
      <c r="D26" s="589"/>
      <c r="E26" s="993"/>
      <c r="F26" s="992">
        <f t="shared" si="0"/>
        <v>0</v>
      </c>
      <c r="G26" s="996"/>
      <c r="H26" s="997"/>
      <c r="I26" s="132">
        <f t="shared" si="6"/>
        <v>61.549999999999955</v>
      </c>
      <c r="L26" s="469">
        <f t="shared" si="4"/>
        <v>21</v>
      </c>
      <c r="M26" s="442"/>
      <c r="N26" s="589"/>
      <c r="O26" s="993"/>
      <c r="P26" s="992">
        <f t="shared" si="1"/>
        <v>0</v>
      </c>
      <c r="Q26" s="996"/>
      <c r="R26" s="997"/>
      <c r="S26" s="132">
        <f t="shared" si="7"/>
        <v>614.67999999999995</v>
      </c>
    </row>
    <row r="27" spans="2:19" x14ac:dyDescent="0.25">
      <c r="B27" s="469">
        <f t="shared" si="2"/>
        <v>2</v>
      </c>
      <c r="C27" s="442"/>
      <c r="D27" s="589"/>
      <c r="E27" s="993"/>
      <c r="F27" s="992">
        <f t="shared" si="0"/>
        <v>0</v>
      </c>
      <c r="G27" s="996"/>
      <c r="H27" s="998"/>
      <c r="I27" s="132">
        <f t="shared" si="6"/>
        <v>61.549999999999955</v>
      </c>
      <c r="L27" s="469">
        <f t="shared" si="4"/>
        <v>21</v>
      </c>
      <c r="M27" s="442"/>
      <c r="N27" s="589"/>
      <c r="O27" s="993"/>
      <c r="P27" s="992">
        <f t="shared" si="1"/>
        <v>0</v>
      </c>
      <c r="Q27" s="996"/>
      <c r="R27" s="998"/>
      <c r="S27" s="132">
        <f t="shared" si="7"/>
        <v>614.67999999999995</v>
      </c>
    </row>
    <row r="28" spans="2:19" x14ac:dyDescent="0.25">
      <c r="B28" s="469">
        <f t="shared" si="2"/>
        <v>2</v>
      </c>
      <c r="C28" s="442"/>
      <c r="D28" s="589"/>
      <c r="E28" s="993"/>
      <c r="F28" s="992">
        <f t="shared" si="0"/>
        <v>0</v>
      </c>
      <c r="G28" s="996"/>
      <c r="H28" s="998"/>
      <c r="I28" s="132">
        <f t="shared" si="6"/>
        <v>61.549999999999955</v>
      </c>
      <c r="L28" s="469">
        <f t="shared" si="4"/>
        <v>21</v>
      </c>
      <c r="M28" s="442"/>
      <c r="N28" s="589"/>
      <c r="O28" s="993"/>
      <c r="P28" s="992">
        <f t="shared" si="1"/>
        <v>0</v>
      </c>
      <c r="Q28" s="996"/>
      <c r="R28" s="998"/>
      <c r="S28" s="132">
        <f t="shared" si="7"/>
        <v>614.67999999999995</v>
      </c>
    </row>
    <row r="29" spans="2:19" x14ac:dyDescent="0.25">
      <c r="B29" s="469">
        <f t="shared" si="2"/>
        <v>2</v>
      </c>
      <c r="C29" s="442"/>
      <c r="D29" s="589"/>
      <c r="E29" s="993"/>
      <c r="F29" s="992">
        <f t="shared" si="0"/>
        <v>0</v>
      </c>
      <c r="G29" s="996"/>
      <c r="H29" s="998"/>
      <c r="I29" s="132">
        <f t="shared" si="6"/>
        <v>61.549999999999955</v>
      </c>
      <c r="L29" s="469">
        <f t="shared" si="4"/>
        <v>21</v>
      </c>
      <c r="M29" s="442"/>
      <c r="N29" s="589"/>
      <c r="O29" s="993"/>
      <c r="P29" s="992">
        <f t="shared" si="1"/>
        <v>0</v>
      </c>
      <c r="Q29" s="996"/>
      <c r="R29" s="998"/>
      <c r="S29" s="132">
        <f t="shared" si="7"/>
        <v>614.67999999999995</v>
      </c>
    </row>
    <row r="30" spans="2:19" x14ac:dyDescent="0.25">
      <c r="B30" s="469">
        <f t="shared" si="2"/>
        <v>2</v>
      </c>
      <c r="C30" s="442"/>
      <c r="D30" s="589"/>
      <c r="E30" s="993"/>
      <c r="F30" s="992">
        <f t="shared" si="0"/>
        <v>0</v>
      </c>
      <c r="G30" s="996"/>
      <c r="H30" s="998"/>
      <c r="I30" s="132">
        <f t="shared" si="6"/>
        <v>61.549999999999955</v>
      </c>
      <c r="L30" s="469">
        <f t="shared" si="4"/>
        <v>21</v>
      </c>
      <c r="M30" s="442"/>
      <c r="N30" s="589"/>
      <c r="O30" s="993"/>
      <c r="P30" s="992">
        <f t="shared" si="1"/>
        <v>0</v>
      </c>
      <c r="Q30" s="996"/>
      <c r="R30" s="998"/>
      <c r="S30" s="132">
        <f t="shared" si="7"/>
        <v>614.67999999999995</v>
      </c>
    </row>
    <row r="31" spans="2:19" x14ac:dyDescent="0.25">
      <c r="B31" s="469">
        <f t="shared" si="2"/>
        <v>2</v>
      </c>
      <c r="C31" s="442"/>
      <c r="D31" s="589"/>
      <c r="E31" s="999"/>
      <c r="F31" s="992">
        <f t="shared" si="0"/>
        <v>0</v>
      </c>
      <c r="G31" s="1000"/>
      <c r="H31" s="998"/>
      <c r="I31" s="132">
        <f t="shared" si="6"/>
        <v>61.549999999999955</v>
      </c>
      <c r="L31" s="469">
        <f t="shared" si="4"/>
        <v>21</v>
      </c>
      <c r="M31" s="442"/>
      <c r="N31" s="589"/>
      <c r="O31" s="999"/>
      <c r="P31" s="992">
        <f t="shared" si="1"/>
        <v>0</v>
      </c>
      <c r="Q31" s="1000"/>
      <c r="R31" s="998"/>
      <c r="S31" s="132">
        <f t="shared" si="7"/>
        <v>614.67999999999995</v>
      </c>
    </row>
    <row r="32" spans="2:19" x14ac:dyDescent="0.25">
      <c r="B32" s="469">
        <f t="shared" si="2"/>
        <v>2</v>
      </c>
      <c r="C32" s="442"/>
      <c r="D32" s="589"/>
      <c r="E32" s="999"/>
      <c r="F32" s="992">
        <f t="shared" si="0"/>
        <v>0</v>
      </c>
      <c r="G32" s="1000"/>
      <c r="H32" s="998"/>
      <c r="I32" s="132">
        <f t="shared" si="6"/>
        <v>61.549999999999955</v>
      </c>
      <c r="L32" s="469">
        <f t="shared" si="4"/>
        <v>21</v>
      </c>
      <c r="M32" s="442"/>
      <c r="N32" s="589"/>
      <c r="O32" s="999"/>
      <c r="P32" s="992">
        <f t="shared" si="1"/>
        <v>0</v>
      </c>
      <c r="Q32" s="1000"/>
      <c r="R32" s="998"/>
      <c r="S32" s="132">
        <f t="shared" si="7"/>
        <v>614.67999999999995</v>
      </c>
    </row>
    <row r="33" spans="2:19" x14ac:dyDescent="0.25">
      <c r="B33" s="469">
        <f t="shared" si="2"/>
        <v>2</v>
      </c>
      <c r="C33" s="442"/>
      <c r="D33" s="589"/>
      <c r="E33" s="999"/>
      <c r="F33" s="992">
        <f t="shared" si="0"/>
        <v>0</v>
      </c>
      <c r="G33" s="1000"/>
      <c r="H33" s="998"/>
      <c r="I33" s="132">
        <f t="shared" si="6"/>
        <v>61.549999999999955</v>
      </c>
      <c r="L33" s="469">
        <f t="shared" si="4"/>
        <v>21</v>
      </c>
      <c r="M33" s="442"/>
      <c r="N33" s="589"/>
      <c r="O33" s="999"/>
      <c r="P33" s="992">
        <f t="shared" si="1"/>
        <v>0</v>
      </c>
      <c r="Q33" s="1000"/>
      <c r="R33" s="998"/>
      <c r="S33" s="132">
        <f t="shared" si="7"/>
        <v>614.67999999999995</v>
      </c>
    </row>
    <row r="34" spans="2:19" x14ac:dyDescent="0.25">
      <c r="B34" s="469">
        <f t="shared" si="2"/>
        <v>2</v>
      </c>
      <c r="C34" s="442"/>
      <c r="D34" s="589"/>
      <c r="E34" s="999"/>
      <c r="F34" s="992">
        <f t="shared" si="0"/>
        <v>0</v>
      </c>
      <c r="G34" s="1000"/>
      <c r="H34" s="998"/>
      <c r="I34" s="132">
        <f t="shared" si="6"/>
        <v>61.549999999999955</v>
      </c>
      <c r="L34" s="469">
        <f t="shared" si="4"/>
        <v>21</v>
      </c>
      <c r="M34" s="442"/>
      <c r="N34" s="589"/>
      <c r="O34" s="999"/>
      <c r="P34" s="992">
        <f t="shared" si="1"/>
        <v>0</v>
      </c>
      <c r="Q34" s="1000"/>
      <c r="R34" s="998"/>
      <c r="S34" s="132">
        <f t="shared" si="7"/>
        <v>614.67999999999995</v>
      </c>
    </row>
    <row r="35" spans="2:19" x14ac:dyDescent="0.25">
      <c r="B35" s="469">
        <f t="shared" si="2"/>
        <v>2</v>
      </c>
      <c r="C35" s="442"/>
      <c r="D35" s="589"/>
      <c r="E35" s="999"/>
      <c r="F35" s="992">
        <f t="shared" si="0"/>
        <v>0</v>
      </c>
      <c r="G35" s="1000"/>
      <c r="H35" s="998"/>
      <c r="I35" s="132">
        <f t="shared" si="6"/>
        <v>61.549999999999955</v>
      </c>
      <c r="L35" s="469">
        <f t="shared" si="4"/>
        <v>21</v>
      </c>
      <c r="M35" s="442"/>
      <c r="N35" s="589"/>
      <c r="O35" s="999"/>
      <c r="P35" s="992">
        <f t="shared" si="1"/>
        <v>0</v>
      </c>
      <c r="Q35" s="1000"/>
      <c r="R35" s="998"/>
      <c r="S35" s="132">
        <f t="shared" si="7"/>
        <v>614.67999999999995</v>
      </c>
    </row>
    <row r="36" spans="2:19" x14ac:dyDescent="0.25">
      <c r="B36" s="469">
        <f t="shared" si="2"/>
        <v>2</v>
      </c>
      <c r="C36" s="442"/>
      <c r="D36" s="589"/>
      <c r="E36" s="999"/>
      <c r="F36" s="992">
        <f t="shared" si="0"/>
        <v>0</v>
      </c>
      <c r="G36" s="1000"/>
      <c r="H36" s="998"/>
      <c r="I36" s="132">
        <f t="shared" si="6"/>
        <v>61.549999999999955</v>
      </c>
      <c r="L36" s="469">
        <f t="shared" si="4"/>
        <v>21</v>
      </c>
      <c r="M36" s="442"/>
      <c r="N36" s="589"/>
      <c r="O36" s="999"/>
      <c r="P36" s="992">
        <f t="shared" si="1"/>
        <v>0</v>
      </c>
      <c r="Q36" s="1000"/>
      <c r="R36" s="998"/>
      <c r="S36" s="132">
        <f t="shared" si="7"/>
        <v>614.67999999999995</v>
      </c>
    </row>
    <row r="37" spans="2:19" x14ac:dyDescent="0.25">
      <c r="B37" s="469">
        <f t="shared" si="2"/>
        <v>2</v>
      </c>
      <c r="C37" s="442"/>
      <c r="D37" s="589"/>
      <c r="E37" s="999"/>
      <c r="F37" s="992">
        <f t="shared" si="0"/>
        <v>0</v>
      </c>
      <c r="G37" s="1000"/>
      <c r="H37" s="998"/>
      <c r="I37" s="132">
        <f t="shared" si="6"/>
        <v>61.549999999999955</v>
      </c>
      <c r="L37" s="469">
        <f t="shared" si="4"/>
        <v>21</v>
      </c>
      <c r="M37" s="442"/>
      <c r="N37" s="589"/>
      <c r="O37" s="999"/>
      <c r="P37" s="992">
        <f t="shared" si="1"/>
        <v>0</v>
      </c>
      <c r="Q37" s="1000"/>
      <c r="R37" s="998"/>
      <c r="S37" s="132">
        <f t="shared" si="7"/>
        <v>614.67999999999995</v>
      </c>
    </row>
    <row r="38" spans="2:19" x14ac:dyDescent="0.25">
      <c r="B38" s="469">
        <f t="shared" si="2"/>
        <v>2</v>
      </c>
      <c r="C38" s="442"/>
      <c r="D38" s="589"/>
      <c r="E38" s="999"/>
      <c r="F38" s="992">
        <f t="shared" si="0"/>
        <v>0</v>
      </c>
      <c r="G38" s="1000"/>
      <c r="H38" s="998"/>
      <c r="I38" s="132">
        <f t="shared" si="6"/>
        <v>61.549999999999955</v>
      </c>
      <c r="L38" s="469">
        <f t="shared" si="4"/>
        <v>21</v>
      </c>
      <c r="M38" s="442"/>
      <c r="N38" s="589"/>
      <c r="O38" s="999"/>
      <c r="P38" s="992">
        <f t="shared" si="1"/>
        <v>0</v>
      </c>
      <c r="Q38" s="1000"/>
      <c r="R38" s="998"/>
      <c r="S38" s="132">
        <f t="shared" si="7"/>
        <v>614.67999999999995</v>
      </c>
    </row>
    <row r="39" spans="2:19" x14ac:dyDescent="0.25">
      <c r="B39" s="469">
        <f t="shared" si="2"/>
        <v>2</v>
      </c>
      <c r="C39" s="442"/>
      <c r="D39" s="589"/>
      <c r="E39" s="999"/>
      <c r="F39" s="992">
        <f t="shared" si="0"/>
        <v>0</v>
      </c>
      <c r="G39" s="1000"/>
      <c r="H39" s="998"/>
      <c r="I39" s="132">
        <f t="shared" si="6"/>
        <v>61.549999999999955</v>
      </c>
      <c r="L39" s="469">
        <f t="shared" si="4"/>
        <v>21</v>
      </c>
      <c r="M39" s="442"/>
      <c r="N39" s="589"/>
      <c r="O39" s="999"/>
      <c r="P39" s="992">
        <f t="shared" si="1"/>
        <v>0</v>
      </c>
      <c r="Q39" s="1000"/>
      <c r="R39" s="998"/>
      <c r="S39" s="132">
        <f t="shared" si="7"/>
        <v>614.67999999999995</v>
      </c>
    </row>
    <row r="40" spans="2:19" x14ac:dyDescent="0.25">
      <c r="B40" s="469">
        <f t="shared" si="2"/>
        <v>2</v>
      </c>
      <c r="C40" s="442"/>
      <c r="D40" s="589"/>
      <c r="E40" s="999"/>
      <c r="F40" s="992">
        <f t="shared" si="0"/>
        <v>0</v>
      </c>
      <c r="G40" s="1000"/>
      <c r="H40" s="998"/>
      <c r="I40" s="132">
        <f t="shared" si="6"/>
        <v>61.549999999999955</v>
      </c>
      <c r="L40" s="469">
        <f t="shared" si="4"/>
        <v>21</v>
      </c>
      <c r="M40" s="442"/>
      <c r="N40" s="589"/>
      <c r="O40" s="999"/>
      <c r="P40" s="992">
        <f t="shared" si="1"/>
        <v>0</v>
      </c>
      <c r="Q40" s="1000"/>
      <c r="R40" s="998"/>
      <c r="S40" s="132">
        <f t="shared" si="7"/>
        <v>614.67999999999995</v>
      </c>
    </row>
    <row r="41" spans="2:19" x14ac:dyDescent="0.25">
      <c r="B41" s="469">
        <f t="shared" si="2"/>
        <v>2</v>
      </c>
      <c r="C41" s="442"/>
      <c r="D41" s="589"/>
      <c r="E41" s="1001"/>
      <c r="F41" s="992">
        <f t="shared" si="0"/>
        <v>0</v>
      </c>
      <c r="G41" s="1002"/>
      <c r="H41" s="1002"/>
      <c r="I41" s="132">
        <f t="shared" si="6"/>
        <v>61.549999999999955</v>
      </c>
      <c r="L41" s="469">
        <f t="shared" si="4"/>
        <v>21</v>
      </c>
      <c r="M41" s="442"/>
      <c r="N41" s="589"/>
      <c r="O41" s="1001"/>
      <c r="P41" s="992">
        <f t="shared" si="1"/>
        <v>0</v>
      </c>
      <c r="Q41" s="1002"/>
      <c r="R41" s="1002"/>
      <c r="S41" s="132">
        <f t="shared" si="7"/>
        <v>614.67999999999995</v>
      </c>
    </row>
    <row r="42" spans="2:19" x14ac:dyDescent="0.25">
      <c r="B42" s="469"/>
      <c r="C42" s="442"/>
      <c r="D42" s="589"/>
      <c r="E42" s="1001"/>
      <c r="F42" s="992"/>
      <c r="G42" s="1002"/>
      <c r="H42" s="1002"/>
      <c r="I42" s="132"/>
      <c r="L42" s="469"/>
      <c r="M42" s="442"/>
      <c r="N42" s="589"/>
      <c r="O42" s="1001"/>
      <c r="P42" s="992"/>
      <c r="Q42" s="1002"/>
      <c r="R42" s="1002"/>
      <c r="S42" s="132"/>
    </row>
    <row r="43" spans="2:19" x14ac:dyDescent="0.25">
      <c r="B43" s="469"/>
      <c r="C43" s="442"/>
      <c r="D43" s="589"/>
      <c r="E43" s="1001"/>
      <c r="F43" s="992"/>
      <c r="G43" s="1002"/>
      <c r="H43" s="1002"/>
      <c r="I43" s="132"/>
      <c r="L43" s="469"/>
      <c r="M43" s="442"/>
      <c r="N43" s="589"/>
      <c r="O43" s="1001"/>
      <c r="P43" s="992"/>
      <c r="Q43" s="1002"/>
      <c r="R43" s="1002"/>
      <c r="S43" s="132"/>
    </row>
    <row r="44" spans="2:19" x14ac:dyDescent="0.25">
      <c r="B44" s="469"/>
      <c r="C44" s="442"/>
      <c r="D44" s="589"/>
      <c r="E44" s="1001"/>
      <c r="F44" s="992"/>
      <c r="G44" s="1002"/>
      <c r="H44" s="1002"/>
      <c r="I44" s="132"/>
      <c r="L44" s="469"/>
      <c r="M44" s="442"/>
      <c r="N44" s="589"/>
      <c r="O44" s="1001"/>
      <c r="P44" s="992"/>
      <c r="Q44" s="1002"/>
      <c r="R44" s="1002"/>
      <c r="S44" s="132"/>
    </row>
    <row r="45" spans="2:19" x14ac:dyDescent="0.25">
      <c r="B45" s="469"/>
      <c r="C45" s="442"/>
      <c r="D45" s="589"/>
      <c r="E45" s="1001"/>
      <c r="F45" s="992"/>
      <c r="G45" s="1002"/>
      <c r="H45" s="1002"/>
      <c r="I45" s="132"/>
      <c r="L45" s="469"/>
      <c r="M45" s="442"/>
      <c r="N45" s="589"/>
      <c r="O45" s="1001"/>
      <c r="P45" s="992"/>
      <c r="Q45" s="1002"/>
      <c r="R45" s="1002"/>
      <c r="S45" s="132"/>
    </row>
    <row r="46" spans="2:19" x14ac:dyDescent="0.25">
      <c r="B46" s="469"/>
      <c r="C46" s="442"/>
      <c r="D46" s="589"/>
      <c r="E46" s="1001"/>
      <c r="F46" s="992"/>
      <c r="G46" s="1002"/>
      <c r="H46" s="1002"/>
      <c r="I46" s="132"/>
      <c r="L46" s="469"/>
      <c r="M46" s="442"/>
      <c r="N46" s="589"/>
      <c r="O46" s="1001"/>
      <c r="P46" s="992"/>
      <c r="Q46" s="1002"/>
      <c r="R46" s="1002"/>
      <c r="S46" s="132"/>
    </row>
    <row r="47" spans="2:19" x14ac:dyDescent="0.25">
      <c r="B47" s="469"/>
      <c r="C47" s="442"/>
      <c r="D47" s="589"/>
      <c r="E47" s="1001"/>
      <c r="F47" s="992"/>
      <c r="G47" s="1002"/>
      <c r="H47" s="1002"/>
      <c r="I47" s="132"/>
      <c r="L47" s="469"/>
      <c r="M47" s="442"/>
      <c r="N47" s="589"/>
      <c r="O47" s="1001"/>
      <c r="P47" s="992"/>
      <c r="Q47" s="1002"/>
      <c r="R47" s="1002"/>
      <c r="S47" s="132"/>
    </row>
    <row r="48" spans="2:19" x14ac:dyDescent="0.25">
      <c r="B48" s="469"/>
      <c r="C48" s="442"/>
      <c r="D48" s="589"/>
      <c r="E48" s="1001"/>
      <c r="F48" s="992"/>
      <c r="G48" s="1002"/>
      <c r="H48" s="1002"/>
      <c r="I48" s="132"/>
      <c r="L48" s="469"/>
      <c r="M48" s="442"/>
      <c r="N48" s="589"/>
      <c r="O48" s="1001"/>
      <c r="P48" s="992"/>
      <c r="Q48" s="1002"/>
      <c r="R48" s="1002"/>
      <c r="S48" s="132"/>
    </row>
    <row r="49" spans="1:19" x14ac:dyDescent="0.25">
      <c r="B49" s="469"/>
      <c r="C49" s="442"/>
      <c r="D49" s="589"/>
      <c r="E49" s="1001"/>
      <c r="F49" s="992"/>
      <c r="G49" s="1002"/>
      <c r="H49" s="1002"/>
      <c r="I49" s="132"/>
      <c r="L49" s="469"/>
      <c r="M49" s="442"/>
      <c r="N49" s="589"/>
      <c r="O49" s="1001"/>
      <c r="P49" s="992"/>
      <c r="Q49" s="1002"/>
      <c r="R49" s="1002"/>
      <c r="S49" s="132"/>
    </row>
    <row r="50" spans="1:19" x14ac:dyDescent="0.25">
      <c r="B50" s="469"/>
      <c r="C50" s="442"/>
      <c r="D50" s="589"/>
      <c r="E50" s="1001"/>
      <c r="F50" s="992"/>
      <c r="G50" s="1002"/>
      <c r="H50" s="1002"/>
      <c r="I50" s="132"/>
      <c r="L50" s="469"/>
      <c r="M50" s="442"/>
      <c r="N50" s="589"/>
      <c r="O50" s="1001"/>
      <c r="P50" s="992"/>
      <c r="Q50" s="1002"/>
      <c r="R50" s="1002"/>
      <c r="S50" s="132"/>
    </row>
    <row r="51" spans="1:19" ht="15.75" thickBot="1" x14ac:dyDescent="0.3">
      <c r="B51" s="74"/>
      <c r="C51" s="444"/>
      <c r="D51" s="1014"/>
      <c r="E51" s="466"/>
      <c r="F51" s="465"/>
      <c r="G51" s="467"/>
      <c r="H51" s="467"/>
      <c r="I51" s="382"/>
      <c r="L51" s="74"/>
      <c r="M51" s="444"/>
      <c r="N51" s="1014"/>
      <c r="O51" s="466"/>
      <c r="P51" s="465"/>
      <c r="Q51" s="467"/>
      <c r="R51" s="467"/>
      <c r="S51" s="382"/>
    </row>
    <row r="52" spans="1:19" ht="16.5" thickTop="1" thickBot="1" x14ac:dyDescent="0.3">
      <c r="A52" s="75"/>
      <c r="B52" s="75"/>
      <c r="C52" s="75"/>
      <c r="D52" s="105">
        <f>SUM(D10:D51)</f>
        <v>783.80000000000007</v>
      </c>
      <c r="E52" s="75"/>
      <c r="F52" s="105">
        <f>SUM(F10:F51)</f>
        <v>783.80000000000007</v>
      </c>
      <c r="G52" s="75"/>
      <c r="H52" s="75"/>
      <c r="K52" s="75"/>
      <c r="L52" s="75"/>
      <c r="M52" s="75"/>
      <c r="N52" s="105">
        <f>SUM(N10:N51)</f>
        <v>0</v>
      </c>
      <c r="O52" s="75"/>
      <c r="P52" s="105">
        <f>SUM(P10:P51)</f>
        <v>0</v>
      </c>
      <c r="Q52" s="75"/>
      <c r="R52" s="75"/>
    </row>
    <row r="53" spans="1:19" x14ac:dyDescent="0.25">
      <c r="A53" s="75"/>
      <c r="B53" s="75"/>
      <c r="C53" s="75"/>
      <c r="D53" s="1011" t="s">
        <v>21</v>
      </c>
      <c r="E53" s="986"/>
      <c r="F53" s="143">
        <f>E6+E5+E4-F52</f>
        <v>61.549999999999955</v>
      </c>
      <c r="G53" s="75"/>
      <c r="H53" s="75"/>
      <c r="K53" s="75"/>
      <c r="L53" s="75"/>
      <c r="M53" s="75"/>
      <c r="N53" s="1049" t="s">
        <v>21</v>
      </c>
      <c r="O53" s="1050"/>
      <c r="P53" s="143">
        <f>O6+O5+O4-P52</f>
        <v>614.67999999999995</v>
      </c>
      <c r="Q53" s="75"/>
      <c r="R53" s="75"/>
    </row>
    <row r="54" spans="1:19" ht="15.75" thickBot="1" x14ac:dyDescent="0.3">
      <c r="A54" s="75"/>
      <c r="B54" s="75"/>
      <c r="C54" s="75"/>
      <c r="D54" s="1012" t="s">
        <v>4</v>
      </c>
      <c r="E54" s="988"/>
      <c r="F54" s="49">
        <f>F5+F4-C10+F6+F7</f>
        <v>22</v>
      </c>
      <c r="G54" s="75"/>
      <c r="H54" s="75"/>
      <c r="K54" s="75"/>
      <c r="L54" s="75"/>
      <c r="M54" s="75"/>
      <c r="N54" s="1051" t="s">
        <v>4</v>
      </c>
      <c r="O54" s="1052"/>
      <c r="P54" s="49">
        <f>P5+P4-M10+P6+P7</f>
        <v>21</v>
      </c>
      <c r="Q54" s="75"/>
      <c r="R54" s="75"/>
    </row>
    <row r="55" spans="1:19" x14ac:dyDescent="0.25">
      <c r="A55" s="75"/>
      <c r="B55" s="75"/>
      <c r="C55" s="75"/>
      <c r="E55" s="75"/>
      <c r="F55" s="75"/>
      <c r="G55" s="75"/>
      <c r="H55" s="75"/>
      <c r="K55" s="75"/>
      <c r="L55" s="75"/>
      <c r="M55" s="75"/>
      <c r="O55" s="75"/>
      <c r="P55" s="75"/>
      <c r="Q55" s="75"/>
      <c r="R55" s="75"/>
    </row>
    <row r="56" spans="1:19" x14ac:dyDescent="0.25">
      <c r="A56" s="75"/>
      <c r="B56" s="75"/>
      <c r="C56" s="75"/>
      <c r="E56" s="75"/>
      <c r="F56" s="75"/>
      <c r="G56" s="75"/>
      <c r="H56" s="75"/>
      <c r="K56" s="75"/>
      <c r="L56" s="75"/>
      <c r="M56" s="75"/>
      <c r="O56" s="75"/>
      <c r="P56" s="75"/>
      <c r="Q56" s="75"/>
      <c r="R56" s="75"/>
    </row>
    <row r="57" spans="1:19" x14ac:dyDescent="0.25">
      <c r="A57" s="75"/>
      <c r="B57" s="75"/>
      <c r="C57" s="75"/>
      <c r="E57" s="75"/>
      <c r="F57" s="75"/>
      <c r="G57" s="75"/>
      <c r="H57" s="75"/>
      <c r="K57" s="75"/>
      <c r="L57" s="75"/>
      <c r="M57" s="75"/>
      <c r="O57" s="75"/>
      <c r="P57" s="75"/>
      <c r="Q57" s="75"/>
      <c r="R57" s="75"/>
    </row>
    <row r="58" spans="1:19" x14ac:dyDescent="0.25">
      <c r="A58" s="75"/>
      <c r="B58" s="75"/>
      <c r="C58" s="75"/>
      <c r="E58" s="75"/>
      <c r="F58" s="75"/>
      <c r="G58" s="75"/>
      <c r="H58" s="75"/>
      <c r="K58" s="75"/>
      <c r="L58" s="75"/>
      <c r="M58" s="75"/>
      <c r="O58" s="75"/>
      <c r="P58" s="75"/>
      <c r="Q58" s="75"/>
      <c r="R58" s="75"/>
    </row>
    <row r="59" spans="1:19" x14ac:dyDescent="0.25">
      <c r="A59" s="75"/>
      <c r="B59" s="75"/>
      <c r="C59" s="75"/>
      <c r="E59" s="75"/>
      <c r="F59" s="75"/>
      <c r="G59" s="75"/>
      <c r="H59" s="75"/>
      <c r="K59" s="75"/>
      <c r="L59" s="75"/>
      <c r="M59" s="75"/>
      <c r="O59" s="75"/>
      <c r="P59" s="75"/>
      <c r="Q59" s="75"/>
      <c r="R59" s="75"/>
    </row>
  </sheetData>
  <mergeCells count="2">
    <mergeCell ref="A1:G1"/>
    <mergeCell ref="K1:Q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09"/>
      <c r="B1" s="1109"/>
      <c r="C1" s="1109"/>
      <c r="D1" s="1109"/>
      <c r="E1" s="1109"/>
      <c r="F1" s="1109"/>
      <c r="G1" s="110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79" t="s">
        <v>79</v>
      </c>
      <c r="C4" s="102"/>
      <c r="D4" s="137"/>
      <c r="E4" s="86"/>
      <c r="F4" s="73"/>
      <c r="G4" s="735"/>
    </row>
    <row r="5" spans="1:9" x14ac:dyDescent="0.25">
      <c r="A5" s="75"/>
      <c r="B5" s="1180"/>
      <c r="C5" s="254"/>
      <c r="D5" s="250"/>
      <c r="E5" s="251"/>
      <c r="F5" s="248"/>
      <c r="G5" s="48">
        <f>F32</f>
        <v>0</v>
      </c>
      <c r="H5" s="140">
        <f>E5-G5</f>
        <v>0</v>
      </c>
    </row>
    <row r="6" spans="1:9" ht="15.75" thickBot="1" x14ac:dyDescent="0.3">
      <c r="C6" s="588"/>
      <c r="D6" s="137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88"/>
      <c r="E8" s="332"/>
      <c r="F8" s="284">
        <f t="shared" ref="F8:F28" si="0">D8</f>
        <v>0</v>
      </c>
      <c r="G8" s="325"/>
      <c r="H8" s="271"/>
      <c r="I8" s="275">
        <f>E4+E5+E6-D8</f>
        <v>0</v>
      </c>
    </row>
    <row r="9" spans="1:9" x14ac:dyDescent="0.25">
      <c r="A9" s="75"/>
      <c r="B9" s="2"/>
      <c r="C9" s="15"/>
      <c r="D9" s="688"/>
      <c r="E9" s="336"/>
      <c r="F9" s="284">
        <f t="shared" si="0"/>
        <v>0</v>
      </c>
      <c r="G9" s="325"/>
      <c r="H9" s="271"/>
      <c r="I9" s="275">
        <f>I8-D9</f>
        <v>0</v>
      </c>
    </row>
    <row r="10" spans="1:9" x14ac:dyDescent="0.25">
      <c r="A10" s="75"/>
      <c r="B10" s="2"/>
      <c r="C10" s="15"/>
      <c r="D10" s="688"/>
      <c r="E10" s="336"/>
      <c r="F10" s="284">
        <f t="shared" si="0"/>
        <v>0</v>
      </c>
      <c r="G10" s="325"/>
      <c r="H10" s="271"/>
      <c r="I10" s="275">
        <f t="shared" ref="I10:I27" si="1">I9-D10</f>
        <v>0</v>
      </c>
    </row>
    <row r="11" spans="1:9" x14ac:dyDescent="0.25">
      <c r="A11" s="55"/>
      <c r="B11" s="2"/>
      <c r="C11" s="15"/>
      <c r="D11" s="688"/>
      <c r="E11" s="336"/>
      <c r="F11" s="284">
        <f t="shared" si="0"/>
        <v>0</v>
      </c>
      <c r="G11" s="325"/>
      <c r="H11" s="271"/>
      <c r="I11" s="275">
        <f t="shared" si="1"/>
        <v>0</v>
      </c>
    </row>
    <row r="12" spans="1:9" x14ac:dyDescent="0.25">
      <c r="A12" s="75"/>
      <c r="B12" s="2"/>
      <c r="C12" s="15"/>
      <c r="D12" s="688"/>
      <c r="E12" s="336"/>
      <c r="F12" s="284">
        <f t="shared" si="0"/>
        <v>0</v>
      </c>
      <c r="G12" s="325"/>
      <c r="H12" s="271"/>
      <c r="I12" s="275">
        <f t="shared" si="1"/>
        <v>0</v>
      </c>
    </row>
    <row r="13" spans="1:9" x14ac:dyDescent="0.25">
      <c r="A13" s="75"/>
      <c r="B13" s="2"/>
      <c r="C13" s="15"/>
      <c r="D13" s="688"/>
      <c r="E13" s="336"/>
      <c r="F13" s="284">
        <f t="shared" si="0"/>
        <v>0</v>
      </c>
      <c r="G13" s="325"/>
      <c r="H13" s="271"/>
      <c r="I13" s="275">
        <f t="shared" si="1"/>
        <v>0</v>
      </c>
    </row>
    <row r="14" spans="1:9" x14ac:dyDescent="0.25">
      <c r="B14" s="2"/>
      <c r="C14" s="15"/>
      <c r="D14" s="688"/>
      <c r="E14" s="332"/>
      <c r="F14" s="284">
        <f t="shared" si="0"/>
        <v>0</v>
      </c>
      <c r="G14" s="325"/>
      <c r="H14" s="271"/>
      <c r="I14" s="132">
        <f t="shared" si="1"/>
        <v>0</v>
      </c>
    </row>
    <row r="15" spans="1:9" x14ac:dyDescent="0.25">
      <c r="B15" s="2"/>
      <c r="C15" s="15"/>
      <c r="D15" s="688"/>
      <c r="E15" s="332"/>
      <c r="F15" s="284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88"/>
      <c r="E16" s="689"/>
      <c r="F16" s="284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90"/>
      <c r="E17" s="689"/>
      <c r="F17" s="284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88"/>
      <c r="E18" s="689"/>
      <c r="F18" s="284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88"/>
      <c r="E19" s="689"/>
      <c r="F19" s="284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88"/>
      <c r="E20" s="689"/>
      <c r="F20" s="284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88"/>
      <c r="E21" s="689"/>
      <c r="F21" s="284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88"/>
      <c r="E22" s="689"/>
      <c r="F22" s="284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88"/>
      <c r="E23" s="689"/>
      <c r="F23" s="284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88"/>
      <c r="E24" s="689"/>
      <c r="F24" s="284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88"/>
      <c r="E25" s="689"/>
      <c r="F25" s="284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88"/>
      <c r="E26" s="689"/>
      <c r="F26" s="284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84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84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6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31" t="s">
        <v>21</v>
      </c>
      <c r="E33" s="732"/>
      <c r="F33" s="143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33" t="s">
        <v>4</v>
      </c>
      <c r="E34" s="73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E22" sqref="E2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09"/>
      <c r="B1" s="1109"/>
      <c r="C1" s="1109"/>
      <c r="D1" s="1109"/>
      <c r="E1" s="1109"/>
      <c r="F1" s="1109"/>
      <c r="G1" s="110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79" t="s">
        <v>59</v>
      </c>
      <c r="C4" s="102"/>
      <c r="D4" s="137"/>
      <c r="E4" s="86"/>
      <c r="F4" s="73"/>
      <c r="G4" s="550"/>
    </row>
    <row r="5" spans="1:9" x14ac:dyDescent="0.25">
      <c r="A5" s="75"/>
      <c r="B5" s="1180"/>
      <c r="C5" s="102"/>
      <c r="D5" s="137"/>
      <c r="E5" s="86"/>
      <c r="F5" s="73"/>
      <c r="G5" s="48">
        <f>F32</f>
        <v>0</v>
      </c>
      <c r="H5" s="140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14"/>
      <c r="E8" s="79"/>
      <c r="F8" s="284">
        <f t="shared" ref="F8:F28" si="0">D8</f>
        <v>0</v>
      </c>
      <c r="G8" s="325"/>
      <c r="H8" s="271"/>
      <c r="I8" s="267">
        <f t="shared" ref="I8:I28" si="1">I7-D8</f>
        <v>0</v>
      </c>
    </row>
    <row r="9" spans="1:9" x14ac:dyDescent="0.25">
      <c r="A9" s="75"/>
      <c r="B9" s="2"/>
      <c r="C9" s="965"/>
      <c r="D9" s="966"/>
      <c r="E9" s="917">
        <f t="shared" ref="E9:E26" si="2">C9</f>
        <v>0</v>
      </c>
      <c r="F9" s="918"/>
      <c r="G9" s="243"/>
      <c r="I9" s="267">
        <f t="shared" ref="I9:I26" si="3">I8-C9</f>
        <v>0</v>
      </c>
    </row>
    <row r="10" spans="1:9" x14ac:dyDescent="0.25">
      <c r="A10" s="75"/>
      <c r="B10" s="2"/>
      <c r="C10" s="965"/>
      <c r="D10" s="967"/>
      <c r="E10" s="917">
        <f t="shared" si="2"/>
        <v>0</v>
      </c>
      <c r="F10" s="919"/>
      <c r="G10" s="243"/>
      <c r="I10" s="267">
        <f t="shared" si="3"/>
        <v>0</v>
      </c>
    </row>
    <row r="11" spans="1:9" x14ac:dyDescent="0.25">
      <c r="A11" s="55"/>
      <c r="B11" s="2"/>
      <c r="C11" s="965"/>
      <c r="D11" s="967"/>
      <c r="E11" s="917">
        <f t="shared" si="2"/>
        <v>0</v>
      </c>
      <c r="F11" s="919"/>
      <c r="G11" s="243"/>
      <c r="I11" s="267">
        <f t="shared" si="3"/>
        <v>0</v>
      </c>
    </row>
    <row r="12" spans="1:9" x14ac:dyDescent="0.25">
      <c r="A12" s="75"/>
      <c r="B12" s="2"/>
      <c r="C12" s="965"/>
      <c r="D12" s="967"/>
      <c r="E12" s="917">
        <f t="shared" si="2"/>
        <v>0</v>
      </c>
      <c r="F12" s="919"/>
      <c r="G12" s="243"/>
      <c r="I12" s="267">
        <f t="shared" si="3"/>
        <v>0</v>
      </c>
    </row>
    <row r="13" spans="1:9" x14ac:dyDescent="0.25">
      <c r="A13" s="75"/>
      <c r="B13" s="2"/>
      <c r="C13" s="965"/>
      <c r="D13" s="967"/>
      <c r="E13" s="917">
        <f t="shared" si="2"/>
        <v>0</v>
      </c>
      <c r="F13" s="919"/>
      <c r="G13" s="243"/>
      <c r="I13" s="267">
        <f t="shared" si="3"/>
        <v>0</v>
      </c>
    </row>
    <row r="14" spans="1:9" x14ac:dyDescent="0.25">
      <c r="B14" s="2"/>
      <c r="C14" s="965"/>
      <c r="D14" s="967"/>
      <c r="E14" s="917">
        <f t="shared" si="2"/>
        <v>0</v>
      </c>
      <c r="F14" s="919"/>
      <c r="G14" s="243"/>
      <c r="I14" s="267">
        <f t="shared" si="3"/>
        <v>0</v>
      </c>
    </row>
    <row r="15" spans="1:9" x14ac:dyDescent="0.25">
      <c r="B15" s="2"/>
      <c r="C15" s="965"/>
      <c r="D15" s="967"/>
      <c r="E15" s="917">
        <f t="shared" si="2"/>
        <v>0</v>
      </c>
      <c r="F15" s="919"/>
      <c r="G15" s="243"/>
      <c r="I15" s="267">
        <f t="shared" si="3"/>
        <v>0</v>
      </c>
    </row>
    <row r="16" spans="1:9" x14ac:dyDescent="0.25">
      <c r="B16" s="2"/>
      <c r="C16" s="965"/>
      <c r="D16" s="968"/>
      <c r="E16" s="917">
        <f t="shared" si="2"/>
        <v>0</v>
      </c>
      <c r="F16" s="920"/>
      <c r="G16" s="921"/>
      <c r="I16" s="47">
        <f t="shared" si="3"/>
        <v>0</v>
      </c>
    </row>
    <row r="17" spans="1:9" x14ac:dyDescent="0.25">
      <c r="B17" s="2"/>
      <c r="C17" s="969"/>
      <c r="D17" s="968"/>
      <c r="E17" s="917">
        <f t="shared" si="2"/>
        <v>0</v>
      </c>
      <c r="F17" s="920"/>
      <c r="G17" s="921"/>
      <c r="I17" s="47">
        <f t="shared" si="3"/>
        <v>0</v>
      </c>
    </row>
    <row r="18" spans="1:9" x14ac:dyDescent="0.25">
      <c r="B18" s="2"/>
      <c r="C18" s="965"/>
      <c r="D18" s="968"/>
      <c r="E18" s="917">
        <f t="shared" si="2"/>
        <v>0</v>
      </c>
      <c r="F18" s="920"/>
      <c r="G18" s="921"/>
      <c r="I18" s="47">
        <f t="shared" si="3"/>
        <v>0</v>
      </c>
    </row>
    <row r="19" spans="1:9" x14ac:dyDescent="0.25">
      <c r="B19" s="2"/>
      <c r="C19" s="965"/>
      <c r="D19" s="968"/>
      <c r="E19" s="917">
        <f t="shared" si="2"/>
        <v>0</v>
      </c>
      <c r="F19" s="920"/>
      <c r="G19" s="921"/>
      <c r="I19" s="47">
        <f t="shared" si="3"/>
        <v>0</v>
      </c>
    </row>
    <row r="20" spans="1:9" x14ac:dyDescent="0.25">
      <c r="B20" s="2"/>
      <c r="C20" s="965"/>
      <c r="D20" s="968"/>
      <c r="E20" s="917">
        <f t="shared" si="2"/>
        <v>0</v>
      </c>
      <c r="F20" s="920"/>
      <c r="G20" s="921"/>
      <c r="I20" s="47">
        <f t="shared" si="3"/>
        <v>0</v>
      </c>
    </row>
    <row r="21" spans="1:9" x14ac:dyDescent="0.25">
      <c r="B21" s="2"/>
      <c r="C21" s="965"/>
      <c r="D21" s="968"/>
      <c r="E21" s="917">
        <f t="shared" si="2"/>
        <v>0</v>
      </c>
      <c r="F21" s="920"/>
      <c r="G21" s="921"/>
      <c r="I21" s="47">
        <f t="shared" si="3"/>
        <v>0</v>
      </c>
    </row>
    <row r="22" spans="1:9" x14ac:dyDescent="0.25">
      <c r="B22" s="2"/>
      <c r="C22" s="965"/>
      <c r="D22" s="968"/>
      <c r="E22" s="917">
        <f t="shared" si="2"/>
        <v>0</v>
      </c>
      <c r="F22" s="920"/>
      <c r="G22" s="921"/>
      <c r="I22" s="47">
        <f t="shared" si="3"/>
        <v>0</v>
      </c>
    </row>
    <row r="23" spans="1:9" x14ac:dyDescent="0.25">
      <c r="B23" s="2"/>
      <c r="C23" s="965"/>
      <c r="D23" s="968"/>
      <c r="E23" s="917">
        <f t="shared" si="2"/>
        <v>0</v>
      </c>
      <c r="F23" s="920"/>
      <c r="G23" s="921"/>
      <c r="I23" s="47">
        <f t="shared" si="3"/>
        <v>0</v>
      </c>
    </row>
    <row r="24" spans="1:9" x14ac:dyDescent="0.25">
      <c r="B24" s="2"/>
      <c r="C24" s="965"/>
      <c r="D24" s="968"/>
      <c r="E24" s="917">
        <f t="shared" si="2"/>
        <v>0</v>
      </c>
      <c r="F24" s="922"/>
      <c r="G24" s="921"/>
      <c r="I24" s="47">
        <f t="shared" si="3"/>
        <v>0</v>
      </c>
    </row>
    <row r="25" spans="1:9" x14ac:dyDescent="0.25">
      <c r="B25" s="2"/>
      <c r="C25" s="965"/>
      <c r="D25" s="968"/>
      <c r="E25" s="917">
        <f t="shared" si="2"/>
        <v>0</v>
      </c>
      <c r="F25" s="922"/>
      <c r="G25" s="921"/>
      <c r="I25" s="47">
        <f t="shared" si="3"/>
        <v>0</v>
      </c>
    </row>
    <row r="26" spans="1:9" x14ac:dyDescent="0.25">
      <c r="B26" s="109"/>
      <c r="C26" s="965"/>
      <c r="D26" s="968"/>
      <c r="E26" s="917">
        <f t="shared" si="2"/>
        <v>0</v>
      </c>
      <c r="F26" s="922"/>
      <c r="G26" s="923"/>
      <c r="I26" s="47">
        <f t="shared" si="3"/>
        <v>0</v>
      </c>
    </row>
    <row r="27" spans="1:9" x14ac:dyDescent="0.25">
      <c r="B27" s="106"/>
      <c r="C27" s="15"/>
      <c r="D27" s="14"/>
      <c r="E27" s="13"/>
      <c r="F27" s="284">
        <f t="shared" si="0"/>
        <v>0</v>
      </c>
      <c r="G27" s="95"/>
      <c r="H27" s="17"/>
      <c r="I27" s="47">
        <f t="shared" si="1"/>
        <v>0</v>
      </c>
    </row>
    <row r="28" spans="1:9" x14ac:dyDescent="0.25">
      <c r="B28" s="2"/>
      <c r="C28" s="15"/>
      <c r="D28" s="14"/>
      <c r="E28" s="13"/>
      <c r="F28" s="284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46" t="s">
        <v>21</v>
      </c>
      <c r="E33" s="547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48" t="s">
        <v>4</v>
      </c>
      <c r="E34" s="549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topLeftCell="A13"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09"/>
      <c r="B1" s="1109"/>
      <c r="C1" s="1109"/>
      <c r="D1" s="1109"/>
      <c r="E1" s="1109"/>
      <c r="F1" s="1109"/>
      <c r="G1" s="110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79" t="s">
        <v>107</v>
      </c>
      <c r="C4" s="102"/>
      <c r="D4" s="137"/>
      <c r="E4" s="86"/>
      <c r="F4" s="73"/>
      <c r="G4" s="897"/>
    </row>
    <row r="5" spans="1:9" x14ac:dyDescent="0.25">
      <c r="A5" s="75"/>
      <c r="B5" s="1180"/>
      <c r="C5" s="102"/>
      <c r="D5" s="137"/>
      <c r="E5" s="86"/>
      <c r="F5" s="73"/>
      <c r="G5" s="48">
        <f>F32</f>
        <v>0</v>
      </c>
      <c r="H5" s="140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84">
        <f t="shared" ref="F8:F28" si="0">D8</f>
        <v>0</v>
      </c>
      <c r="G8" s="325"/>
      <c r="H8" s="271"/>
      <c r="I8" s="132">
        <f>E4+E5+E6-D8</f>
        <v>0</v>
      </c>
    </row>
    <row r="9" spans="1:9" x14ac:dyDescent="0.25">
      <c r="A9" s="75"/>
      <c r="B9" s="2"/>
      <c r="C9" s="15"/>
      <c r="D9" s="284"/>
      <c r="E9" s="306"/>
      <c r="F9" s="284">
        <f t="shared" si="0"/>
        <v>0</v>
      </c>
      <c r="G9" s="325"/>
      <c r="H9" s="271"/>
      <c r="I9" s="275">
        <f>I8-D9</f>
        <v>0</v>
      </c>
    </row>
    <row r="10" spans="1:9" x14ac:dyDescent="0.25">
      <c r="A10" s="75"/>
      <c r="B10" s="2"/>
      <c r="C10" s="15"/>
      <c r="D10" s="284"/>
      <c r="E10" s="306"/>
      <c r="F10" s="284">
        <f t="shared" si="0"/>
        <v>0</v>
      </c>
      <c r="G10" s="248"/>
      <c r="H10" s="883"/>
      <c r="I10" s="275">
        <f t="shared" ref="I10:I28" si="1">I9-D10</f>
        <v>0</v>
      </c>
    </row>
    <row r="11" spans="1:9" x14ac:dyDescent="0.25">
      <c r="A11" s="55"/>
      <c r="B11" s="2"/>
      <c r="C11" s="15"/>
      <c r="D11" s="284"/>
      <c r="E11" s="306"/>
      <c r="F11" s="284">
        <f t="shared" si="0"/>
        <v>0</v>
      </c>
      <c r="G11" s="248"/>
      <c r="H11" s="271"/>
      <c r="I11" s="275">
        <f t="shared" si="1"/>
        <v>0</v>
      </c>
    </row>
    <row r="12" spans="1:9" x14ac:dyDescent="0.25">
      <c r="A12" s="75"/>
      <c r="B12" s="2"/>
      <c r="C12" s="15"/>
      <c r="D12" s="284"/>
      <c r="E12" s="306"/>
      <c r="F12" s="284">
        <f t="shared" si="0"/>
        <v>0</v>
      </c>
      <c r="G12" s="248"/>
      <c r="H12" s="271"/>
      <c r="I12" s="275">
        <f t="shared" si="1"/>
        <v>0</v>
      </c>
    </row>
    <row r="13" spans="1:9" x14ac:dyDescent="0.25">
      <c r="A13" s="75"/>
      <c r="B13" s="2"/>
      <c r="C13" s="15"/>
      <c r="D13" s="284"/>
      <c r="E13" s="306"/>
      <c r="F13" s="284">
        <f t="shared" si="0"/>
        <v>0</v>
      </c>
      <c r="G13" s="248"/>
      <c r="H13" s="271"/>
      <c r="I13" s="275">
        <f t="shared" si="1"/>
        <v>0</v>
      </c>
    </row>
    <row r="14" spans="1:9" x14ac:dyDescent="0.25">
      <c r="B14" s="2"/>
      <c r="C14" s="15"/>
      <c r="D14" s="284"/>
      <c r="E14" s="306"/>
      <c r="F14" s="284">
        <f t="shared" si="0"/>
        <v>0</v>
      </c>
      <c r="G14" s="248"/>
      <c r="H14" s="271"/>
      <c r="I14" s="275">
        <f t="shared" si="1"/>
        <v>0</v>
      </c>
    </row>
    <row r="15" spans="1:9" x14ac:dyDescent="0.25">
      <c r="B15" s="2"/>
      <c r="C15" s="15"/>
      <c r="D15" s="284"/>
      <c r="E15" s="306"/>
      <c r="F15" s="284">
        <f t="shared" si="0"/>
        <v>0</v>
      </c>
      <c r="G15" s="248"/>
      <c r="H15" s="271"/>
      <c r="I15" s="275">
        <f t="shared" si="1"/>
        <v>0</v>
      </c>
    </row>
    <row r="16" spans="1:9" x14ac:dyDescent="0.25">
      <c r="B16" s="2"/>
      <c r="C16" s="15"/>
      <c r="D16" s="284"/>
      <c r="E16" s="306"/>
      <c r="F16" s="284">
        <f t="shared" si="0"/>
        <v>0</v>
      </c>
      <c r="G16" s="248"/>
      <c r="H16" s="271"/>
      <c r="I16" s="275">
        <f t="shared" si="1"/>
        <v>0</v>
      </c>
    </row>
    <row r="17" spans="1:9" x14ac:dyDescent="0.25">
      <c r="B17" s="2"/>
      <c r="C17" s="15"/>
      <c r="D17" s="69"/>
      <c r="E17" s="79"/>
      <c r="F17" s="284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84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84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84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84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84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84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84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84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84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917">
        <f t="shared" si="0"/>
        <v>0</v>
      </c>
      <c r="G27" s="922"/>
      <c r="H27" s="923"/>
      <c r="I27" s="47">
        <f t="shared" si="1"/>
        <v>0</v>
      </c>
    </row>
    <row r="28" spans="1:9" x14ac:dyDescent="0.25">
      <c r="B28" s="2"/>
      <c r="C28" s="15"/>
      <c r="D28" s="92"/>
      <c r="E28" s="79"/>
      <c r="F28" s="284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92" t="s">
        <v>21</v>
      </c>
      <c r="E33" s="893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94" t="s">
        <v>4</v>
      </c>
      <c r="E34" s="89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109"/>
      <c r="B1" s="1109"/>
      <c r="C1" s="1109"/>
      <c r="D1" s="1109"/>
      <c r="E1" s="1109"/>
      <c r="F1" s="1109"/>
      <c r="G1" s="110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181" t="s">
        <v>129</v>
      </c>
      <c r="C4" s="102"/>
      <c r="D4" s="137"/>
      <c r="E4" s="86"/>
      <c r="F4" s="73"/>
      <c r="G4" s="989"/>
    </row>
    <row r="5" spans="1:10" x14ac:dyDescent="0.25">
      <c r="A5" s="75"/>
      <c r="B5" s="1182"/>
      <c r="C5" s="102"/>
      <c r="D5" s="137"/>
      <c r="E5" s="86"/>
      <c r="F5" s="73"/>
      <c r="G5" s="1003">
        <f>F32</f>
        <v>0</v>
      </c>
      <c r="H5" s="140">
        <f>E5-G5</f>
        <v>0</v>
      </c>
    </row>
    <row r="6" spans="1:10" ht="15.75" thickBot="1" x14ac:dyDescent="0.3">
      <c r="B6" s="990" t="s">
        <v>130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6"/>
      <c r="F8" s="284">
        <f t="shared" ref="F8:F28" si="0">D8</f>
        <v>0</v>
      </c>
      <c r="G8" s="325"/>
      <c r="H8" s="271"/>
      <c r="I8" s="267">
        <f>I7-D8+E5</f>
        <v>0</v>
      </c>
    </row>
    <row r="9" spans="1:10" x14ac:dyDescent="0.25">
      <c r="A9" s="75"/>
      <c r="B9" s="2"/>
      <c r="C9" s="1005"/>
      <c r="D9" s="105"/>
      <c r="E9" s="1006"/>
      <c r="F9" s="284">
        <f t="shared" si="0"/>
        <v>0</v>
      </c>
      <c r="G9" s="1007"/>
      <c r="H9" s="71"/>
      <c r="I9" s="267">
        <f>I8-D9</f>
        <v>0</v>
      </c>
    </row>
    <row r="10" spans="1:10" x14ac:dyDescent="0.25">
      <c r="A10" s="75"/>
      <c r="B10" s="2"/>
      <c r="C10" s="1005"/>
      <c r="D10" s="280"/>
      <c r="E10" s="1006"/>
      <c r="F10" s="284">
        <f t="shared" si="0"/>
        <v>0</v>
      </c>
      <c r="G10" s="1007"/>
      <c r="H10" s="71"/>
      <c r="I10" s="267">
        <f t="shared" ref="I10:I28" si="1">I9-D10</f>
        <v>0</v>
      </c>
    </row>
    <row r="11" spans="1:10" x14ac:dyDescent="0.25">
      <c r="A11" s="55"/>
      <c r="B11" s="2"/>
      <c r="C11" s="1005"/>
      <c r="D11" s="280"/>
      <c r="E11" s="1006"/>
      <c r="F11" s="284">
        <f t="shared" si="0"/>
        <v>0</v>
      </c>
      <c r="G11" s="1007"/>
      <c r="H11" s="71"/>
      <c r="I11" s="267">
        <f t="shared" si="1"/>
        <v>0</v>
      </c>
    </row>
    <row r="12" spans="1:10" x14ac:dyDescent="0.25">
      <c r="A12" s="75"/>
      <c r="B12" s="2"/>
      <c r="C12" s="1005"/>
      <c r="D12" s="280"/>
      <c r="E12" s="1006"/>
      <c r="F12" s="284">
        <f t="shared" si="0"/>
        <v>0</v>
      </c>
      <c r="G12" s="1007"/>
      <c r="H12" s="271"/>
      <c r="I12" s="267">
        <f t="shared" si="1"/>
        <v>0</v>
      </c>
      <c r="J12" s="245"/>
    </row>
    <row r="13" spans="1:10" x14ac:dyDescent="0.25">
      <c r="A13" s="75"/>
      <c r="B13" s="2"/>
      <c r="C13" s="1005"/>
      <c r="D13" s="280"/>
      <c r="E13" s="1006"/>
      <c r="F13" s="284">
        <f t="shared" si="0"/>
        <v>0</v>
      </c>
      <c r="G13" s="1007"/>
      <c r="H13" s="271"/>
      <c r="I13" s="267">
        <f t="shared" si="1"/>
        <v>0</v>
      </c>
      <c r="J13" s="245"/>
    </row>
    <row r="14" spans="1:10" x14ac:dyDescent="0.25">
      <c r="B14" s="2"/>
      <c r="C14" s="1005"/>
      <c r="D14" s="280"/>
      <c r="E14" s="1006"/>
      <c r="F14" s="284">
        <f t="shared" si="0"/>
        <v>0</v>
      </c>
      <c r="G14" s="1007"/>
      <c r="H14" s="271"/>
      <c r="I14" s="267">
        <f t="shared" si="1"/>
        <v>0</v>
      </c>
      <c r="J14" s="245"/>
    </row>
    <row r="15" spans="1:10" x14ac:dyDescent="0.25">
      <c r="B15" s="2"/>
      <c r="C15" s="1005"/>
      <c r="D15" s="280"/>
      <c r="E15" s="1006"/>
      <c r="F15" s="284">
        <f t="shared" si="0"/>
        <v>0</v>
      </c>
      <c r="G15" s="1007"/>
      <c r="H15" s="271"/>
      <c r="I15" s="267">
        <f t="shared" si="1"/>
        <v>0</v>
      </c>
      <c r="J15" s="245"/>
    </row>
    <row r="16" spans="1:10" x14ac:dyDescent="0.25">
      <c r="B16" s="2"/>
      <c r="C16" s="1005"/>
      <c r="D16" s="105"/>
      <c r="E16" s="1006"/>
      <c r="F16" s="284">
        <f t="shared" si="0"/>
        <v>0</v>
      </c>
      <c r="G16" s="1007"/>
      <c r="H16" s="271"/>
      <c r="I16" s="267">
        <f t="shared" si="1"/>
        <v>0</v>
      </c>
      <c r="J16" s="245"/>
    </row>
    <row r="17" spans="1:10" x14ac:dyDescent="0.25">
      <c r="B17" s="2"/>
      <c r="C17" s="53"/>
      <c r="D17" s="105"/>
      <c r="E17" s="1006"/>
      <c r="F17" s="284">
        <f t="shared" si="0"/>
        <v>0</v>
      </c>
      <c r="G17" s="1007"/>
      <c r="H17" s="271"/>
      <c r="I17" s="267">
        <f t="shared" si="1"/>
        <v>0</v>
      </c>
      <c r="J17" s="245"/>
    </row>
    <row r="18" spans="1:10" x14ac:dyDescent="0.25">
      <c r="B18" s="2"/>
      <c r="C18" s="1005"/>
      <c r="D18" s="105"/>
      <c r="E18" s="1006"/>
      <c r="F18" s="284">
        <f t="shared" si="0"/>
        <v>0</v>
      </c>
      <c r="G18" s="1007"/>
      <c r="H18" s="271"/>
      <c r="I18" s="267">
        <f t="shared" si="1"/>
        <v>0</v>
      </c>
      <c r="J18" s="245"/>
    </row>
    <row r="19" spans="1:10" x14ac:dyDescent="0.25">
      <c r="B19" s="2"/>
      <c r="C19" s="1005"/>
      <c r="D19" s="105"/>
      <c r="E19" s="1006"/>
      <c r="F19" s="284">
        <f t="shared" si="0"/>
        <v>0</v>
      </c>
      <c r="G19" s="1007"/>
      <c r="H19" s="271"/>
      <c r="I19" s="267">
        <f t="shared" si="1"/>
        <v>0</v>
      </c>
      <c r="J19" s="245"/>
    </row>
    <row r="20" spans="1:10" x14ac:dyDescent="0.25">
      <c r="B20" s="2"/>
      <c r="C20" s="1005"/>
      <c r="D20" s="105"/>
      <c r="E20" s="1006"/>
      <c r="F20" s="284">
        <f t="shared" si="0"/>
        <v>0</v>
      </c>
      <c r="G20" s="1008"/>
      <c r="H20" s="71"/>
      <c r="I20" s="267">
        <f t="shared" si="1"/>
        <v>0</v>
      </c>
    </row>
    <row r="21" spans="1:10" x14ac:dyDescent="0.25">
      <c r="B21" s="2"/>
      <c r="C21" s="1005"/>
      <c r="D21" s="105"/>
      <c r="E21" s="1006"/>
      <c r="F21" s="284">
        <f t="shared" si="0"/>
        <v>0</v>
      </c>
      <c r="G21" s="1008"/>
      <c r="H21" s="71"/>
      <c r="I21" s="267">
        <f t="shared" si="1"/>
        <v>0</v>
      </c>
    </row>
    <row r="22" spans="1:10" x14ac:dyDescent="0.25">
      <c r="B22" s="2"/>
      <c r="C22" s="1005"/>
      <c r="D22" s="105"/>
      <c r="E22" s="1006"/>
      <c r="F22" s="284">
        <f t="shared" si="0"/>
        <v>0</v>
      </c>
      <c r="G22" s="1008"/>
      <c r="H22" s="71"/>
      <c r="I22" s="267">
        <f t="shared" si="1"/>
        <v>0</v>
      </c>
    </row>
    <row r="23" spans="1:10" x14ac:dyDescent="0.25">
      <c r="B23" s="2"/>
      <c r="C23" s="1005"/>
      <c r="D23" s="105"/>
      <c r="E23" s="1006"/>
      <c r="F23" s="284">
        <f t="shared" si="0"/>
        <v>0</v>
      </c>
      <c r="G23" s="1008"/>
      <c r="H23" s="71"/>
      <c r="I23" s="267">
        <f t="shared" si="1"/>
        <v>0</v>
      </c>
    </row>
    <row r="24" spans="1:10" x14ac:dyDescent="0.25">
      <c r="B24" s="2"/>
      <c r="C24" s="1005"/>
      <c r="D24" s="105"/>
      <c r="E24" s="1006"/>
      <c r="F24" s="284">
        <f t="shared" si="0"/>
        <v>0</v>
      </c>
      <c r="G24" s="1008"/>
      <c r="H24" s="71"/>
      <c r="I24" s="267">
        <f t="shared" si="1"/>
        <v>0</v>
      </c>
    </row>
    <row r="25" spans="1:10" x14ac:dyDescent="0.25">
      <c r="B25" s="2"/>
      <c r="C25" s="1005"/>
      <c r="D25" s="105"/>
      <c r="E25" s="1006"/>
      <c r="F25" s="284">
        <f t="shared" si="0"/>
        <v>0</v>
      </c>
      <c r="G25" s="1008"/>
      <c r="H25" s="71"/>
      <c r="I25" s="267">
        <f t="shared" si="1"/>
        <v>0</v>
      </c>
    </row>
    <row r="26" spans="1:10" x14ac:dyDescent="0.25">
      <c r="B26" s="109"/>
      <c r="C26" s="1005"/>
      <c r="D26" s="105"/>
      <c r="E26" s="1006"/>
      <c r="F26" s="284">
        <f t="shared" si="0"/>
        <v>0</v>
      </c>
      <c r="G26" s="1009"/>
      <c r="H26" s="71"/>
      <c r="I26" s="267">
        <f t="shared" si="1"/>
        <v>0</v>
      </c>
    </row>
    <row r="27" spans="1:10" x14ac:dyDescent="0.25">
      <c r="B27" s="106"/>
      <c r="C27" s="15"/>
      <c r="D27" s="14"/>
      <c r="E27" s="118"/>
      <c r="F27" s="284">
        <f t="shared" si="0"/>
        <v>0</v>
      </c>
      <c r="G27" s="95"/>
      <c r="H27" s="71"/>
      <c r="I27" s="267">
        <f t="shared" si="1"/>
        <v>0</v>
      </c>
    </row>
    <row r="28" spans="1:10" x14ac:dyDescent="0.25">
      <c r="B28" s="2"/>
      <c r="C28" s="15"/>
      <c r="D28" s="14"/>
      <c r="E28" s="118"/>
      <c r="F28" s="284">
        <f t="shared" si="0"/>
        <v>0</v>
      </c>
      <c r="G28" s="95"/>
      <c r="H28" s="17"/>
      <c r="I28" s="267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85" t="s">
        <v>21</v>
      </c>
      <c r="E33" s="986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987" t="s">
        <v>4</v>
      </c>
      <c r="E34" s="988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topLeftCell="A22" zoomScaleNormal="100" workbookViewId="0">
      <selection activeCell="D39" sqref="D39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13" t="s">
        <v>209</v>
      </c>
      <c r="B1" s="1113"/>
      <c r="C1" s="1113"/>
      <c r="D1" s="1113"/>
      <c r="E1" s="1113"/>
      <c r="F1" s="1113"/>
      <c r="G1" s="111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692"/>
      <c r="B4" s="1116" t="s">
        <v>84</v>
      </c>
      <c r="C4" s="329"/>
      <c r="D4" s="253"/>
      <c r="E4" s="767">
        <v>12.98</v>
      </c>
      <c r="F4" s="248">
        <v>0</v>
      </c>
      <c r="G4" s="162"/>
      <c r="H4" s="162"/>
    </row>
    <row r="5" spans="1:9" ht="26.25" customHeight="1" x14ac:dyDescent="0.25">
      <c r="A5" s="981" t="s">
        <v>108</v>
      </c>
      <c r="B5" s="1110"/>
      <c r="C5" s="329"/>
      <c r="D5" s="253">
        <v>44603</v>
      </c>
      <c r="E5" s="767">
        <v>17726.330000000002</v>
      </c>
      <c r="F5" s="248">
        <v>572</v>
      </c>
      <c r="G5" s="265"/>
    </row>
    <row r="6" spans="1:9" x14ac:dyDescent="0.25">
      <c r="A6" s="973"/>
      <c r="B6" s="1110"/>
      <c r="C6" s="598"/>
      <c r="D6" s="253"/>
      <c r="E6" s="768"/>
      <c r="F6" s="73"/>
      <c r="G6" s="267">
        <f>F79</f>
        <v>8600.1999999999989</v>
      </c>
      <c r="H6" s="7">
        <f>E6-G6+E7+E5-G5+E4</f>
        <v>9139.1100000000024</v>
      </c>
    </row>
    <row r="7" spans="1:9" x14ac:dyDescent="0.25">
      <c r="A7" s="972"/>
      <c r="B7" s="277"/>
      <c r="C7" s="288"/>
      <c r="D7" s="279"/>
      <c r="E7" s="767"/>
      <c r="F7" s="248"/>
      <c r="G7" s="245"/>
    </row>
    <row r="8" spans="1:9" ht="15.75" thickBot="1" x14ac:dyDescent="0.3">
      <c r="A8" s="692"/>
      <c r="B8" s="277"/>
      <c r="C8" s="288"/>
      <c r="D8" s="279"/>
      <c r="E8" s="767"/>
      <c r="F8" s="248"/>
      <c r="G8" s="245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542</v>
      </c>
      <c r="C10" s="15">
        <v>30</v>
      </c>
      <c r="D10" s="269">
        <v>951.9</v>
      </c>
      <c r="E10" s="299">
        <v>44603</v>
      </c>
      <c r="F10" s="269">
        <f t="shared" ref="F10:F73" si="0">D10</f>
        <v>951.9</v>
      </c>
      <c r="G10" s="270" t="s">
        <v>147</v>
      </c>
      <c r="H10" s="271">
        <v>140</v>
      </c>
      <c r="I10" s="280">
        <f>E6-F10+E5+E4+E7+E8</f>
        <v>16787.41</v>
      </c>
    </row>
    <row r="11" spans="1:9" x14ac:dyDescent="0.25">
      <c r="A11" s="970"/>
      <c r="B11" s="302">
        <f>B10-C11</f>
        <v>534</v>
      </c>
      <c r="C11" s="268">
        <v>8</v>
      </c>
      <c r="D11" s="269">
        <v>266.12</v>
      </c>
      <c r="E11" s="299">
        <v>44604</v>
      </c>
      <c r="F11" s="269">
        <f t="shared" si="0"/>
        <v>266.12</v>
      </c>
      <c r="G11" s="270" t="s">
        <v>149</v>
      </c>
      <c r="H11" s="271">
        <v>140</v>
      </c>
      <c r="I11" s="280">
        <f>I10-F11</f>
        <v>16521.29</v>
      </c>
    </row>
    <row r="12" spans="1:9" x14ac:dyDescent="0.25">
      <c r="A12" s="198"/>
      <c r="B12" s="83">
        <f t="shared" ref="B12:B75" si="1">B11-C12</f>
        <v>533</v>
      </c>
      <c r="C12" s="15">
        <v>1</v>
      </c>
      <c r="D12" s="269">
        <v>33.340000000000003</v>
      </c>
      <c r="E12" s="299">
        <v>44604</v>
      </c>
      <c r="F12" s="269">
        <f t="shared" si="0"/>
        <v>33.340000000000003</v>
      </c>
      <c r="G12" s="270" t="s">
        <v>150</v>
      </c>
      <c r="H12" s="271">
        <v>140</v>
      </c>
      <c r="I12" s="280">
        <f t="shared" ref="I12:I75" si="2">I11-F12</f>
        <v>16487.95</v>
      </c>
    </row>
    <row r="13" spans="1:9" x14ac:dyDescent="0.25">
      <c r="A13" s="198"/>
      <c r="B13" s="83">
        <f t="shared" si="1"/>
        <v>503</v>
      </c>
      <c r="C13" s="15">
        <v>30</v>
      </c>
      <c r="D13" s="269">
        <v>933.4</v>
      </c>
      <c r="E13" s="299">
        <v>44604</v>
      </c>
      <c r="F13" s="269">
        <f t="shared" si="0"/>
        <v>933.4</v>
      </c>
      <c r="G13" s="270" t="s">
        <v>152</v>
      </c>
      <c r="H13" s="271">
        <v>140</v>
      </c>
      <c r="I13" s="280">
        <f t="shared" si="2"/>
        <v>15554.550000000001</v>
      </c>
    </row>
    <row r="14" spans="1:9" x14ac:dyDescent="0.25">
      <c r="A14" s="82" t="s">
        <v>33</v>
      </c>
      <c r="B14" s="83">
        <f t="shared" si="1"/>
        <v>495</v>
      </c>
      <c r="C14" s="15">
        <v>8</v>
      </c>
      <c r="D14" s="269">
        <v>246.26</v>
      </c>
      <c r="E14" s="299">
        <v>44606</v>
      </c>
      <c r="F14" s="269">
        <f t="shared" si="0"/>
        <v>246.26</v>
      </c>
      <c r="G14" s="270" t="s">
        <v>154</v>
      </c>
      <c r="H14" s="271">
        <v>140</v>
      </c>
      <c r="I14" s="280">
        <f t="shared" si="2"/>
        <v>15308.29</v>
      </c>
    </row>
    <row r="15" spans="1:9" x14ac:dyDescent="0.25">
      <c r="A15" s="73"/>
      <c r="B15" s="83">
        <f t="shared" si="1"/>
        <v>485</v>
      </c>
      <c r="C15" s="15">
        <v>10</v>
      </c>
      <c r="D15" s="269">
        <v>323.89999999999998</v>
      </c>
      <c r="E15" s="299">
        <v>44607</v>
      </c>
      <c r="F15" s="269">
        <f t="shared" si="0"/>
        <v>323.89999999999998</v>
      </c>
      <c r="G15" s="270" t="s">
        <v>159</v>
      </c>
      <c r="H15" s="271">
        <v>140</v>
      </c>
      <c r="I15" s="280">
        <f t="shared" si="2"/>
        <v>14984.390000000001</v>
      </c>
    </row>
    <row r="16" spans="1:9" x14ac:dyDescent="0.25">
      <c r="A16" s="73"/>
      <c r="B16" s="83">
        <f t="shared" si="1"/>
        <v>455</v>
      </c>
      <c r="C16" s="15">
        <v>30</v>
      </c>
      <c r="D16" s="269">
        <v>964.3</v>
      </c>
      <c r="E16" s="299">
        <v>44608</v>
      </c>
      <c r="F16" s="269">
        <f t="shared" si="0"/>
        <v>964.3</v>
      </c>
      <c r="G16" s="270" t="s">
        <v>161</v>
      </c>
      <c r="H16" s="271">
        <v>140</v>
      </c>
      <c r="I16" s="280">
        <f t="shared" si="2"/>
        <v>14020.090000000002</v>
      </c>
    </row>
    <row r="17" spans="1:9" x14ac:dyDescent="0.25">
      <c r="B17" s="83">
        <f t="shared" si="1"/>
        <v>450</v>
      </c>
      <c r="C17" s="15">
        <v>5</v>
      </c>
      <c r="D17" s="269">
        <v>156.26</v>
      </c>
      <c r="E17" s="299">
        <v>44609</v>
      </c>
      <c r="F17" s="269">
        <f t="shared" si="0"/>
        <v>156.26</v>
      </c>
      <c r="G17" s="270" t="s">
        <v>165</v>
      </c>
      <c r="H17" s="271">
        <v>140</v>
      </c>
      <c r="I17" s="280">
        <f t="shared" si="2"/>
        <v>13863.830000000002</v>
      </c>
    </row>
    <row r="18" spans="1:9" x14ac:dyDescent="0.25">
      <c r="B18" s="83">
        <f t="shared" si="1"/>
        <v>449</v>
      </c>
      <c r="C18" s="15">
        <v>1</v>
      </c>
      <c r="D18" s="269">
        <v>33.79</v>
      </c>
      <c r="E18" s="299">
        <v>44610</v>
      </c>
      <c r="F18" s="269">
        <f t="shared" si="0"/>
        <v>33.79</v>
      </c>
      <c r="G18" s="270" t="s">
        <v>172</v>
      </c>
      <c r="H18" s="271">
        <v>140</v>
      </c>
      <c r="I18" s="280">
        <f t="shared" si="2"/>
        <v>13830.04</v>
      </c>
    </row>
    <row r="19" spans="1:9" x14ac:dyDescent="0.25">
      <c r="A19" s="122"/>
      <c r="B19" s="83">
        <f t="shared" si="1"/>
        <v>419</v>
      </c>
      <c r="C19" s="15">
        <v>30</v>
      </c>
      <c r="D19" s="269">
        <v>866.77</v>
      </c>
      <c r="E19" s="299">
        <v>44611</v>
      </c>
      <c r="F19" s="269">
        <f t="shared" si="0"/>
        <v>866.77</v>
      </c>
      <c r="G19" s="270" t="s">
        <v>174</v>
      </c>
      <c r="H19" s="271">
        <v>140</v>
      </c>
      <c r="I19" s="280">
        <f t="shared" si="2"/>
        <v>12963.27</v>
      </c>
    </row>
    <row r="20" spans="1:9" x14ac:dyDescent="0.25">
      <c r="A20" s="122"/>
      <c r="B20" s="83">
        <f t="shared" si="1"/>
        <v>414</v>
      </c>
      <c r="C20" s="15">
        <v>5</v>
      </c>
      <c r="D20" s="269">
        <v>160.22</v>
      </c>
      <c r="E20" s="299">
        <v>44611</v>
      </c>
      <c r="F20" s="269">
        <f t="shared" si="0"/>
        <v>160.22</v>
      </c>
      <c r="G20" s="270" t="s">
        <v>176</v>
      </c>
      <c r="H20" s="271">
        <v>140</v>
      </c>
      <c r="I20" s="280">
        <f t="shared" si="2"/>
        <v>12803.050000000001</v>
      </c>
    </row>
    <row r="21" spans="1:9" x14ac:dyDescent="0.25">
      <c r="A21" s="122"/>
      <c r="B21" s="83">
        <f t="shared" si="1"/>
        <v>409</v>
      </c>
      <c r="C21" s="15">
        <v>5</v>
      </c>
      <c r="D21" s="269">
        <v>145.91999999999999</v>
      </c>
      <c r="E21" s="299">
        <v>44611</v>
      </c>
      <c r="F21" s="269">
        <f t="shared" si="0"/>
        <v>145.91999999999999</v>
      </c>
      <c r="G21" s="270" t="s">
        <v>177</v>
      </c>
      <c r="H21" s="271">
        <v>140</v>
      </c>
      <c r="I21" s="280">
        <f t="shared" si="2"/>
        <v>12657.130000000001</v>
      </c>
    </row>
    <row r="22" spans="1:9" x14ac:dyDescent="0.25">
      <c r="A22" s="122"/>
      <c r="B22" s="83">
        <f t="shared" si="1"/>
        <v>408</v>
      </c>
      <c r="C22" s="15">
        <v>1</v>
      </c>
      <c r="D22" s="269">
        <v>26.9</v>
      </c>
      <c r="E22" s="299">
        <v>44613</v>
      </c>
      <c r="F22" s="269">
        <f t="shared" si="0"/>
        <v>26.9</v>
      </c>
      <c r="G22" s="270" t="s">
        <v>178</v>
      </c>
      <c r="H22" s="271">
        <v>140</v>
      </c>
      <c r="I22" s="280">
        <f t="shared" si="2"/>
        <v>12630.230000000001</v>
      </c>
    </row>
    <row r="23" spans="1:9" x14ac:dyDescent="0.25">
      <c r="A23" s="122"/>
      <c r="B23" s="83">
        <f t="shared" si="1"/>
        <v>398</v>
      </c>
      <c r="C23" s="15">
        <v>10</v>
      </c>
      <c r="D23" s="269">
        <v>306.89</v>
      </c>
      <c r="E23" s="299">
        <v>44613</v>
      </c>
      <c r="F23" s="269">
        <f t="shared" si="0"/>
        <v>306.89</v>
      </c>
      <c r="G23" s="270" t="s">
        <v>179</v>
      </c>
      <c r="H23" s="271">
        <v>140</v>
      </c>
      <c r="I23" s="280">
        <f t="shared" si="2"/>
        <v>12323.340000000002</v>
      </c>
    </row>
    <row r="24" spans="1:9" x14ac:dyDescent="0.25">
      <c r="A24" s="123"/>
      <c r="B24" s="83">
        <f t="shared" si="1"/>
        <v>390</v>
      </c>
      <c r="C24" s="15">
        <v>8</v>
      </c>
      <c r="D24" s="269">
        <v>246.13</v>
      </c>
      <c r="E24" s="299">
        <v>44613</v>
      </c>
      <c r="F24" s="269">
        <f t="shared" si="0"/>
        <v>246.13</v>
      </c>
      <c r="G24" s="270" t="s">
        <v>182</v>
      </c>
      <c r="H24" s="271">
        <v>140</v>
      </c>
      <c r="I24" s="280">
        <f t="shared" si="2"/>
        <v>12077.210000000003</v>
      </c>
    </row>
    <row r="25" spans="1:9" x14ac:dyDescent="0.25">
      <c r="A25" s="122"/>
      <c r="B25" s="83">
        <f t="shared" si="1"/>
        <v>382</v>
      </c>
      <c r="C25" s="15">
        <v>8</v>
      </c>
      <c r="D25" s="269">
        <v>246.99</v>
      </c>
      <c r="E25" s="299">
        <v>44614</v>
      </c>
      <c r="F25" s="269">
        <f t="shared" si="0"/>
        <v>246.99</v>
      </c>
      <c r="G25" s="270" t="s">
        <v>184</v>
      </c>
      <c r="H25" s="271">
        <v>140</v>
      </c>
      <c r="I25" s="280">
        <f t="shared" si="2"/>
        <v>11830.220000000003</v>
      </c>
    </row>
    <row r="26" spans="1:9" x14ac:dyDescent="0.25">
      <c r="A26" s="122"/>
      <c r="B26" s="83">
        <f t="shared" si="1"/>
        <v>352</v>
      </c>
      <c r="C26" s="15">
        <v>30</v>
      </c>
      <c r="D26" s="269">
        <v>936.99</v>
      </c>
      <c r="E26" s="299">
        <v>44615</v>
      </c>
      <c r="F26" s="269">
        <f t="shared" si="0"/>
        <v>936.99</v>
      </c>
      <c r="G26" s="270" t="s">
        <v>187</v>
      </c>
      <c r="H26" s="271">
        <v>140</v>
      </c>
      <c r="I26" s="280">
        <f t="shared" si="2"/>
        <v>10893.230000000003</v>
      </c>
    </row>
    <row r="27" spans="1:9" x14ac:dyDescent="0.25">
      <c r="A27" s="122"/>
      <c r="B27" s="83">
        <f t="shared" si="1"/>
        <v>346</v>
      </c>
      <c r="C27" s="15">
        <v>6</v>
      </c>
      <c r="D27" s="269">
        <v>176.04</v>
      </c>
      <c r="E27" s="299">
        <v>44616</v>
      </c>
      <c r="F27" s="269">
        <f t="shared" si="0"/>
        <v>176.04</v>
      </c>
      <c r="G27" s="270" t="s">
        <v>191</v>
      </c>
      <c r="H27" s="271">
        <v>140</v>
      </c>
      <c r="I27" s="280">
        <f t="shared" si="2"/>
        <v>10717.190000000002</v>
      </c>
    </row>
    <row r="28" spans="1:9" x14ac:dyDescent="0.25">
      <c r="A28" s="122"/>
      <c r="B28" s="83">
        <f t="shared" si="1"/>
        <v>345</v>
      </c>
      <c r="C28" s="15">
        <v>1</v>
      </c>
      <c r="D28" s="269">
        <v>31.34</v>
      </c>
      <c r="E28" s="299">
        <v>44617</v>
      </c>
      <c r="F28" s="269">
        <f t="shared" si="0"/>
        <v>31.34</v>
      </c>
      <c r="G28" s="270" t="s">
        <v>193</v>
      </c>
      <c r="H28" s="271">
        <v>140</v>
      </c>
      <c r="I28" s="280">
        <f t="shared" si="2"/>
        <v>10685.850000000002</v>
      </c>
    </row>
    <row r="29" spans="1:9" x14ac:dyDescent="0.25">
      <c r="A29" s="122"/>
      <c r="B29" s="83">
        <f t="shared" si="1"/>
        <v>335</v>
      </c>
      <c r="C29" s="15">
        <v>10</v>
      </c>
      <c r="D29" s="269">
        <v>291.5</v>
      </c>
      <c r="E29" s="299">
        <v>44617</v>
      </c>
      <c r="F29" s="269">
        <f t="shared" si="0"/>
        <v>291.5</v>
      </c>
      <c r="G29" s="270" t="s">
        <v>195</v>
      </c>
      <c r="H29" s="271">
        <v>140</v>
      </c>
      <c r="I29" s="280">
        <f t="shared" si="2"/>
        <v>10394.350000000002</v>
      </c>
    </row>
    <row r="30" spans="1:9" x14ac:dyDescent="0.25">
      <c r="A30" s="122"/>
      <c r="B30" s="83">
        <f t="shared" si="1"/>
        <v>325</v>
      </c>
      <c r="C30" s="15">
        <v>10</v>
      </c>
      <c r="D30" s="269">
        <v>305.95</v>
      </c>
      <c r="E30" s="299">
        <v>44618</v>
      </c>
      <c r="F30" s="269">
        <f t="shared" si="0"/>
        <v>305.95</v>
      </c>
      <c r="G30" s="270" t="s">
        <v>203</v>
      </c>
      <c r="H30" s="271">
        <v>140</v>
      </c>
      <c r="I30" s="280">
        <f t="shared" si="2"/>
        <v>10088.400000000001</v>
      </c>
    </row>
    <row r="31" spans="1:9" x14ac:dyDescent="0.25">
      <c r="A31" s="122"/>
      <c r="B31" s="83">
        <f t="shared" si="1"/>
        <v>295</v>
      </c>
      <c r="C31" s="15">
        <v>30</v>
      </c>
      <c r="D31" s="269">
        <v>949.29</v>
      </c>
      <c r="E31" s="299">
        <v>44618</v>
      </c>
      <c r="F31" s="269">
        <f t="shared" si="0"/>
        <v>949.29</v>
      </c>
      <c r="G31" s="270" t="s">
        <v>205</v>
      </c>
      <c r="H31" s="271">
        <v>140</v>
      </c>
      <c r="I31" s="280">
        <f t="shared" si="2"/>
        <v>9139.11</v>
      </c>
    </row>
    <row r="32" spans="1:9" x14ac:dyDescent="0.25">
      <c r="A32" s="122"/>
      <c r="B32" s="83">
        <f t="shared" si="1"/>
        <v>295</v>
      </c>
      <c r="C32" s="15"/>
      <c r="D32" s="909"/>
      <c r="E32" s="913"/>
      <c r="F32" s="909">
        <f t="shared" si="0"/>
        <v>0</v>
      </c>
      <c r="G32" s="484"/>
      <c r="H32" s="551"/>
      <c r="I32" s="280">
        <f t="shared" si="2"/>
        <v>9139.11</v>
      </c>
    </row>
    <row r="33" spans="1:9" x14ac:dyDescent="0.25">
      <c r="A33" s="122"/>
      <c r="B33" s="83">
        <f t="shared" si="1"/>
        <v>295</v>
      </c>
      <c r="C33" s="15"/>
      <c r="D33" s="909"/>
      <c r="E33" s="913"/>
      <c r="F33" s="909">
        <f t="shared" si="0"/>
        <v>0</v>
      </c>
      <c r="G33" s="484"/>
      <c r="H33" s="551"/>
      <c r="I33" s="280">
        <f t="shared" si="2"/>
        <v>9139.11</v>
      </c>
    </row>
    <row r="34" spans="1:9" x14ac:dyDescent="0.25">
      <c r="A34" s="122"/>
      <c r="B34" s="83">
        <f t="shared" si="1"/>
        <v>295</v>
      </c>
      <c r="C34" s="15"/>
      <c r="D34" s="909"/>
      <c r="E34" s="913"/>
      <c r="F34" s="909">
        <f t="shared" si="0"/>
        <v>0</v>
      </c>
      <c r="G34" s="484"/>
      <c r="H34" s="551"/>
      <c r="I34" s="280">
        <f t="shared" si="2"/>
        <v>9139.11</v>
      </c>
    </row>
    <row r="35" spans="1:9" x14ac:dyDescent="0.25">
      <c r="A35" s="122"/>
      <c r="B35" s="83">
        <f t="shared" si="1"/>
        <v>295</v>
      </c>
      <c r="C35" s="15"/>
      <c r="D35" s="909"/>
      <c r="E35" s="913"/>
      <c r="F35" s="909">
        <f t="shared" si="0"/>
        <v>0</v>
      </c>
      <c r="G35" s="484"/>
      <c r="H35" s="551"/>
      <c r="I35" s="280">
        <f t="shared" si="2"/>
        <v>9139.11</v>
      </c>
    </row>
    <row r="36" spans="1:9" x14ac:dyDescent="0.25">
      <c r="A36" s="122"/>
      <c r="B36" s="83">
        <f t="shared" si="1"/>
        <v>295</v>
      </c>
      <c r="C36" s="15"/>
      <c r="D36" s="909"/>
      <c r="E36" s="913"/>
      <c r="F36" s="909">
        <f t="shared" si="0"/>
        <v>0</v>
      </c>
      <c r="G36" s="484"/>
      <c r="H36" s="551"/>
      <c r="I36" s="280">
        <f t="shared" si="2"/>
        <v>9139.11</v>
      </c>
    </row>
    <row r="37" spans="1:9" x14ac:dyDescent="0.25">
      <c r="A37" s="122" t="s">
        <v>22</v>
      </c>
      <c r="B37" s="83">
        <f t="shared" si="1"/>
        <v>295</v>
      </c>
      <c r="C37" s="15"/>
      <c r="D37" s="909"/>
      <c r="E37" s="913"/>
      <c r="F37" s="909">
        <f t="shared" si="0"/>
        <v>0</v>
      </c>
      <c r="G37" s="484"/>
      <c r="H37" s="551"/>
      <c r="I37" s="280">
        <f t="shared" si="2"/>
        <v>9139.11</v>
      </c>
    </row>
    <row r="38" spans="1:9" x14ac:dyDescent="0.25">
      <c r="A38" s="123"/>
      <c r="B38" s="83">
        <f t="shared" si="1"/>
        <v>295</v>
      </c>
      <c r="C38" s="15"/>
      <c r="D38" s="909"/>
      <c r="E38" s="913"/>
      <c r="F38" s="909">
        <f t="shared" si="0"/>
        <v>0</v>
      </c>
      <c r="G38" s="484"/>
      <c r="H38" s="551"/>
      <c r="I38" s="280">
        <f t="shared" si="2"/>
        <v>9139.11</v>
      </c>
    </row>
    <row r="39" spans="1:9" x14ac:dyDescent="0.25">
      <c r="A39" s="122"/>
      <c r="B39" s="83">
        <f t="shared" si="1"/>
        <v>295</v>
      </c>
      <c r="C39" s="15"/>
      <c r="D39" s="909"/>
      <c r="E39" s="913"/>
      <c r="F39" s="909">
        <f t="shared" si="0"/>
        <v>0</v>
      </c>
      <c r="G39" s="484"/>
      <c r="H39" s="551"/>
      <c r="I39" s="280">
        <f t="shared" si="2"/>
        <v>9139.11</v>
      </c>
    </row>
    <row r="40" spans="1:9" x14ac:dyDescent="0.25">
      <c r="A40" s="122"/>
      <c r="B40" s="83">
        <f t="shared" si="1"/>
        <v>295</v>
      </c>
      <c r="C40" s="15"/>
      <c r="D40" s="909"/>
      <c r="E40" s="913"/>
      <c r="F40" s="909">
        <f t="shared" si="0"/>
        <v>0</v>
      </c>
      <c r="G40" s="484"/>
      <c r="H40" s="551"/>
      <c r="I40" s="280">
        <f t="shared" si="2"/>
        <v>9139.11</v>
      </c>
    </row>
    <row r="41" spans="1:9" x14ac:dyDescent="0.25">
      <c r="A41" s="122"/>
      <c r="B41" s="83">
        <f t="shared" si="1"/>
        <v>295</v>
      </c>
      <c r="C41" s="15"/>
      <c r="D41" s="909"/>
      <c r="E41" s="913"/>
      <c r="F41" s="909">
        <f t="shared" si="0"/>
        <v>0</v>
      </c>
      <c r="G41" s="484"/>
      <c r="H41" s="551"/>
      <c r="I41" s="280">
        <f t="shared" si="2"/>
        <v>9139.11</v>
      </c>
    </row>
    <row r="42" spans="1:9" x14ac:dyDescent="0.25">
      <c r="A42" s="122"/>
      <c r="B42" s="83">
        <f t="shared" si="1"/>
        <v>295</v>
      </c>
      <c r="C42" s="15"/>
      <c r="D42" s="909"/>
      <c r="E42" s="913"/>
      <c r="F42" s="909">
        <f t="shared" si="0"/>
        <v>0</v>
      </c>
      <c r="G42" s="484"/>
      <c r="H42" s="551"/>
      <c r="I42" s="280">
        <f t="shared" si="2"/>
        <v>9139.11</v>
      </c>
    </row>
    <row r="43" spans="1:9" x14ac:dyDescent="0.25">
      <c r="A43" s="122"/>
      <c r="B43" s="83">
        <f t="shared" si="1"/>
        <v>295</v>
      </c>
      <c r="C43" s="15"/>
      <c r="D43" s="909"/>
      <c r="E43" s="913"/>
      <c r="F43" s="909">
        <f t="shared" si="0"/>
        <v>0</v>
      </c>
      <c r="G43" s="484"/>
      <c r="H43" s="551"/>
      <c r="I43" s="280">
        <f t="shared" si="2"/>
        <v>9139.11</v>
      </c>
    </row>
    <row r="44" spans="1:9" x14ac:dyDescent="0.25">
      <c r="A44" s="122"/>
      <c r="B44" s="83">
        <f t="shared" si="1"/>
        <v>295</v>
      </c>
      <c r="C44" s="15"/>
      <c r="D44" s="909"/>
      <c r="E44" s="913"/>
      <c r="F44" s="909">
        <f t="shared" si="0"/>
        <v>0</v>
      </c>
      <c r="G44" s="484"/>
      <c r="H44" s="551"/>
      <c r="I44" s="280">
        <f t="shared" si="2"/>
        <v>9139.11</v>
      </c>
    </row>
    <row r="45" spans="1:9" x14ac:dyDescent="0.25">
      <c r="A45" s="122"/>
      <c r="B45" s="83">
        <f t="shared" si="1"/>
        <v>295</v>
      </c>
      <c r="C45" s="15"/>
      <c r="D45" s="909"/>
      <c r="E45" s="913"/>
      <c r="F45" s="909">
        <f t="shared" si="0"/>
        <v>0</v>
      </c>
      <c r="G45" s="484"/>
      <c r="H45" s="551"/>
      <c r="I45" s="280">
        <f t="shared" si="2"/>
        <v>9139.11</v>
      </c>
    </row>
    <row r="46" spans="1:9" x14ac:dyDescent="0.25">
      <c r="A46" s="122"/>
      <c r="B46" s="83">
        <f t="shared" si="1"/>
        <v>295</v>
      </c>
      <c r="C46" s="15"/>
      <c r="D46" s="909"/>
      <c r="E46" s="913"/>
      <c r="F46" s="909">
        <f t="shared" si="0"/>
        <v>0</v>
      </c>
      <c r="G46" s="484"/>
      <c r="H46" s="551"/>
      <c r="I46" s="280">
        <f t="shared" si="2"/>
        <v>9139.11</v>
      </c>
    </row>
    <row r="47" spans="1:9" x14ac:dyDescent="0.25">
      <c r="A47" s="122"/>
      <c r="B47" s="83">
        <f t="shared" si="1"/>
        <v>295</v>
      </c>
      <c r="C47" s="15"/>
      <c r="D47" s="909"/>
      <c r="E47" s="913"/>
      <c r="F47" s="909">
        <f t="shared" si="0"/>
        <v>0</v>
      </c>
      <c r="G47" s="484"/>
      <c r="H47" s="551"/>
      <c r="I47" s="280">
        <f t="shared" si="2"/>
        <v>9139.11</v>
      </c>
    </row>
    <row r="48" spans="1:9" x14ac:dyDescent="0.25">
      <c r="A48" s="122"/>
      <c r="B48" s="83">
        <f t="shared" si="1"/>
        <v>295</v>
      </c>
      <c r="C48" s="15"/>
      <c r="D48" s="909"/>
      <c r="E48" s="913"/>
      <c r="F48" s="909">
        <f t="shared" si="0"/>
        <v>0</v>
      </c>
      <c r="G48" s="484"/>
      <c r="H48" s="551"/>
      <c r="I48" s="280">
        <f t="shared" si="2"/>
        <v>9139.11</v>
      </c>
    </row>
    <row r="49" spans="1:9" x14ac:dyDescent="0.25">
      <c r="A49" s="122"/>
      <c r="B49" s="83">
        <f t="shared" si="1"/>
        <v>295</v>
      </c>
      <c r="C49" s="15"/>
      <c r="D49" s="909"/>
      <c r="E49" s="913"/>
      <c r="F49" s="909">
        <f t="shared" si="0"/>
        <v>0</v>
      </c>
      <c r="G49" s="484"/>
      <c r="H49" s="551"/>
      <c r="I49" s="280">
        <f t="shared" si="2"/>
        <v>9139.11</v>
      </c>
    </row>
    <row r="50" spans="1:9" x14ac:dyDescent="0.25">
      <c r="A50" s="122"/>
      <c r="B50" s="83">
        <f t="shared" si="1"/>
        <v>295</v>
      </c>
      <c r="C50" s="15"/>
      <c r="D50" s="909"/>
      <c r="E50" s="913"/>
      <c r="F50" s="909">
        <f t="shared" si="0"/>
        <v>0</v>
      </c>
      <c r="G50" s="484"/>
      <c r="H50" s="551"/>
      <c r="I50" s="280">
        <f t="shared" si="2"/>
        <v>9139.11</v>
      </c>
    </row>
    <row r="51" spans="1:9" x14ac:dyDescent="0.25">
      <c r="A51" s="122"/>
      <c r="B51" s="83">
        <f t="shared" si="1"/>
        <v>295</v>
      </c>
      <c r="C51" s="15"/>
      <c r="D51" s="909"/>
      <c r="E51" s="913"/>
      <c r="F51" s="909">
        <f t="shared" si="0"/>
        <v>0</v>
      </c>
      <c r="G51" s="484"/>
      <c r="H51" s="551"/>
      <c r="I51" s="280">
        <f t="shared" si="2"/>
        <v>9139.11</v>
      </c>
    </row>
    <row r="52" spans="1:9" x14ac:dyDescent="0.25">
      <c r="A52" s="122"/>
      <c r="B52" s="83">
        <f t="shared" si="1"/>
        <v>295</v>
      </c>
      <c r="C52" s="15"/>
      <c r="D52" s="909"/>
      <c r="E52" s="913"/>
      <c r="F52" s="909">
        <f t="shared" si="0"/>
        <v>0</v>
      </c>
      <c r="G52" s="484"/>
      <c r="H52" s="551"/>
      <c r="I52" s="280">
        <f t="shared" si="2"/>
        <v>9139.11</v>
      </c>
    </row>
    <row r="53" spans="1:9" x14ac:dyDescent="0.25">
      <c r="A53" s="122"/>
      <c r="B53" s="83">
        <f t="shared" si="1"/>
        <v>295</v>
      </c>
      <c r="C53" s="15"/>
      <c r="D53" s="909"/>
      <c r="E53" s="913"/>
      <c r="F53" s="909">
        <f t="shared" si="0"/>
        <v>0</v>
      </c>
      <c r="G53" s="484"/>
      <c r="H53" s="551"/>
      <c r="I53" s="280">
        <f t="shared" si="2"/>
        <v>9139.11</v>
      </c>
    </row>
    <row r="54" spans="1:9" x14ac:dyDescent="0.25">
      <c r="A54" s="122"/>
      <c r="B54" s="83">
        <f t="shared" si="1"/>
        <v>295</v>
      </c>
      <c r="C54" s="15"/>
      <c r="D54" s="909"/>
      <c r="E54" s="913"/>
      <c r="F54" s="909">
        <f t="shared" si="0"/>
        <v>0</v>
      </c>
      <c r="G54" s="484"/>
      <c r="H54" s="551"/>
      <c r="I54" s="280">
        <f t="shared" si="2"/>
        <v>9139.11</v>
      </c>
    </row>
    <row r="55" spans="1:9" x14ac:dyDescent="0.25">
      <c r="A55" s="122"/>
      <c r="B55" s="83">
        <f t="shared" si="1"/>
        <v>295</v>
      </c>
      <c r="C55" s="15"/>
      <c r="D55" s="909"/>
      <c r="E55" s="913"/>
      <c r="F55" s="909">
        <f t="shared" si="0"/>
        <v>0</v>
      </c>
      <c r="G55" s="484"/>
      <c r="H55" s="551"/>
      <c r="I55" s="280">
        <f t="shared" si="2"/>
        <v>9139.11</v>
      </c>
    </row>
    <row r="56" spans="1:9" x14ac:dyDescent="0.25">
      <c r="A56" s="122"/>
      <c r="B56" s="83">
        <f t="shared" si="1"/>
        <v>295</v>
      </c>
      <c r="C56" s="15"/>
      <c r="D56" s="909"/>
      <c r="E56" s="913"/>
      <c r="F56" s="909">
        <f t="shared" si="0"/>
        <v>0</v>
      </c>
      <c r="G56" s="484"/>
      <c r="H56" s="551"/>
      <c r="I56" s="280">
        <f t="shared" si="2"/>
        <v>9139.11</v>
      </c>
    </row>
    <row r="57" spans="1:9" x14ac:dyDescent="0.25">
      <c r="A57" s="122"/>
      <c r="B57" s="83">
        <f t="shared" si="1"/>
        <v>295</v>
      </c>
      <c r="C57" s="15"/>
      <c r="D57" s="909"/>
      <c r="E57" s="913"/>
      <c r="F57" s="909">
        <f t="shared" si="0"/>
        <v>0</v>
      </c>
      <c r="G57" s="484"/>
      <c r="H57" s="551"/>
      <c r="I57" s="280">
        <f t="shared" si="2"/>
        <v>9139.11</v>
      </c>
    </row>
    <row r="58" spans="1:9" x14ac:dyDescent="0.25">
      <c r="A58" s="122"/>
      <c r="B58" s="302">
        <f t="shared" si="1"/>
        <v>295</v>
      </c>
      <c r="C58" s="15"/>
      <c r="D58" s="909"/>
      <c r="E58" s="913"/>
      <c r="F58" s="909">
        <f t="shared" si="0"/>
        <v>0</v>
      </c>
      <c r="G58" s="484"/>
      <c r="H58" s="551"/>
      <c r="I58" s="280">
        <f t="shared" si="2"/>
        <v>9139.11</v>
      </c>
    </row>
    <row r="59" spans="1:9" x14ac:dyDescent="0.25">
      <c r="A59" s="122"/>
      <c r="B59" s="302">
        <f t="shared" si="1"/>
        <v>295</v>
      </c>
      <c r="C59" s="15"/>
      <c r="D59" s="909"/>
      <c r="E59" s="913"/>
      <c r="F59" s="909">
        <f t="shared" si="0"/>
        <v>0</v>
      </c>
      <c r="G59" s="484"/>
      <c r="H59" s="551"/>
      <c r="I59" s="280">
        <f t="shared" si="2"/>
        <v>9139.11</v>
      </c>
    </row>
    <row r="60" spans="1:9" x14ac:dyDescent="0.25">
      <c r="A60" s="122"/>
      <c r="B60" s="302">
        <f t="shared" si="1"/>
        <v>295</v>
      </c>
      <c r="C60" s="15"/>
      <c r="D60" s="909"/>
      <c r="E60" s="913"/>
      <c r="F60" s="909">
        <f t="shared" si="0"/>
        <v>0</v>
      </c>
      <c r="G60" s="484"/>
      <c r="H60" s="551"/>
      <c r="I60" s="280">
        <f t="shared" si="2"/>
        <v>9139.11</v>
      </c>
    </row>
    <row r="61" spans="1:9" x14ac:dyDescent="0.25">
      <c r="A61" s="122"/>
      <c r="B61" s="302">
        <f t="shared" si="1"/>
        <v>295</v>
      </c>
      <c r="C61" s="15"/>
      <c r="D61" s="909"/>
      <c r="E61" s="913"/>
      <c r="F61" s="909">
        <f t="shared" si="0"/>
        <v>0</v>
      </c>
      <c r="G61" s="484"/>
      <c r="H61" s="551"/>
      <c r="I61" s="280">
        <f t="shared" si="2"/>
        <v>9139.11</v>
      </c>
    </row>
    <row r="62" spans="1:9" x14ac:dyDescent="0.25">
      <c r="A62" s="122"/>
      <c r="B62" s="302">
        <f t="shared" si="1"/>
        <v>295</v>
      </c>
      <c r="C62" s="15"/>
      <c r="D62" s="909"/>
      <c r="E62" s="913"/>
      <c r="F62" s="909">
        <f t="shared" si="0"/>
        <v>0</v>
      </c>
      <c r="G62" s="484"/>
      <c r="H62" s="551"/>
      <c r="I62" s="280">
        <f t="shared" si="2"/>
        <v>9139.11</v>
      </c>
    </row>
    <row r="63" spans="1:9" x14ac:dyDescent="0.25">
      <c r="A63" s="122"/>
      <c r="B63" s="302">
        <f t="shared" si="1"/>
        <v>295</v>
      </c>
      <c r="C63" s="15"/>
      <c r="D63" s="909"/>
      <c r="E63" s="913"/>
      <c r="F63" s="909">
        <f t="shared" si="0"/>
        <v>0</v>
      </c>
      <c r="G63" s="484"/>
      <c r="H63" s="551"/>
      <c r="I63" s="280">
        <f t="shared" si="2"/>
        <v>9139.11</v>
      </c>
    </row>
    <row r="64" spans="1:9" x14ac:dyDescent="0.25">
      <c r="A64" s="122"/>
      <c r="B64" s="302">
        <f t="shared" si="1"/>
        <v>295</v>
      </c>
      <c r="C64" s="15"/>
      <c r="D64" s="909"/>
      <c r="E64" s="913"/>
      <c r="F64" s="909">
        <f t="shared" si="0"/>
        <v>0</v>
      </c>
      <c r="G64" s="484"/>
      <c r="H64" s="551"/>
      <c r="I64" s="280">
        <f t="shared" si="2"/>
        <v>9139.11</v>
      </c>
    </row>
    <row r="65" spans="1:9" x14ac:dyDescent="0.25">
      <c r="A65" s="122"/>
      <c r="B65" s="302">
        <f t="shared" si="1"/>
        <v>295</v>
      </c>
      <c r="C65" s="15"/>
      <c r="D65" s="909"/>
      <c r="E65" s="913"/>
      <c r="F65" s="909">
        <f t="shared" si="0"/>
        <v>0</v>
      </c>
      <c r="G65" s="484"/>
      <c r="H65" s="551"/>
      <c r="I65" s="280">
        <f t="shared" si="2"/>
        <v>9139.11</v>
      </c>
    </row>
    <row r="66" spans="1:9" x14ac:dyDescent="0.25">
      <c r="A66" s="122"/>
      <c r="B66" s="302">
        <f t="shared" si="1"/>
        <v>295</v>
      </c>
      <c r="C66" s="15"/>
      <c r="D66" s="909"/>
      <c r="E66" s="913"/>
      <c r="F66" s="909">
        <f t="shared" si="0"/>
        <v>0</v>
      </c>
      <c r="G66" s="484"/>
      <c r="H66" s="551"/>
      <c r="I66" s="280">
        <f t="shared" si="2"/>
        <v>9139.11</v>
      </c>
    </row>
    <row r="67" spans="1:9" x14ac:dyDescent="0.25">
      <c r="A67" s="122"/>
      <c r="B67" s="302">
        <f t="shared" si="1"/>
        <v>295</v>
      </c>
      <c r="C67" s="15"/>
      <c r="D67" s="909"/>
      <c r="E67" s="913"/>
      <c r="F67" s="909">
        <f t="shared" si="0"/>
        <v>0</v>
      </c>
      <c r="G67" s="484"/>
      <c r="H67" s="551"/>
      <c r="I67" s="280">
        <f t="shared" si="2"/>
        <v>9139.11</v>
      </c>
    </row>
    <row r="68" spans="1:9" x14ac:dyDescent="0.25">
      <c r="A68" s="122"/>
      <c r="B68" s="302">
        <f t="shared" si="1"/>
        <v>295</v>
      </c>
      <c r="C68" s="15"/>
      <c r="D68" s="483"/>
      <c r="E68" s="1019"/>
      <c r="F68" s="483">
        <f t="shared" si="0"/>
        <v>0</v>
      </c>
      <c r="G68" s="552"/>
      <c r="H68" s="553"/>
      <c r="I68" s="280">
        <f t="shared" si="2"/>
        <v>9139.11</v>
      </c>
    </row>
    <row r="69" spans="1:9" x14ac:dyDescent="0.25">
      <c r="A69" s="122"/>
      <c r="B69" s="302">
        <f t="shared" si="1"/>
        <v>295</v>
      </c>
      <c r="C69" s="15"/>
      <c r="D69" s="483"/>
      <c r="E69" s="1019"/>
      <c r="F69" s="483">
        <f t="shared" si="0"/>
        <v>0</v>
      </c>
      <c r="G69" s="552"/>
      <c r="H69" s="553"/>
      <c r="I69" s="280">
        <f t="shared" si="2"/>
        <v>9139.11</v>
      </c>
    </row>
    <row r="70" spans="1:9" x14ac:dyDescent="0.25">
      <c r="A70" s="122"/>
      <c r="B70" s="302">
        <f t="shared" si="1"/>
        <v>295</v>
      </c>
      <c r="C70" s="15"/>
      <c r="D70" s="483"/>
      <c r="E70" s="1019"/>
      <c r="F70" s="483">
        <f t="shared" si="0"/>
        <v>0</v>
      </c>
      <c r="G70" s="552"/>
      <c r="H70" s="553"/>
      <c r="I70" s="280">
        <f t="shared" si="2"/>
        <v>9139.11</v>
      </c>
    </row>
    <row r="71" spans="1:9" x14ac:dyDescent="0.25">
      <c r="A71" s="122"/>
      <c r="B71" s="302">
        <f t="shared" si="1"/>
        <v>295</v>
      </c>
      <c r="C71" s="15"/>
      <c r="D71" s="69"/>
      <c r="E71" s="220"/>
      <c r="F71" s="69">
        <f t="shared" si="0"/>
        <v>0</v>
      </c>
      <c r="G71" s="70"/>
      <c r="H71" s="71"/>
      <c r="I71" s="280">
        <f t="shared" si="2"/>
        <v>9139.11</v>
      </c>
    </row>
    <row r="72" spans="1:9" x14ac:dyDescent="0.25">
      <c r="A72" s="122"/>
      <c r="B72" s="302">
        <f t="shared" si="1"/>
        <v>295</v>
      </c>
      <c r="C72" s="15"/>
      <c r="D72" s="69"/>
      <c r="E72" s="220"/>
      <c r="F72" s="69">
        <f t="shared" si="0"/>
        <v>0</v>
      </c>
      <c r="G72" s="70"/>
      <c r="H72" s="71"/>
      <c r="I72" s="280">
        <f t="shared" si="2"/>
        <v>9139.11</v>
      </c>
    </row>
    <row r="73" spans="1:9" x14ac:dyDescent="0.25">
      <c r="A73" s="122"/>
      <c r="B73" s="302">
        <f t="shared" si="1"/>
        <v>295</v>
      </c>
      <c r="C73" s="15"/>
      <c r="D73" s="69"/>
      <c r="E73" s="220"/>
      <c r="F73" s="69">
        <f t="shared" si="0"/>
        <v>0</v>
      </c>
      <c r="G73" s="70"/>
      <c r="H73" s="71"/>
      <c r="I73" s="280">
        <f t="shared" si="2"/>
        <v>9139.11</v>
      </c>
    </row>
    <row r="74" spans="1:9" x14ac:dyDescent="0.25">
      <c r="A74" s="122"/>
      <c r="B74" s="302">
        <f t="shared" si="1"/>
        <v>295</v>
      </c>
      <c r="C74" s="15"/>
      <c r="D74" s="69"/>
      <c r="E74" s="220"/>
      <c r="F74" s="69">
        <f t="shared" ref="F74" si="3">D74</f>
        <v>0</v>
      </c>
      <c r="G74" s="70"/>
      <c r="H74" s="71"/>
      <c r="I74" s="280">
        <f t="shared" si="2"/>
        <v>9139.11</v>
      </c>
    </row>
    <row r="75" spans="1:9" x14ac:dyDescent="0.25">
      <c r="A75" s="122"/>
      <c r="B75" s="83">
        <f t="shared" si="1"/>
        <v>295</v>
      </c>
      <c r="C75" s="15"/>
      <c r="D75" s="69"/>
      <c r="E75" s="220"/>
      <c r="F75" s="69">
        <f>D75</f>
        <v>0</v>
      </c>
      <c r="G75" s="70"/>
      <c r="H75" s="71"/>
      <c r="I75" s="280">
        <f t="shared" si="2"/>
        <v>9139.11</v>
      </c>
    </row>
    <row r="76" spans="1:9" x14ac:dyDescent="0.25">
      <c r="A76" s="122"/>
      <c r="B76" s="83">
        <f t="shared" ref="B76" si="4">B75-C76</f>
        <v>295</v>
      </c>
      <c r="C76" s="15"/>
      <c r="D76" s="59"/>
      <c r="E76" s="228"/>
      <c r="F76" s="69">
        <f>D76</f>
        <v>0</v>
      </c>
      <c r="G76" s="70"/>
      <c r="H76" s="71"/>
      <c r="I76" s="280">
        <f t="shared" ref="I76:I77" si="5">I75-F76</f>
        <v>9139.11</v>
      </c>
    </row>
    <row r="77" spans="1:9" x14ac:dyDescent="0.25">
      <c r="A77" s="122"/>
      <c r="C77" s="15"/>
      <c r="D77" s="59"/>
      <c r="E77" s="228"/>
      <c r="F77" s="69">
        <f>D77</f>
        <v>0</v>
      </c>
      <c r="G77" s="70"/>
      <c r="H77" s="71"/>
      <c r="I77" s="280">
        <f t="shared" si="5"/>
        <v>9139.11</v>
      </c>
    </row>
    <row r="78" spans="1:9" ht="15.75" thickBot="1" x14ac:dyDescent="0.3">
      <c r="A78" s="122"/>
      <c r="B78" s="16"/>
      <c r="C78" s="52"/>
      <c r="D78" s="107"/>
      <c r="E78" s="212"/>
      <c r="F78" s="103"/>
      <c r="G78" s="104"/>
      <c r="H78" s="60"/>
    </row>
    <row r="79" spans="1:9" x14ac:dyDescent="0.25">
      <c r="C79" s="53">
        <f>SUM(C10:C78)</f>
        <v>277</v>
      </c>
      <c r="D79" s="6">
        <f>SUM(D10:D78)</f>
        <v>8600.1999999999989</v>
      </c>
      <c r="F79" s="6">
        <f>SUM(F10:F78)</f>
        <v>8600.1999999999989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295</v>
      </c>
    </row>
    <row r="83" spans="3:6" ht="15.75" thickBot="1" x14ac:dyDescent="0.3"/>
    <row r="84" spans="3:6" ht="15.75" thickBot="1" x14ac:dyDescent="0.3">
      <c r="C84" s="1111" t="s">
        <v>11</v>
      </c>
      <c r="D84" s="1112"/>
      <c r="E84" s="57">
        <f>E5+E6-F79+E7</f>
        <v>9126.1300000000028</v>
      </c>
      <c r="F84" s="73"/>
    </row>
  </sheetData>
  <mergeCells count="3">
    <mergeCell ref="A1:G1"/>
    <mergeCell ref="B4:B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09"/>
      <c r="B1" s="1109"/>
      <c r="C1" s="1109"/>
      <c r="D1" s="1109"/>
      <c r="E1" s="1109"/>
      <c r="F1" s="1109"/>
      <c r="G1" s="110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2"/>
      <c r="H4" s="162"/>
    </row>
    <row r="5" spans="1:9" x14ac:dyDescent="0.25">
      <c r="A5" s="1099"/>
      <c r="B5" s="1117" t="s">
        <v>92</v>
      </c>
      <c r="C5" s="276"/>
      <c r="D5" s="253"/>
      <c r="E5" s="264"/>
      <c r="F5" s="258"/>
      <c r="G5" s="265"/>
    </row>
    <row r="6" spans="1:9" x14ac:dyDescent="0.25">
      <c r="A6" s="1099"/>
      <c r="B6" s="1117"/>
      <c r="C6" s="585"/>
      <c r="D6" s="253"/>
      <c r="E6" s="272"/>
      <c r="F6" s="258"/>
      <c r="G6" s="267"/>
      <c r="H6" s="7">
        <f>E6-G6+E7+E5-G5</f>
        <v>0</v>
      </c>
    </row>
    <row r="7" spans="1:9" ht="15.75" thickBot="1" x14ac:dyDescent="0.3">
      <c r="A7" s="1099"/>
      <c r="B7" s="277"/>
      <c r="C7" s="278"/>
      <c r="D7" s="279"/>
      <c r="E7" s="264"/>
      <c r="F7" s="258"/>
      <c r="G7" s="245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64"/>
      <c r="C9" s="714">
        <v>1</v>
      </c>
      <c r="D9" s="269"/>
      <c r="E9" s="299"/>
      <c r="F9" s="269">
        <f t="shared" ref="F9:F33" si="0">D9</f>
        <v>0</v>
      </c>
      <c r="G9" s="270"/>
      <c r="H9" s="271"/>
      <c r="I9" s="280">
        <f>E6-F9+E5+E7</f>
        <v>0</v>
      </c>
    </row>
    <row r="10" spans="1:9" x14ac:dyDescent="0.25">
      <c r="A10" s="210"/>
      <c r="B10" s="865"/>
      <c r="C10" s="714">
        <v>2</v>
      </c>
      <c r="D10" s="269"/>
      <c r="E10" s="299"/>
      <c r="F10" s="269">
        <f t="shared" si="0"/>
        <v>0</v>
      </c>
      <c r="G10" s="270"/>
      <c r="H10" s="271"/>
      <c r="I10" s="280">
        <f>I9-F10</f>
        <v>0</v>
      </c>
    </row>
    <row r="11" spans="1:9" x14ac:dyDescent="0.25">
      <c r="A11" s="198"/>
      <c r="B11" s="865"/>
      <c r="C11" s="714">
        <v>3</v>
      </c>
      <c r="D11" s="269"/>
      <c r="E11" s="299"/>
      <c r="F11" s="269">
        <f t="shared" si="0"/>
        <v>0</v>
      </c>
      <c r="G11" s="270"/>
      <c r="H11" s="271"/>
      <c r="I11" s="280">
        <f t="shared" ref="I11:I33" si="1">I10-F11</f>
        <v>0</v>
      </c>
    </row>
    <row r="12" spans="1:9" x14ac:dyDescent="0.25">
      <c r="A12" s="198"/>
      <c r="B12" s="865"/>
      <c r="C12" s="714">
        <v>4</v>
      </c>
      <c r="D12" s="269"/>
      <c r="E12" s="299"/>
      <c r="F12" s="269">
        <f t="shared" si="0"/>
        <v>0</v>
      </c>
      <c r="G12" s="270"/>
      <c r="H12" s="271"/>
      <c r="I12" s="280">
        <f t="shared" si="1"/>
        <v>0</v>
      </c>
    </row>
    <row r="13" spans="1:9" x14ac:dyDescent="0.25">
      <c r="A13" s="82" t="s">
        <v>33</v>
      </c>
      <c r="B13" s="865"/>
      <c r="C13" s="714">
        <v>5</v>
      </c>
      <c r="D13" s="269"/>
      <c r="E13" s="299"/>
      <c r="F13" s="269">
        <f t="shared" si="0"/>
        <v>0</v>
      </c>
      <c r="G13" s="270"/>
      <c r="H13" s="271"/>
      <c r="I13" s="280">
        <f t="shared" si="1"/>
        <v>0</v>
      </c>
    </row>
    <row r="14" spans="1:9" x14ac:dyDescent="0.25">
      <c r="A14" s="73"/>
      <c r="B14" s="865"/>
      <c r="C14" s="714">
        <v>6</v>
      </c>
      <c r="D14" s="269"/>
      <c r="E14" s="299"/>
      <c r="F14" s="269">
        <f t="shared" si="0"/>
        <v>0</v>
      </c>
      <c r="G14" s="270"/>
      <c r="H14" s="271"/>
      <c r="I14" s="280">
        <f t="shared" si="1"/>
        <v>0</v>
      </c>
    </row>
    <row r="15" spans="1:9" x14ac:dyDescent="0.25">
      <c r="A15" s="73"/>
      <c r="B15" s="865"/>
      <c r="C15" s="714">
        <v>7</v>
      </c>
      <c r="D15" s="269"/>
      <c r="E15" s="299"/>
      <c r="F15" s="269">
        <f t="shared" si="0"/>
        <v>0</v>
      </c>
      <c r="G15" s="270"/>
      <c r="H15" s="271"/>
      <c r="I15" s="280">
        <f t="shared" si="1"/>
        <v>0</v>
      </c>
    </row>
    <row r="16" spans="1:9" x14ac:dyDescent="0.25">
      <c r="B16" s="865"/>
      <c r="C16" s="714">
        <v>8</v>
      </c>
      <c r="D16" s="269"/>
      <c r="E16" s="299"/>
      <c r="F16" s="269">
        <f t="shared" si="0"/>
        <v>0</v>
      </c>
      <c r="G16" s="270"/>
      <c r="H16" s="271"/>
      <c r="I16" s="280">
        <f t="shared" si="1"/>
        <v>0</v>
      </c>
    </row>
    <row r="17" spans="1:9" x14ac:dyDescent="0.25">
      <c r="B17" s="865"/>
      <c r="C17" s="714">
        <v>9</v>
      </c>
      <c r="D17" s="269"/>
      <c r="E17" s="299"/>
      <c r="F17" s="269">
        <f t="shared" si="0"/>
        <v>0</v>
      </c>
      <c r="G17" s="270"/>
      <c r="H17" s="271"/>
      <c r="I17" s="280">
        <f t="shared" si="1"/>
        <v>0</v>
      </c>
    </row>
    <row r="18" spans="1:9" x14ac:dyDescent="0.25">
      <c r="A18" s="323"/>
      <c r="B18" s="865"/>
      <c r="C18" s="714">
        <v>10</v>
      </c>
      <c r="D18" s="269"/>
      <c r="E18" s="299"/>
      <c r="F18" s="269">
        <f t="shared" si="0"/>
        <v>0</v>
      </c>
      <c r="G18" s="270"/>
      <c r="H18" s="271"/>
      <c r="I18" s="280">
        <f t="shared" si="1"/>
        <v>0</v>
      </c>
    </row>
    <row r="19" spans="1:9" x14ac:dyDescent="0.25">
      <c r="A19" s="323"/>
      <c r="B19" s="865"/>
      <c r="C19" s="714">
        <v>11</v>
      </c>
      <c r="D19" s="269"/>
      <c r="E19" s="299"/>
      <c r="F19" s="269">
        <f t="shared" si="0"/>
        <v>0</v>
      </c>
      <c r="G19" s="270"/>
      <c r="H19" s="271"/>
      <c r="I19" s="280">
        <f t="shared" si="1"/>
        <v>0</v>
      </c>
    </row>
    <row r="20" spans="1:9" x14ac:dyDescent="0.25">
      <c r="A20" s="323"/>
      <c r="B20" s="865"/>
      <c r="C20" s="714">
        <v>12</v>
      </c>
      <c r="D20" s="269"/>
      <c r="E20" s="299"/>
      <c r="F20" s="269">
        <f t="shared" si="0"/>
        <v>0</v>
      </c>
      <c r="G20" s="270"/>
      <c r="H20" s="271"/>
      <c r="I20" s="280">
        <f t="shared" si="1"/>
        <v>0</v>
      </c>
    </row>
    <row r="21" spans="1:9" x14ac:dyDescent="0.25">
      <c r="A21" s="122"/>
      <c r="C21" s="863">
        <v>13</v>
      </c>
      <c r="D21" s="269"/>
      <c r="E21" s="299"/>
      <c r="F21" s="269">
        <f t="shared" si="0"/>
        <v>0</v>
      </c>
      <c r="G21" s="270"/>
      <c r="H21" s="271"/>
      <c r="I21" s="280">
        <f t="shared" si="1"/>
        <v>0</v>
      </c>
    </row>
    <row r="22" spans="1:9" x14ac:dyDescent="0.25">
      <c r="A22" s="122"/>
      <c r="C22" s="863">
        <v>14</v>
      </c>
      <c r="D22" s="269"/>
      <c r="E22" s="299"/>
      <c r="F22" s="269">
        <f t="shared" si="0"/>
        <v>0</v>
      </c>
      <c r="G22" s="270"/>
      <c r="H22" s="271"/>
      <c r="I22" s="280">
        <f t="shared" si="1"/>
        <v>0</v>
      </c>
    </row>
    <row r="23" spans="1:9" x14ac:dyDescent="0.25">
      <c r="A23" s="123"/>
      <c r="C23" s="863">
        <v>15</v>
      </c>
      <c r="D23" s="269"/>
      <c r="E23" s="299"/>
      <c r="F23" s="269">
        <f t="shared" si="0"/>
        <v>0</v>
      </c>
      <c r="G23" s="270"/>
      <c r="H23" s="271"/>
      <c r="I23" s="280">
        <f t="shared" si="1"/>
        <v>0</v>
      </c>
    </row>
    <row r="24" spans="1:9" x14ac:dyDescent="0.25">
      <c r="A24" s="122"/>
      <c r="C24" s="863">
        <v>16</v>
      </c>
      <c r="D24" s="269"/>
      <c r="E24" s="299"/>
      <c r="F24" s="269">
        <f t="shared" si="0"/>
        <v>0</v>
      </c>
      <c r="G24" s="270"/>
      <c r="H24" s="271"/>
      <c r="I24" s="280">
        <f t="shared" si="1"/>
        <v>0</v>
      </c>
    </row>
    <row r="25" spans="1:9" x14ac:dyDescent="0.25">
      <c r="A25" s="122"/>
      <c r="C25" s="863">
        <v>17</v>
      </c>
      <c r="D25" s="269"/>
      <c r="E25" s="299"/>
      <c r="F25" s="269">
        <f t="shared" si="0"/>
        <v>0</v>
      </c>
      <c r="G25" s="270"/>
      <c r="H25" s="271"/>
      <c r="I25" s="280">
        <f t="shared" si="1"/>
        <v>0</v>
      </c>
    </row>
    <row r="26" spans="1:9" x14ac:dyDescent="0.25">
      <c r="A26" s="122"/>
      <c r="C26" s="863">
        <v>18</v>
      </c>
      <c r="D26" s="269"/>
      <c r="E26" s="299"/>
      <c r="F26" s="269">
        <f t="shared" si="0"/>
        <v>0</v>
      </c>
      <c r="G26" s="270"/>
      <c r="H26" s="271"/>
      <c r="I26" s="280">
        <f t="shared" si="1"/>
        <v>0</v>
      </c>
    </row>
    <row r="27" spans="1:9" x14ac:dyDescent="0.25">
      <c r="A27" s="122"/>
      <c r="C27" s="863">
        <v>19</v>
      </c>
      <c r="D27" s="269"/>
      <c r="E27" s="299"/>
      <c r="F27" s="269">
        <f t="shared" si="0"/>
        <v>0</v>
      </c>
      <c r="G27" s="270"/>
      <c r="H27" s="271"/>
      <c r="I27" s="280">
        <f t="shared" si="1"/>
        <v>0</v>
      </c>
    </row>
    <row r="28" spans="1:9" x14ac:dyDescent="0.25">
      <c r="A28" s="122"/>
      <c r="C28" s="863">
        <v>20</v>
      </c>
      <c r="D28" s="269"/>
      <c r="E28" s="299"/>
      <c r="F28" s="269">
        <f t="shared" si="0"/>
        <v>0</v>
      </c>
      <c r="G28" s="270"/>
      <c r="H28" s="271"/>
      <c r="I28" s="280">
        <f t="shared" si="1"/>
        <v>0</v>
      </c>
    </row>
    <row r="29" spans="1:9" x14ac:dyDescent="0.25">
      <c r="A29" s="122"/>
      <c r="C29" s="863">
        <v>21</v>
      </c>
      <c r="D29" s="269"/>
      <c r="E29" s="299"/>
      <c r="F29" s="269">
        <f t="shared" si="0"/>
        <v>0</v>
      </c>
      <c r="G29" s="270"/>
      <c r="H29" s="271"/>
      <c r="I29" s="280">
        <f t="shared" si="1"/>
        <v>0</v>
      </c>
    </row>
    <row r="30" spans="1:9" x14ac:dyDescent="0.25">
      <c r="A30" s="122"/>
      <c r="C30" s="863">
        <v>22</v>
      </c>
      <c r="D30" s="269"/>
      <c r="E30" s="299"/>
      <c r="F30" s="269">
        <f t="shared" si="0"/>
        <v>0</v>
      </c>
      <c r="G30" s="270"/>
      <c r="H30" s="271"/>
      <c r="I30" s="280">
        <f t="shared" si="1"/>
        <v>0</v>
      </c>
    </row>
    <row r="31" spans="1:9" x14ac:dyDescent="0.25">
      <c r="A31" s="122"/>
      <c r="C31" s="863">
        <v>23</v>
      </c>
      <c r="D31" s="269"/>
      <c r="E31" s="299"/>
      <c r="F31" s="269">
        <f t="shared" si="0"/>
        <v>0</v>
      </c>
      <c r="G31" s="270"/>
      <c r="H31" s="271"/>
      <c r="I31" s="280">
        <f t="shared" si="1"/>
        <v>0</v>
      </c>
    </row>
    <row r="32" spans="1:9" x14ac:dyDescent="0.25">
      <c r="A32" s="122"/>
      <c r="C32" s="863">
        <v>24</v>
      </c>
      <c r="D32" s="269"/>
      <c r="E32" s="299"/>
      <c r="F32" s="269">
        <f t="shared" si="0"/>
        <v>0</v>
      </c>
      <c r="G32" s="270"/>
      <c r="H32" s="271"/>
      <c r="I32" s="280">
        <f t="shared" si="1"/>
        <v>0</v>
      </c>
    </row>
    <row r="33" spans="1:9" x14ac:dyDescent="0.25">
      <c r="A33" s="122"/>
      <c r="B33" s="863"/>
      <c r="C33" s="15"/>
      <c r="D33" s="269"/>
      <c r="E33" s="299"/>
      <c r="F33" s="269">
        <f t="shared" si="0"/>
        <v>0</v>
      </c>
      <c r="G33" s="270"/>
      <c r="H33" s="271"/>
      <c r="I33" s="280">
        <f t="shared" si="1"/>
        <v>0</v>
      </c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</row>
    <row r="35" spans="1:9" ht="15.75" x14ac:dyDescent="0.25">
      <c r="C35" s="53">
        <f>SUM(C9:C34)</f>
        <v>300</v>
      </c>
      <c r="D35" s="86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11" t="s">
        <v>11</v>
      </c>
      <c r="D40" s="1112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09"/>
      <c r="B1" s="1109"/>
      <c r="C1" s="1109"/>
      <c r="D1" s="1109"/>
      <c r="E1" s="1109"/>
      <c r="F1" s="1109"/>
      <c r="G1" s="1109"/>
      <c r="H1" s="11">
        <v>1</v>
      </c>
      <c r="I1" s="32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2"/>
    </row>
    <row r="4" spans="1:13" ht="15.75" thickTop="1" x14ac:dyDescent="0.25">
      <c r="A4" s="300"/>
      <c r="B4" s="300"/>
      <c r="C4" s="300"/>
      <c r="D4" s="248"/>
      <c r="E4" s="342"/>
      <c r="F4" s="258"/>
      <c r="G4" s="162"/>
      <c r="H4" s="162"/>
      <c r="I4" s="162"/>
    </row>
    <row r="5" spans="1:13" x14ac:dyDescent="0.25">
      <c r="A5" s="1099"/>
      <c r="B5" s="1118"/>
      <c r="C5" s="253"/>
      <c r="D5" s="253"/>
      <c r="E5" s="264"/>
      <c r="F5" s="258"/>
      <c r="G5" s="301"/>
      <c r="H5" t="s">
        <v>41</v>
      </c>
    </row>
    <row r="6" spans="1:13" ht="15.75" x14ac:dyDescent="0.25">
      <c r="A6" s="1099"/>
      <c r="B6" s="1118"/>
      <c r="C6" s="736"/>
      <c r="D6" s="266"/>
      <c r="E6" s="264"/>
      <c r="F6" s="258"/>
      <c r="G6" s="267"/>
      <c r="H6" s="7">
        <f>E6-G6+E7+E5-G5+E4+E8</f>
        <v>0</v>
      </c>
      <c r="I6" s="265"/>
    </row>
    <row r="7" spans="1:13" x14ac:dyDescent="0.25">
      <c r="A7" s="245"/>
      <c r="B7" s="287"/>
      <c r="C7" s="288"/>
      <c r="D7" s="253"/>
      <c r="E7" s="264"/>
      <c r="F7" s="258"/>
      <c r="G7" s="245"/>
      <c r="H7" s="245"/>
    </row>
    <row r="8" spans="1:13" ht="15.75" thickBot="1" x14ac:dyDescent="0.3">
      <c r="A8" s="245"/>
      <c r="B8" s="287"/>
      <c r="C8" s="288"/>
      <c r="D8" s="253"/>
      <c r="E8" s="264"/>
      <c r="F8" s="258"/>
      <c r="G8" s="245"/>
      <c r="H8" s="245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3"/>
    </row>
    <row r="10" spans="1:13" ht="15.75" thickTop="1" x14ac:dyDescent="0.25">
      <c r="A10" s="80" t="s">
        <v>32</v>
      </c>
      <c r="B10" s="289">
        <f>F4+F5+F6+F7-C10+F8</f>
        <v>0</v>
      </c>
      <c r="C10" s="15"/>
      <c r="D10" s="269"/>
      <c r="E10" s="299"/>
      <c r="F10" s="269">
        <f t="shared" ref="F10:F33" si="0">D10</f>
        <v>0</v>
      </c>
      <c r="G10" s="270"/>
      <c r="H10" s="271"/>
      <c r="I10" s="324">
        <f>E4+E5+E6+E7-F10+E8</f>
        <v>0</v>
      </c>
      <c r="J10" s="245"/>
    </row>
    <row r="11" spans="1:13" x14ac:dyDescent="0.25">
      <c r="A11" s="210"/>
      <c r="B11" s="289">
        <f>B10-C11</f>
        <v>0</v>
      </c>
      <c r="C11" s="15"/>
      <c r="D11" s="269"/>
      <c r="E11" s="299"/>
      <c r="F11" s="269">
        <f t="shared" si="0"/>
        <v>0</v>
      </c>
      <c r="G11" s="270"/>
      <c r="H11" s="271"/>
      <c r="I11" s="324">
        <f>I10-F11</f>
        <v>0</v>
      </c>
      <c r="J11" s="245"/>
    </row>
    <row r="12" spans="1:13" x14ac:dyDescent="0.25">
      <c r="A12" s="198"/>
      <c r="B12" s="289">
        <f t="shared" ref="B12:B28" si="1">B11-C12</f>
        <v>0</v>
      </c>
      <c r="C12" s="15"/>
      <c r="D12" s="269"/>
      <c r="E12" s="299"/>
      <c r="F12" s="269">
        <f t="shared" si="0"/>
        <v>0</v>
      </c>
      <c r="G12" s="270"/>
      <c r="H12" s="271"/>
      <c r="I12" s="324">
        <f t="shared" ref="I12:I30" si="2">I11-F12</f>
        <v>0</v>
      </c>
      <c r="J12" s="245"/>
      <c r="K12" s="245"/>
      <c r="L12" s="245"/>
      <c r="M12" s="245"/>
    </row>
    <row r="13" spans="1:13" x14ac:dyDescent="0.25">
      <c r="A13" s="82" t="s">
        <v>33</v>
      </c>
      <c r="B13" s="289">
        <f t="shared" si="1"/>
        <v>0</v>
      </c>
      <c r="C13" s="15"/>
      <c r="D13" s="269"/>
      <c r="E13" s="299"/>
      <c r="F13" s="269">
        <f t="shared" si="0"/>
        <v>0</v>
      </c>
      <c r="G13" s="270"/>
      <c r="H13" s="271"/>
      <c r="I13" s="324">
        <f t="shared" si="2"/>
        <v>0</v>
      </c>
      <c r="J13" s="245"/>
      <c r="K13" s="245"/>
      <c r="L13" s="245"/>
      <c r="M13" s="245"/>
    </row>
    <row r="14" spans="1:13" x14ac:dyDescent="0.25">
      <c r="A14" s="73"/>
      <c r="B14" s="289">
        <f t="shared" si="1"/>
        <v>0</v>
      </c>
      <c r="C14" s="15"/>
      <c r="D14" s="269"/>
      <c r="E14" s="299"/>
      <c r="F14" s="269">
        <f t="shared" si="0"/>
        <v>0</v>
      </c>
      <c r="G14" s="270"/>
      <c r="H14" s="271"/>
      <c r="I14" s="324">
        <f t="shared" si="2"/>
        <v>0</v>
      </c>
      <c r="J14" s="245"/>
      <c r="K14" s="245"/>
      <c r="L14" s="245"/>
      <c r="M14" s="245"/>
    </row>
    <row r="15" spans="1:13" x14ac:dyDescent="0.25">
      <c r="A15" s="73"/>
      <c r="B15" s="289">
        <f t="shared" si="1"/>
        <v>0</v>
      </c>
      <c r="C15" s="15"/>
      <c r="D15" s="269"/>
      <c r="E15" s="299"/>
      <c r="F15" s="269">
        <f t="shared" si="0"/>
        <v>0</v>
      </c>
      <c r="G15" s="270"/>
      <c r="H15" s="271"/>
      <c r="I15" s="324">
        <f t="shared" si="2"/>
        <v>0</v>
      </c>
      <c r="J15" s="245"/>
      <c r="K15" s="245"/>
      <c r="L15" s="245"/>
      <c r="M15" s="245"/>
    </row>
    <row r="16" spans="1:13" x14ac:dyDescent="0.25">
      <c r="B16" s="289">
        <f t="shared" si="1"/>
        <v>0</v>
      </c>
      <c r="C16" s="15"/>
      <c r="D16" s="69"/>
      <c r="E16" s="299"/>
      <c r="F16" s="269">
        <f t="shared" si="0"/>
        <v>0</v>
      </c>
      <c r="G16" s="270"/>
      <c r="H16" s="271"/>
      <c r="I16" s="324">
        <f t="shared" si="2"/>
        <v>0</v>
      </c>
      <c r="J16" s="245"/>
      <c r="K16" s="245"/>
      <c r="L16" s="245"/>
      <c r="M16" s="245"/>
    </row>
    <row r="17" spans="1:13" x14ac:dyDescent="0.25">
      <c r="B17" s="289">
        <f t="shared" si="1"/>
        <v>0</v>
      </c>
      <c r="C17" s="15"/>
      <c r="D17" s="69"/>
      <c r="E17" s="299"/>
      <c r="F17" s="269">
        <f t="shared" si="0"/>
        <v>0</v>
      </c>
      <c r="G17" s="270"/>
      <c r="H17" s="271"/>
      <c r="I17" s="324">
        <f t="shared" si="2"/>
        <v>0</v>
      </c>
      <c r="J17" s="245"/>
      <c r="K17" s="245"/>
      <c r="L17" s="245"/>
      <c r="M17" s="245"/>
    </row>
    <row r="18" spans="1:13" x14ac:dyDescent="0.25">
      <c r="A18" s="122"/>
      <c r="B18" s="289">
        <f t="shared" si="1"/>
        <v>0</v>
      </c>
      <c r="C18" s="15"/>
      <c r="D18" s="69"/>
      <c r="E18" s="299"/>
      <c r="F18" s="269">
        <f t="shared" si="0"/>
        <v>0</v>
      </c>
      <c r="G18" s="270"/>
      <c r="H18" s="271"/>
      <c r="I18" s="324">
        <f t="shared" si="2"/>
        <v>0</v>
      </c>
      <c r="J18" s="245"/>
      <c r="K18" s="245"/>
      <c r="L18" s="245"/>
      <c r="M18" s="245"/>
    </row>
    <row r="19" spans="1:13" x14ac:dyDescent="0.25">
      <c r="A19" s="122"/>
      <c r="B19" s="289">
        <f t="shared" si="1"/>
        <v>0</v>
      </c>
      <c r="C19" s="15"/>
      <c r="D19" s="69"/>
      <c r="E19" s="299"/>
      <c r="F19" s="269">
        <f t="shared" si="0"/>
        <v>0</v>
      </c>
      <c r="G19" s="270"/>
      <c r="H19" s="271"/>
      <c r="I19" s="324">
        <f t="shared" si="2"/>
        <v>0</v>
      </c>
      <c r="J19" s="245"/>
      <c r="K19" s="245"/>
      <c r="L19" s="245"/>
      <c r="M19" s="245"/>
    </row>
    <row r="20" spans="1:13" x14ac:dyDescent="0.25">
      <c r="A20" s="122"/>
      <c r="B20" s="289">
        <f t="shared" si="1"/>
        <v>0</v>
      </c>
      <c r="C20" s="15"/>
      <c r="D20" s="69"/>
      <c r="E20" s="299"/>
      <c r="F20" s="269">
        <f t="shared" si="0"/>
        <v>0</v>
      </c>
      <c r="G20" s="270"/>
      <c r="H20" s="271"/>
      <c r="I20" s="324">
        <f t="shared" si="2"/>
        <v>0</v>
      </c>
      <c r="J20" s="245"/>
      <c r="K20" s="245"/>
      <c r="L20" s="245"/>
      <c r="M20" s="245"/>
    </row>
    <row r="21" spans="1:13" x14ac:dyDescent="0.25">
      <c r="A21" s="122"/>
      <c r="B21" s="289">
        <f t="shared" si="1"/>
        <v>0</v>
      </c>
      <c r="C21" s="15"/>
      <c r="D21" s="69"/>
      <c r="E21" s="299"/>
      <c r="F21" s="269">
        <f t="shared" si="0"/>
        <v>0</v>
      </c>
      <c r="G21" s="270"/>
      <c r="H21" s="271"/>
      <c r="I21" s="324">
        <f t="shared" si="2"/>
        <v>0</v>
      </c>
      <c r="J21" s="245"/>
    </row>
    <row r="22" spans="1:13" x14ac:dyDescent="0.25">
      <c r="A22" s="122"/>
      <c r="B22" s="289">
        <f t="shared" si="1"/>
        <v>0</v>
      </c>
      <c r="C22" s="15"/>
      <c r="D22" s="69"/>
      <c r="E22" s="220"/>
      <c r="F22" s="69">
        <f t="shared" si="0"/>
        <v>0</v>
      </c>
      <c r="G22" s="270"/>
      <c r="H22" s="271"/>
      <c r="I22" s="224">
        <f t="shared" si="2"/>
        <v>0</v>
      </c>
      <c r="J22" s="245"/>
    </row>
    <row r="23" spans="1:13" x14ac:dyDescent="0.25">
      <c r="A23" s="123"/>
      <c r="B23" s="289">
        <f t="shared" si="1"/>
        <v>0</v>
      </c>
      <c r="C23" s="15"/>
      <c r="D23" s="69"/>
      <c r="E23" s="220"/>
      <c r="F23" s="69">
        <f t="shared" si="0"/>
        <v>0</v>
      </c>
      <c r="G23" s="270"/>
      <c r="H23" s="271"/>
      <c r="I23" s="224">
        <f t="shared" si="2"/>
        <v>0</v>
      </c>
      <c r="J23" s="245"/>
    </row>
    <row r="24" spans="1:13" x14ac:dyDescent="0.25">
      <c r="A24" s="122"/>
      <c r="B24" s="289">
        <f t="shared" si="1"/>
        <v>0</v>
      </c>
      <c r="C24" s="15"/>
      <c r="D24" s="69"/>
      <c r="E24" s="220"/>
      <c r="F24" s="69">
        <f t="shared" si="0"/>
        <v>0</v>
      </c>
      <c r="G24" s="270"/>
      <c r="H24" s="271"/>
      <c r="I24" s="224">
        <f t="shared" si="2"/>
        <v>0</v>
      </c>
      <c r="J24" s="245"/>
    </row>
    <row r="25" spans="1:13" x14ac:dyDescent="0.25">
      <c r="A25" s="122"/>
      <c r="B25" s="289">
        <f t="shared" si="1"/>
        <v>0</v>
      </c>
      <c r="C25" s="15"/>
      <c r="D25" s="69"/>
      <c r="E25" s="220"/>
      <c r="F25" s="69">
        <f t="shared" si="0"/>
        <v>0</v>
      </c>
      <c r="G25" s="270"/>
      <c r="H25" s="271"/>
      <c r="I25" s="224">
        <f t="shared" si="2"/>
        <v>0</v>
      </c>
      <c r="J25" s="245"/>
    </row>
    <row r="26" spans="1:13" x14ac:dyDescent="0.25">
      <c r="A26" s="122"/>
      <c r="B26" s="289">
        <f t="shared" si="1"/>
        <v>0</v>
      </c>
      <c r="C26" s="15"/>
      <c r="D26" s="69"/>
      <c r="E26" s="220"/>
      <c r="F26" s="69">
        <f t="shared" si="0"/>
        <v>0</v>
      </c>
      <c r="G26" s="270"/>
      <c r="H26" s="271"/>
      <c r="I26" s="224">
        <f t="shared" si="2"/>
        <v>0</v>
      </c>
      <c r="J26" s="245"/>
    </row>
    <row r="27" spans="1:13" x14ac:dyDescent="0.25">
      <c r="A27" s="122"/>
      <c r="B27" s="289">
        <f t="shared" si="1"/>
        <v>0</v>
      </c>
      <c r="C27" s="15"/>
      <c r="D27" s="69"/>
      <c r="E27" s="220"/>
      <c r="F27" s="69">
        <v>0</v>
      </c>
      <c r="G27" s="270"/>
      <c r="H27" s="271"/>
      <c r="I27" s="324">
        <f t="shared" si="2"/>
        <v>0</v>
      </c>
      <c r="J27" s="245"/>
    </row>
    <row r="28" spans="1:13" x14ac:dyDescent="0.25">
      <c r="A28" s="122"/>
      <c r="B28" s="289">
        <f t="shared" si="1"/>
        <v>0</v>
      </c>
      <c r="C28" s="15"/>
      <c r="D28" s="69"/>
      <c r="E28" s="220"/>
      <c r="F28" s="69">
        <f t="shared" si="0"/>
        <v>0</v>
      </c>
      <c r="G28" s="270"/>
      <c r="H28" s="271"/>
      <c r="I28" s="324">
        <f t="shared" si="2"/>
        <v>0</v>
      </c>
    </row>
    <row r="29" spans="1:13" x14ac:dyDescent="0.25">
      <c r="A29" s="122"/>
      <c r="B29" s="289"/>
      <c r="C29" s="15"/>
      <c r="D29" s="69"/>
      <c r="E29" s="220"/>
      <c r="F29" s="69">
        <f t="shared" si="0"/>
        <v>0</v>
      </c>
      <c r="G29" s="270"/>
      <c r="H29" s="271"/>
      <c r="I29" s="324">
        <f t="shared" si="2"/>
        <v>0</v>
      </c>
    </row>
    <row r="30" spans="1:13" x14ac:dyDescent="0.25">
      <c r="A30" s="122"/>
      <c r="B30" s="289"/>
      <c r="C30" s="15"/>
      <c r="D30" s="69"/>
      <c r="E30" s="220"/>
      <c r="F30" s="69">
        <f t="shared" si="0"/>
        <v>0</v>
      </c>
      <c r="G30" s="270"/>
      <c r="H30" s="271"/>
      <c r="I30" s="324">
        <f t="shared" si="2"/>
        <v>0</v>
      </c>
    </row>
    <row r="31" spans="1:13" x14ac:dyDescent="0.25">
      <c r="A31" s="122"/>
      <c r="B31" s="289"/>
      <c r="C31" s="15"/>
      <c r="D31" s="69"/>
      <c r="E31" s="220"/>
      <c r="F31" s="69">
        <f t="shared" si="0"/>
        <v>0</v>
      </c>
      <c r="G31" s="70"/>
      <c r="H31" s="71"/>
      <c r="I31" s="71"/>
    </row>
    <row r="32" spans="1:13" x14ac:dyDescent="0.25">
      <c r="A32" s="122"/>
      <c r="B32" s="289"/>
      <c r="C32" s="15"/>
      <c r="D32" s="69"/>
      <c r="E32" s="220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20"/>
      <c r="F33" s="69">
        <f t="shared" si="0"/>
        <v>0</v>
      </c>
      <c r="G33" s="270"/>
      <c r="H33" s="271"/>
      <c r="I33" s="271"/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11" t="s">
        <v>11</v>
      </c>
      <c r="D40" s="1112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F6" sqref="F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09" t="s">
        <v>223</v>
      </c>
      <c r="B1" s="1109"/>
      <c r="C1" s="1109"/>
      <c r="D1" s="1109"/>
      <c r="E1" s="1109"/>
      <c r="F1" s="1109"/>
      <c r="G1" s="1109"/>
      <c r="H1" s="11">
        <v>1</v>
      </c>
      <c r="I1" s="32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2"/>
    </row>
    <row r="4" spans="1:13" ht="15.75" thickTop="1" x14ac:dyDescent="0.25">
      <c r="A4" s="300"/>
      <c r="B4" s="300"/>
      <c r="C4" s="300"/>
      <c r="D4" s="248"/>
      <c r="E4" s="342"/>
      <c r="F4" s="258"/>
      <c r="G4" s="162"/>
      <c r="H4" s="162"/>
      <c r="I4" s="162"/>
    </row>
    <row r="5" spans="1:13" x14ac:dyDescent="0.25">
      <c r="A5" s="1102" t="s">
        <v>54</v>
      </c>
      <c r="B5" s="1119" t="s">
        <v>95</v>
      </c>
      <c r="C5" s="288">
        <v>46</v>
      </c>
      <c r="D5" s="253">
        <v>44625</v>
      </c>
      <c r="E5" s="264">
        <v>694.7</v>
      </c>
      <c r="F5" s="258">
        <v>26</v>
      </c>
      <c r="G5" s="301"/>
      <c r="H5" t="s">
        <v>41</v>
      </c>
    </row>
    <row r="6" spans="1:13" ht="15.75" x14ac:dyDescent="0.25">
      <c r="A6" s="1102"/>
      <c r="B6" s="1119"/>
      <c r="C6" s="736"/>
      <c r="D6" s="266"/>
      <c r="E6" s="264"/>
      <c r="F6" s="258"/>
      <c r="G6" s="267">
        <f>F35</f>
        <v>0</v>
      </c>
      <c r="H6" s="7">
        <f>E6-G6+E7+E5-G5+E4+E8</f>
        <v>694.7</v>
      </c>
      <c r="I6" s="265"/>
    </row>
    <row r="7" spans="1:13" x14ac:dyDescent="0.25">
      <c r="A7" s="245"/>
      <c r="B7" s="287"/>
      <c r="C7" s="288"/>
      <c r="D7" s="253"/>
      <c r="E7" s="264"/>
      <c r="F7" s="258"/>
      <c r="G7" s="245"/>
      <c r="H7" s="245"/>
    </row>
    <row r="8" spans="1:13" ht="15.75" thickBot="1" x14ac:dyDescent="0.3">
      <c r="A8" s="245"/>
      <c r="B8" s="287"/>
      <c r="C8" s="288"/>
      <c r="D8" s="253"/>
      <c r="E8" s="264"/>
      <c r="F8" s="258"/>
      <c r="G8" s="245"/>
      <c r="H8" s="245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3"/>
    </row>
    <row r="10" spans="1:13" ht="15.75" thickTop="1" x14ac:dyDescent="0.25">
      <c r="A10" s="80" t="s">
        <v>32</v>
      </c>
      <c r="B10" s="289">
        <f>F4+F5+F6+F7-C10+F8</f>
        <v>26</v>
      </c>
      <c r="C10" s="15"/>
      <c r="D10" s="269"/>
      <c r="E10" s="299"/>
      <c r="F10" s="269">
        <f t="shared" ref="F10:F11" si="0">D10</f>
        <v>0</v>
      </c>
      <c r="G10" s="270"/>
      <c r="H10" s="271"/>
      <c r="I10" s="324">
        <f>E4+E5+E6+E7-F10+E8</f>
        <v>694.7</v>
      </c>
      <c r="J10" s="245"/>
    </row>
    <row r="11" spans="1:13" x14ac:dyDescent="0.25">
      <c r="A11" s="210"/>
      <c r="B11" s="289">
        <f>B10-C11</f>
        <v>26</v>
      </c>
      <c r="C11" s="15"/>
      <c r="D11" s="269"/>
      <c r="E11" s="299"/>
      <c r="F11" s="269">
        <f t="shared" si="0"/>
        <v>0</v>
      </c>
      <c r="G11" s="270"/>
      <c r="H11" s="271"/>
      <c r="I11" s="324">
        <f>I10-F11</f>
        <v>694.7</v>
      </c>
      <c r="J11" s="245"/>
    </row>
    <row r="12" spans="1:13" x14ac:dyDescent="0.25">
      <c r="A12" s="198"/>
      <c r="B12" s="289">
        <f t="shared" ref="B12:B28" si="1">B11-C12</f>
        <v>26</v>
      </c>
      <c r="C12" s="15"/>
      <c r="D12" s="269"/>
      <c r="E12" s="299"/>
      <c r="F12" s="269">
        <f t="shared" ref="F12" si="2">D12</f>
        <v>0</v>
      </c>
      <c r="G12" s="270"/>
      <c r="H12" s="271"/>
      <c r="I12" s="324">
        <f t="shared" ref="I12:I30" si="3">I11-F12</f>
        <v>694.7</v>
      </c>
      <c r="J12" s="245"/>
      <c r="K12" s="245"/>
      <c r="L12" s="245"/>
      <c r="M12" s="245"/>
    </row>
    <row r="13" spans="1:13" x14ac:dyDescent="0.25">
      <c r="A13" s="82" t="s">
        <v>33</v>
      </c>
      <c r="B13" s="289">
        <f t="shared" si="1"/>
        <v>26</v>
      </c>
      <c r="C13" s="15"/>
      <c r="D13" s="269"/>
      <c r="E13" s="299"/>
      <c r="F13" s="269">
        <f t="shared" ref="F13:F33" si="4">D13</f>
        <v>0</v>
      </c>
      <c r="G13" s="270"/>
      <c r="H13" s="271"/>
      <c r="I13" s="324">
        <f t="shared" si="3"/>
        <v>694.7</v>
      </c>
      <c r="J13" s="245"/>
      <c r="K13" s="245"/>
      <c r="L13" s="245"/>
      <c r="M13" s="245"/>
    </row>
    <row r="14" spans="1:13" x14ac:dyDescent="0.25">
      <c r="A14" s="73"/>
      <c r="B14" s="289">
        <f t="shared" si="1"/>
        <v>26</v>
      </c>
      <c r="C14" s="15"/>
      <c r="D14" s="269"/>
      <c r="E14" s="299"/>
      <c r="F14" s="269">
        <f t="shared" ref="F14:F26" si="5">D14</f>
        <v>0</v>
      </c>
      <c r="G14" s="270"/>
      <c r="H14" s="271"/>
      <c r="I14" s="324">
        <f t="shared" si="3"/>
        <v>694.7</v>
      </c>
      <c r="J14" s="245"/>
      <c r="K14" s="245"/>
      <c r="L14" s="245"/>
      <c r="M14" s="245"/>
    </row>
    <row r="15" spans="1:13" x14ac:dyDescent="0.25">
      <c r="A15" s="73"/>
      <c r="B15" s="289">
        <f t="shared" si="1"/>
        <v>26</v>
      </c>
      <c r="C15" s="15"/>
      <c r="D15" s="269"/>
      <c r="E15" s="299"/>
      <c r="F15" s="269">
        <f t="shared" si="5"/>
        <v>0</v>
      </c>
      <c r="G15" s="270"/>
      <c r="H15" s="271"/>
      <c r="I15" s="324">
        <f t="shared" si="3"/>
        <v>694.7</v>
      </c>
      <c r="J15" s="245"/>
      <c r="K15" s="245"/>
      <c r="L15" s="245"/>
      <c r="M15" s="245"/>
    </row>
    <row r="16" spans="1:13" x14ac:dyDescent="0.25">
      <c r="B16" s="289">
        <f t="shared" si="1"/>
        <v>26</v>
      </c>
      <c r="C16" s="15"/>
      <c r="D16" s="69"/>
      <c r="E16" s="299"/>
      <c r="F16" s="269">
        <f t="shared" si="5"/>
        <v>0</v>
      </c>
      <c r="G16" s="270"/>
      <c r="H16" s="271"/>
      <c r="I16" s="324">
        <f t="shared" si="3"/>
        <v>694.7</v>
      </c>
      <c r="J16" s="245"/>
      <c r="K16" s="245"/>
      <c r="L16" s="245"/>
      <c r="M16" s="245"/>
    </row>
    <row r="17" spans="1:13" x14ac:dyDescent="0.25">
      <c r="B17" s="289">
        <f t="shared" si="1"/>
        <v>26</v>
      </c>
      <c r="C17" s="15"/>
      <c r="D17" s="69"/>
      <c r="E17" s="299"/>
      <c r="F17" s="269">
        <f t="shared" si="5"/>
        <v>0</v>
      </c>
      <c r="G17" s="270"/>
      <c r="H17" s="271"/>
      <c r="I17" s="324">
        <f t="shared" si="3"/>
        <v>694.7</v>
      </c>
      <c r="J17" s="245"/>
      <c r="K17" s="245"/>
      <c r="L17" s="245"/>
      <c r="M17" s="245"/>
    </row>
    <row r="18" spans="1:13" x14ac:dyDescent="0.25">
      <c r="A18" s="122"/>
      <c r="B18" s="289">
        <f t="shared" si="1"/>
        <v>26</v>
      </c>
      <c r="C18" s="15"/>
      <c r="D18" s="69"/>
      <c r="E18" s="299"/>
      <c r="F18" s="269">
        <f t="shared" si="5"/>
        <v>0</v>
      </c>
      <c r="G18" s="270"/>
      <c r="H18" s="271"/>
      <c r="I18" s="324">
        <f t="shared" si="3"/>
        <v>694.7</v>
      </c>
      <c r="J18" s="245"/>
      <c r="K18" s="245"/>
      <c r="L18" s="245"/>
      <c r="M18" s="245"/>
    </row>
    <row r="19" spans="1:13" x14ac:dyDescent="0.25">
      <c r="A19" s="122"/>
      <c r="B19" s="289">
        <f t="shared" si="1"/>
        <v>26</v>
      </c>
      <c r="C19" s="15"/>
      <c r="D19" s="69"/>
      <c r="E19" s="299"/>
      <c r="F19" s="269">
        <f t="shared" si="5"/>
        <v>0</v>
      </c>
      <c r="G19" s="270"/>
      <c r="H19" s="271"/>
      <c r="I19" s="324">
        <f t="shared" si="3"/>
        <v>694.7</v>
      </c>
      <c r="J19" s="245"/>
      <c r="K19" s="245"/>
      <c r="L19" s="245"/>
      <c r="M19" s="245"/>
    </row>
    <row r="20" spans="1:13" x14ac:dyDescent="0.25">
      <c r="A20" s="122"/>
      <c r="B20" s="289">
        <f t="shared" si="1"/>
        <v>26</v>
      </c>
      <c r="C20" s="15"/>
      <c r="D20" s="69"/>
      <c r="E20" s="299"/>
      <c r="F20" s="269">
        <f t="shared" si="5"/>
        <v>0</v>
      </c>
      <c r="G20" s="270"/>
      <c r="H20" s="271"/>
      <c r="I20" s="324">
        <f t="shared" si="3"/>
        <v>694.7</v>
      </c>
      <c r="J20" s="245"/>
      <c r="K20" s="245"/>
      <c r="L20" s="245"/>
      <c r="M20" s="245"/>
    </row>
    <row r="21" spans="1:13" x14ac:dyDescent="0.25">
      <c r="A21" s="122"/>
      <c r="B21" s="289">
        <f t="shared" si="1"/>
        <v>26</v>
      </c>
      <c r="C21" s="15"/>
      <c r="D21" s="69"/>
      <c r="E21" s="299"/>
      <c r="F21" s="269">
        <f t="shared" si="5"/>
        <v>0</v>
      </c>
      <c r="G21" s="270"/>
      <c r="H21" s="271"/>
      <c r="I21" s="324">
        <f t="shared" si="3"/>
        <v>694.7</v>
      </c>
      <c r="J21" s="245"/>
    </row>
    <row r="22" spans="1:13" x14ac:dyDescent="0.25">
      <c r="A22" s="122"/>
      <c r="B22" s="289">
        <f t="shared" si="1"/>
        <v>26</v>
      </c>
      <c r="C22" s="15"/>
      <c r="D22" s="69"/>
      <c r="E22" s="220"/>
      <c r="F22" s="69">
        <f t="shared" si="5"/>
        <v>0</v>
      </c>
      <c r="G22" s="270"/>
      <c r="H22" s="271"/>
      <c r="I22" s="224">
        <f t="shared" si="3"/>
        <v>694.7</v>
      </c>
      <c r="J22" s="245"/>
    </row>
    <row r="23" spans="1:13" x14ac:dyDescent="0.25">
      <c r="A23" s="123"/>
      <c r="B23" s="289">
        <f t="shared" si="1"/>
        <v>26</v>
      </c>
      <c r="C23" s="15"/>
      <c r="D23" s="69"/>
      <c r="E23" s="220"/>
      <c r="F23" s="69">
        <f t="shared" si="5"/>
        <v>0</v>
      </c>
      <c r="G23" s="270"/>
      <c r="H23" s="271"/>
      <c r="I23" s="224">
        <f t="shared" si="3"/>
        <v>694.7</v>
      </c>
      <c r="J23" s="245"/>
    </row>
    <row r="24" spans="1:13" x14ac:dyDescent="0.25">
      <c r="A24" s="122"/>
      <c r="B24" s="289">
        <f t="shared" si="1"/>
        <v>26</v>
      </c>
      <c r="C24" s="15"/>
      <c r="D24" s="69"/>
      <c r="E24" s="220"/>
      <c r="F24" s="69">
        <f t="shared" si="5"/>
        <v>0</v>
      </c>
      <c r="G24" s="270"/>
      <c r="H24" s="271"/>
      <c r="I24" s="224">
        <f t="shared" si="3"/>
        <v>694.7</v>
      </c>
      <c r="J24" s="245"/>
    </row>
    <row r="25" spans="1:13" x14ac:dyDescent="0.25">
      <c r="A25" s="122"/>
      <c r="B25" s="289">
        <f t="shared" si="1"/>
        <v>26</v>
      </c>
      <c r="C25" s="15"/>
      <c r="D25" s="69"/>
      <c r="E25" s="220"/>
      <c r="F25" s="69">
        <f t="shared" si="5"/>
        <v>0</v>
      </c>
      <c r="G25" s="270"/>
      <c r="H25" s="271"/>
      <c r="I25" s="224">
        <f t="shared" si="3"/>
        <v>694.7</v>
      </c>
      <c r="J25" s="245"/>
    </row>
    <row r="26" spans="1:13" x14ac:dyDescent="0.25">
      <c r="A26" s="122"/>
      <c r="B26" s="289">
        <f t="shared" si="1"/>
        <v>26</v>
      </c>
      <c r="C26" s="15"/>
      <c r="D26" s="69"/>
      <c r="E26" s="220"/>
      <c r="F26" s="69">
        <f t="shared" si="5"/>
        <v>0</v>
      </c>
      <c r="G26" s="270"/>
      <c r="H26" s="271"/>
      <c r="I26" s="224">
        <f t="shared" si="3"/>
        <v>694.7</v>
      </c>
      <c r="J26" s="245"/>
    </row>
    <row r="27" spans="1:13" x14ac:dyDescent="0.25">
      <c r="A27" s="122"/>
      <c r="B27" s="289">
        <f t="shared" si="1"/>
        <v>26</v>
      </c>
      <c r="C27" s="15"/>
      <c r="D27" s="69"/>
      <c r="E27" s="220"/>
      <c r="F27" s="69">
        <v>0</v>
      </c>
      <c r="G27" s="270"/>
      <c r="H27" s="271"/>
      <c r="I27" s="324">
        <f t="shared" si="3"/>
        <v>694.7</v>
      </c>
      <c r="J27" s="245"/>
    </row>
    <row r="28" spans="1:13" x14ac:dyDescent="0.25">
      <c r="A28" s="122"/>
      <c r="B28" s="289">
        <f t="shared" si="1"/>
        <v>26</v>
      </c>
      <c r="C28" s="15"/>
      <c r="D28" s="69"/>
      <c r="E28" s="220"/>
      <c r="F28" s="69">
        <f t="shared" si="4"/>
        <v>0</v>
      </c>
      <c r="G28" s="270"/>
      <c r="H28" s="271"/>
      <c r="I28" s="324">
        <f t="shared" si="3"/>
        <v>694.7</v>
      </c>
    </row>
    <row r="29" spans="1:13" x14ac:dyDescent="0.25">
      <c r="A29" s="122"/>
      <c r="B29" s="289"/>
      <c r="C29" s="15"/>
      <c r="D29" s="69"/>
      <c r="E29" s="220"/>
      <c r="F29" s="69">
        <f t="shared" si="4"/>
        <v>0</v>
      </c>
      <c r="G29" s="270"/>
      <c r="H29" s="271"/>
      <c r="I29" s="324">
        <f t="shared" si="3"/>
        <v>694.7</v>
      </c>
    </row>
    <row r="30" spans="1:13" x14ac:dyDescent="0.25">
      <c r="A30" s="122"/>
      <c r="B30" s="289"/>
      <c r="C30" s="15"/>
      <c r="D30" s="69"/>
      <c r="E30" s="220"/>
      <c r="F30" s="69">
        <f t="shared" si="4"/>
        <v>0</v>
      </c>
      <c r="G30" s="270"/>
      <c r="H30" s="271"/>
      <c r="I30" s="324">
        <f t="shared" si="3"/>
        <v>694.7</v>
      </c>
    </row>
    <row r="31" spans="1:13" x14ac:dyDescent="0.25">
      <c r="A31" s="122"/>
      <c r="B31" s="289"/>
      <c r="C31" s="15"/>
      <c r="D31" s="69"/>
      <c r="E31" s="220"/>
      <c r="F31" s="69">
        <f t="shared" si="4"/>
        <v>0</v>
      </c>
      <c r="G31" s="70"/>
      <c r="H31" s="71"/>
      <c r="I31" s="71"/>
    </row>
    <row r="32" spans="1:13" x14ac:dyDescent="0.25">
      <c r="A32" s="122"/>
      <c r="B32" s="289"/>
      <c r="C32" s="15"/>
      <c r="D32" s="69"/>
      <c r="E32" s="220"/>
      <c r="F32" s="69">
        <f t="shared" si="4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20"/>
      <c r="F33" s="69">
        <f t="shared" si="4"/>
        <v>0</v>
      </c>
      <c r="G33" s="270"/>
      <c r="H33" s="271"/>
      <c r="I33" s="271"/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26</v>
      </c>
    </row>
    <row r="39" spans="1:9" ht="15.75" thickBot="1" x14ac:dyDescent="0.3"/>
    <row r="40" spans="1:9" ht="15.75" thickBot="1" x14ac:dyDescent="0.3">
      <c r="C40" s="1111" t="s">
        <v>11</v>
      </c>
      <c r="D40" s="1112"/>
      <c r="E40" s="57">
        <f>E4+E5+E6+E7-F35</f>
        <v>694.7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topLeftCell="A6" workbookViewId="0">
      <selection activeCell="D17" sqref="D15:D1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113" t="s">
        <v>210</v>
      </c>
      <c r="B1" s="1113"/>
      <c r="C1" s="1113"/>
      <c r="D1" s="1113"/>
      <c r="E1" s="1113"/>
      <c r="F1" s="1113"/>
      <c r="G1" s="1113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8"/>
      <c r="D4" s="156"/>
      <c r="E4" s="86"/>
      <c r="F4" s="73"/>
      <c r="G4" s="38"/>
    </row>
    <row r="5" spans="1:10" x14ac:dyDescent="0.25">
      <c r="A5" s="891" t="s">
        <v>105</v>
      </c>
      <c r="B5" s="1120" t="s">
        <v>106</v>
      </c>
      <c r="C5" s="841">
        <v>45</v>
      </c>
      <c r="D5" s="842">
        <v>44573</v>
      </c>
      <c r="E5" s="843">
        <v>1506.21</v>
      </c>
      <c r="F5" s="844">
        <v>81</v>
      </c>
      <c r="G5" s="281">
        <f>F36</f>
        <v>958.76</v>
      </c>
      <c r="H5" s="7">
        <f>E5-G5+E4+E6</f>
        <v>547.45000000000005</v>
      </c>
    </row>
    <row r="6" spans="1:10" ht="15.75" customHeight="1" thickBot="1" x14ac:dyDescent="0.3">
      <c r="A6" s="248"/>
      <c r="B6" s="1121"/>
      <c r="C6" s="282"/>
      <c r="D6" s="283"/>
      <c r="E6" s="275"/>
      <c r="F6" s="248"/>
    </row>
    <row r="7" spans="1:10" ht="16.5" customHeight="1" thickTop="1" thickBot="1" x14ac:dyDescent="0.3">
      <c r="A7" s="248"/>
      <c r="B7" s="94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778"/>
      <c r="B8" s="950">
        <f>F4+F5+F6-C8</f>
        <v>71</v>
      </c>
      <c r="C8" s="53">
        <v>10</v>
      </c>
      <c r="D8" s="69">
        <v>184.22</v>
      </c>
      <c r="E8" s="336">
        <v>44573</v>
      </c>
      <c r="F8" s="280">
        <f t="shared" ref="F8:F35" si="0">D8</f>
        <v>184.22</v>
      </c>
      <c r="G8" s="270" t="s">
        <v>110</v>
      </c>
      <c r="H8" s="271">
        <v>47</v>
      </c>
      <c r="I8" s="274">
        <f>E5-F8+E4+E6</f>
        <v>1321.99</v>
      </c>
      <c r="J8" s="245"/>
    </row>
    <row r="9" spans="1:10" ht="15" customHeight="1" x14ac:dyDescent="0.25">
      <c r="B9" s="951">
        <f>B8-C9</f>
        <v>70</v>
      </c>
      <c r="C9" s="53">
        <v>1</v>
      </c>
      <c r="D9" s="69">
        <v>17.95</v>
      </c>
      <c r="E9" s="332">
        <v>44576</v>
      </c>
      <c r="F9" s="280">
        <f t="shared" si="0"/>
        <v>17.95</v>
      </c>
      <c r="G9" s="270" t="s">
        <v>111</v>
      </c>
      <c r="H9" s="271">
        <v>47</v>
      </c>
      <c r="I9" s="274">
        <f>I8-F9</f>
        <v>1304.04</v>
      </c>
      <c r="J9" s="245"/>
    </row>
    <row r="10" spans="1:10" ht="15" customHeight="1" x14ac:dyDescent="0.25">
      <c r="B10" s="951">
        <f t="shared" ref="B10:B35" si="1">B9-C10</f>
        <v>62</v>
      </c>
      <c r="C10" s="15">
        <v>8</v>
      </c>
      <c r="D10" s="69">
        <v>146.93</v>
      </c>
      <c r="E10" s="332">
        <v>44579</v>
      </c>
      <c r="F10" s="280">
        <f t="shared" si="0"/>
        <v>146.93</v>
      </c>
      <c r="G10" s="270" t="s">
        <v>112</v>
      </c>
      <c r="H10" s="271">
        <v>47</v>
      </c>
      <c r="I10" s="274">
        <f>I9-F10</f>
        <v>1157.1099999999999</v>
      </c>
      <c r="J10" s="245"/>
    </row>
    <row r="11" spans="1:10" ht="15" customHeight="1" x14ac:dyDescent="0.25">
      <c r="A11" s="55" t="s">
        <v>33</v>
      </c>
      <c r="B11" s="951">
        <f t="shared" si="1"/>
        <v>61</v>
      </c>
      <c r="C11" s="15">
        <v>1</v>
      </c>
      <c r="D11" s="69">
        <v>19.29</v>
      </c>
      <c r="E11" s="332">
        <v>44581</v>
      </c>
      <c r="F11" s="280">
        <f t="shared" si="0"/>
        <v>19.29</v>
      </c>
      <c r="G11" s="270" t="s">
        <v>113</v>
      </c>
      <c r="H11" s="271">
        <v>47</v>
      </c>
      <c r="I11" s="274">
        <f t="shared" ref="I11:I34" si="2">I10-F11</f>
        <v>1137.82</v>
      </c>
      <c r="J11" s="245"/>
    </row>
    <row r="12" spans="1:10" ht="15" customHeight="1" x14ac:dyDescent="0.25">
      <c r="A12" s="19"/>
      <c r="B12" s="951">
        <f t="shared" si="1"/>
        <v>51</v>
      </c>
      <c r="C12" s="53">
        <v>10</v>
      </c>
      <c r="D12" s="69">
        <v>185.34</v>
      </c>
      <c r="E12" s="332">
        <v>44587</v>
      </c>
      <c r="F12" s="280">
        <f t="shared" si="0"/>
        <v>185.34</v>
      </c>
      <c r="G12" s="270" t="s">
        <v>117</v>
      </c>
      <c r="H12" s="271">
        <v>47</v>
      </c>
      <c r="I12" s="274">
        <f t="shared" si="2"/>
        <v>952.4799999999999</v>
      </c>
      <c r="J12" s="245"/>
    </row>
    <row r="13" spans="1:10" ht="15" customHeight="1" x14ac:dyDescent="0.25">
      <c r="B13" s="951">
        <f t="shared" si="1"/>
        <v>50</v>
      </c>
      <c r="C13" s="53">
        <v>1</v>
      </c>
      <c r="D13" s="232">
        <v>17.37</v>
      </c>
      <c r="E13" s="960">
        <v>44597</v>
      </c>
      <c r="F13" s="961">
        <f t="shared" si="0"/>
        <v>17.37</v>
      </c>
      <c r="G13" s="433" t="s">
        <v>140</v>
      </c>
      <c r="H13" s="434">
        <v>47</v>
      </c>
      <c r="I13" s="274">
        <f t="shared" si="2"/>
        <v>935.1099999999999</v>
      </c>
      <c r="J13" s="245"/>
    </row>
    <row r="14" spans="1:10" ht="15" customHeight="1" x14ac:dyDescent="0.25">
      <c r="B14" s="951">
        <f t="shared" si="1"/>
        <v>40</v>
      </c>
      <c r="C14" s="15">
        <v>10</v>
      </c>
      <c r="D14" s="232">
        <v>181.65</v>
      </c>
      <c r="E14" s="960">
        <v>44600</v>
      </c>
      <c r="F14" s="961">
        <f t="shared" si="0"/>
        <v>181.65</v>
      </c>
      <c r="G14" s="433" t="s">
        <v>144</v>
      </c>
      <c r="H14" s="434">
        <v>47</v>
      </c>
      <c r="I14" s="274">
        <f t="shared" si="2"/>
        <v>753.45999999999992</v>
      </c>
    </row>
    <row r="15" spans="1:10" ht="15" customHeight="1" x14ac:dyDescent="0.25">
      <c r="B15" s="951">
        <f t="shared" si="1"/>
        <v>30</v>
      </c>
      <c r="C15" s="15">
        <v>10</v>
      </c>
      <c r="D15" s="232">
        <v>188.1</v>
      </c>
      <c r="E15" s="960">
        <v>44609</v>
      </c>
      <c r="F15" s="961">
        <f t="shared" si="0"/>
        <v>188.1</v>
      </c>
      <c r="G15" s="433" t="s">
        <v>167</v>
      </c>
      <c r="H15" s="434">
        <v>47</v>
      </c>
      <c r="I15" s="274">
        <f t="shared" si="2"/>
        <v>565.3599999999999</v>
      </c>
    </row>
    <row r="16" spans="1:10" ht="15" customHeight="1" x14ac:dyDescent="0.25">
      <c r="B16" s="951">
        <f t="shared" si="1"/>
        <v>29</v>
      </c>
      <c r="C16" s="15">
        <v>1</v>
      </c>
      <c r="D16" s="232">
        <v>17.91</v>
      </c>
      <c r="E16" s="960">
        <v>44618</v>
      </c>
      <c r="F16" s="961">
        <f t="shared" si="0"/>
        <v>17.91</v>
      </c>
      <c r="G16" s="433" t="s">
        <v>200</v>
      </c>
      <c r="H16" s="434">
        <v>47</v>
      </c>
      <c r="I16" s="274">
        <f t="shared" si="2"/>
        <v>547.44999999999993</v>
      </c>
    </row>
    <row r="17" spans="1:9" ht="15" customHeight="1" x14ac:dyDescent="0.25">
      <c r="B17" s="951">
        <f t="shared" si="1"/>
        <v>29</v>
      </c>
      <c r="C17" s="15"/>
      <c r="D17" s="483">
        <v>0</v>
      </c>
      <c r="E17" s="1020"/>
      <c r="F17" s="911">
        <f t="shared" si="0"/>
        <v>0</v>
      </c>
      <c r="G17" s="484"/>
      <c r="H17" s="551"/>
      <c r="I17" s="274">
        <f t="shared" si="2"/>
        <v>547.44999999999993</v>
      </c>
    </row>
    <row r="18" spans="1:9" ht="15" customHeight="1" x14ac:dyDescent="0.25">
      <c r="B18" s="951">
        <f t="shared" si="1"/>
        <v>29</v>
      </c>
      <c r="C18" s="15"/>
      <c r="D18" s="483">
        <v>0</v>
      </c>
      <c r="E18" s="1020"/>
      <c r="F18" s="911">
        <f t="shared" si="0"/>
        <v>0</v>
      </c>
      <c r="G18" s="484"/>
      <c r="H18" s="551"/>
      <c r="I18" s="274">
        <f t="shared" si="2"/>
        <v>547.44999999999993</v>
      </c>
    </row>
    <row r="19" spans="1:9" ht="15" customHeight="1" x14ac:dyDescent="0.25">
      <c r="B19" s="951">
        <f t="shared" si="1"/>
        <v>29</v>
      </c>
      <c r="C19" s="15"/>
      <c r="D19" s="483">
        <v>0</v>
      </c>
      <c r="E19" s="1020"/>
      <c r="F19" s="911">
        <f t="shared" si="0"/>
        <v>0</v>
      </c>
      <c r="G19" s="484"/>
      <c r="H19" s="551"/>
      <c r="I19" s="274">
        <f t="shared" si="2"/>
        <v>547.44999999999993</v>
      </c>
    </row>
    <row r="20" spans="1:9" ht="15" customHeight="1" x14ac:dyDescent="0.25">
      <c r="B20" s="951">
        <f t="shared" si="1"/>
        <v>29</v>
      </c>
      <c r="C20" s="15"/>
      <c r="D20" s="483">
        <v>0</v>
      </c>
      <c r="E20" s="1020"/>
      <c r="F20" s="911">
        <f t="shared" si="0"/>
        <v>0</v>
      </c>
      <c r="G20" s="484"/>
      <c r="H20" s="551"/>
      <c r="I20" s="274">
        <f t="shared" si="2"/>
        <v>547.44999999999993</v>
      </c>
    </row>
    <row r="21" spans="1:9" ht="15" customHeight="1" x14ac:dyDescent="0.25">
      <c r="B21" s="951">
        <f t="shared" si="1"/>
        <v>29</v>
      </c>
      <c r="C21" s="15"/>
      <c r="D21" s="483">
        <v>0</v>
      </c>
      <c r="E21" s="1020"/>
      <c r="F21" s="911">
        <f t="shared" si="0"/>
        <v>0</v>
      </c>
      <c r="G21" s="484"/>
      <c r="H21" s="551"/>
      <c r="I21" s="274">
        <f t="shared" si="2"/>
        <v>547.44999999999993</v>
      </c>
    </row>
    <row r="22" spans="1:9" ht="15" customHeight="1" x14ac:dyDescent="0.25">
      <c r="B22" s="951">
        <f t="shared" si="1"/>
        <v>29</v>
      </c>
      <c r="C22" s="15"/>
      <c r="D22" s="483">
        <v>0</v>
      </c>
      <c r="E22" s="1020"/>
      <c r="F22" s="911">
        <f t="shared" si="0"/>
        <v>0</v>
      </c>
      <c r="G22" s="552"/>
      <c r="H22" s="553"/>
      <c r="I22" s="274">
        <f t="shared" si="2"/>
        <v>547.44999999999993</v>
      </c>
    </row>
    <row r="23" spans="1:9" ht="15" customHeight="1" x14ac:dyDescent="0.25">
      <c r="B23" s="951">
        <f t="shared" si="1"/>
        <v>29</v>
      </c>
      <c r="C23" s="15"/>
      <c r="D23" s="483">
        <v>0</v>
      </c>
      <c r="E23" s="1020"/>
      <c r="F23" s="911">
        <f t="shared" si="0"/>
        <v>0</v>
      </c>
      <c r="G23" s="552"/>
      <c r="H23" s="553"/>
      <c r="I23" s="274">
        <f t="shared" si="2"/>
        <v>547.44999999999993</v>
      </c>
    </row>
    <row r="24" spans="1:9" ht="15" customHeight="1" x14ac:dyDescent="0.25">
      <c r="B24" s="951">
        <f t="shared" si="1"/>
        <v>29</v>
      </c>
      <c r="C24" s="15"/>
      <c r="D24" s="483">
        <v>0</v>
      </c>
      <c r="E24" s="1020"/>
      <c r="F24" s="911">
        <f t="shared" si="0"/>
        <v>0</v>
      </c>
      <c r="G24" s="552"/>
      <c r="H24" s="553"/>
      <c r="I24" s="274">
        <f t="shared" si="2"/>
        <v>547.44999999999993</v>
      </c>
    </row>
    <row r="25" spans="1:9" ht="15" customHeight="1" x14ac:dyDescent="0.25">
      <c r="B25" s="951">
        <f t="shared" si="1"/>
        <v>29</v>
      </c>
      <c r="C25" s="15"/>
      <c r="D25" s="483">
        <v>0</v>
      </c>
      <c r="E25" s="1020"/>
      <c r="F25" s="911">
        <f t="shared" si="0"/>
        <v>0</v>
      </c>
      <c r="G25" s="552"/>
      <c r="H25" s="553"/>
      <c r="I25" s="274">
        <f t="shared" si="2"/>
        <v>547.44999999999993</v>
      </c>
    </row>
    <row r="26" spans="1:9" ht="15" customHeight="1" x14ac:dyDescent="0.25">
      <c r="B26" s="951">
        <f t="shared" si="1"/>
        <v>29</v>
      </c>
      <c r="C26" s="15"/>
      <c r="D26" s="483">
        <v>0</v>
      </c>
      <c r="E26" s="1020"/>
      <c r="F26" s="911">
        <f t="shared" si="0"/>
        <v>0</v>
      </c>
      <c r="G26" s="552"/>
      <c r="H26" s="553"/>
      <c r="I26" s="274">
        <f t="shared" si="2"/>
        <v>547.44999999999993</v>
      </c>
    </row>
    <row r="27" spans="1:9" ht="15" customHeight="1" x14ac:dyDescent="0.25">
      <c r="B27" s="951">
        <f t="shared" si="1"/>
        <v>29</v>
      </c>
      <c r="C27" s="15"/>
      <c r="D27" s="483">
        <v>0</v>
      </c>
      <c r="E27" s="1020"/>
      <c r="F27" s="911">
        <f t="shared" si="0"/>
        <v>0</v>
      </c>
      <c r="G27" s="552"/>
      <c r="H27" s="553"/>
      <c r="I27" s="234">
        <f t="shared" si="2"/>
        <v>547.44999999999993</v>
      </c>
    </row>
    <row r="28" spans="1:9" ht="15" customHeight="1" x14ac:dyDescent="0.25">
      <c r="A28" s="47"/>
      <c r="B28" s="951">
        <f t="shared" si="1"/>
        <v>29</v>
      </c>
      <c r="C28" s="15"/>
      <c r="D28" s="232">
        <v>0</v>
      </c>
      <c r="E28" s="332"/>
      <c r="F28" s="280">
        <f t="shared" si="0"/>
        <v>0</v>
      </c>
      <c r="G28" s="70"/>
      <c r="H28" s="71"/>
      <c r="I28" s="234">
        <f t="shared" si="2"/>
        <v>547.44999999999993</v>
      </c>
    </row>
    <row r="29" spans="1:9" ht="15" customHeight="1" x14ac:dyDescent="0.25">
      <c r="A29" s="47"/>
      <c r="B29" s="951">
        <f t="shared" si="1"/>
        <v>29</v>
      </c>
      <c r="C29" s="15"/>
      <c r="D29" s="232">
        <v>0</v>
      </c>
      <c r="E29" s="332"/>
      <c r="F29" s="280">
        <f t="shared" si="0"/>
        <v>0</v>
      </c>
      <c r="G29" s="270"/>
      <c r="H29" s="271"/>
      <c r="I29" s="274">
        <f t="shared" si="2"/>
        <v>547.44999999999993</v>
      </c>
    </row>
    <row r="30" spans="1:9" ht="15" customHeight="1" x14ac:dyDescent="0.25">
      <c r="A30" s="47"/>
      <c r="B30" s="951">
        <f t="shared" si="1"/>
        <v>29</v>
      </c>
      <c r="C30" s="15"/>
      <c r="D30" s="232">
        <v>0</v>
      </c>
      <c r="E30" s="332"/>
      <c r="F30" s="280">
        <f t="shared" si="0"/>
        <v>0</v>
      </c>
      <c r="G30" s="270"/>
      <c r="H30" s="271"/>
      <c r="I30" s="274">
        <f t="shared" si="2"/>
        <v>547.44999999999993</v>
      </c>
    </row>
    <row r="31" spans="1:9" ht="15" customHeight="1" x14ac:dyDescent="0.25">
      <c r="A31" s="47"/>
      <c r="B31" s="951">
        <f t="shared" si="1"/>
        <v>29</v>
      </c>
      <c r="C31" s="15"/>
      <c r="D31" s="232">
        <v>0</v>
      </c>
      <c r="E31" s="332"/>
      <c r="F31" s="280">
        <f t="shared" si="0"/>
        <v>0</v>
      </c>
      <c r="G31" s="270"/>
      <c r="H31" s="271"/>
      <c r="I31" s="274">
        <f t="shared" si="2"/>
        <v>547.44999999999993</v>
      </c>
    </row>
    <row r="32" spans="1:9" ht="15" customHeight="1" x14ac:dyDescent="0.25">
      <c r="A32" s="47"/>
      <c r="B32" s="951">
        <f t="shared" si="1"/>
        <v>29</v>
      </c>
      <c r="C32" s="15"/>
      <c r="D32" s="232">
        <v>0</v>
      </c>
      <c r="E32" s="332"/>
      <c r="F32" s="280">
        <f t="shared" si="0"/>
        <v>0</v>
      </c>
      <c r="G32" s="270"/>
      <c r="H32" s="271"/>
      <c r="I32" s="274">
        <f t="shared" si="2"/>
        <v>547.44999999999993</v>
      </c>
    </row>
    <row r="33" spans="1:9" ht="15" customHeight="1" x14ac:dyDescent="0.25">
      <c r="A33" s="47"/>
      <c r="B33" s="951">
        <f t="shared" si="1"/>
        <v>29</v>
      </c>
      <c r="C33" s="15"/>
      <c r="D33" s="232">
        <v>0</v>
      </c>
      <c r="E33" s="332"/>
      <c r="F33" s="280">
        <f t="shared" si="0"/>
        <v>0</v>
      </c>
      <c r="G33" s="270"/>
      <c r="H33" s="271"/>
      <c r="I33" s="274">
        <f t="shared" si="2"/>
        <v>547.44999999999993</v>
      </c>
    </row>
    <row r="34" spans="1:9" ht="15" customHeight="1" x14ac:dyDescent="0.25">
      <c r="A34" s="47"/>
      <c r="B34" s="951">
        <f t="shared" si="1"/>
        <v>29</v>
      </c>
      <c r="C34" s="15"/>
      <c r="D34" s="232">
        <v>0</v>
      </c>
      <c r="E34" s="332"/>
      <c r="F34" s="280">
        <f t="shared" si="0"/>
        <v>0</v>
      </c>
      <c r="G34" s="270"/>
      <c r="H34" s="271"/>
      <c r="I34" s="274">
        <f t="shared" si="2"/>
        <v>547.44999999999993</v>
      </c>
    </row>
    <row r="35" spans="1:9" ht="15.75" thickBot="1" x14ac:dyDescent="0.3">
      <c r="A35" s="121"/>
      <c r="B35" s="951">
        <f t="shared" si="1"/>
        <v>29</v>
      </c>
      <c r="C35" s="37"/>
      <c r="D35" s="232">
        <v>0</v>
      </c>
      <c r="E35" s="222"/>
      <c r="F35" s="280">
        <f t="shared" si="0"/>
        <v>0</v>
      </c>
      <c r="G35" s="141"/>
      <c r="H35" s="214"/>
      <c r="I35" s="309"/>
    </row>
    <row r="36" spans="1:9" ht="15.75" thickTop="1" x14ac:dyDescent="0.25">
      <c r="A36" s="47">
        <f>SUM(A28:A35)</f>
        <v>0</v>
      </c>
      <c r="C36" s="73">
        <f>SUM(C8:C35)</f>
        <v>52</v>
      </c>
      <c r="D36" s="105">
        <f>SUM(D8:D35)</f>
        <v>958.76</v>
      </c>
      <c r="E36" s="75"/>
      <c r="F36" s="105">
        <f>SUM(F8:F35)</f>
        <v>958.76</v>
      </c>
    </row>
    <row r="37" spans="1:9" ht="15.75" thickBot="1" x14ac:dyDescent="0.3">
      <c r="A37" s="47"/>
    </row>
    <row r="38" spans="1:9" x14ac:dyDescent="0.25">
      <c r="B38" s="949"/>
      <c r="D38" s="1104" t="s">
        <v>21</v>
      </c>
      <c r="E38" s="1105"/>
      <c r="F38" s="143">
        <f>E4+E5-F36+E6</f>
        <v>547.45000000000005</v>
      </c>
    </row>
    <row r="39" spans="1:9" ht="15.75" thickBot="1" x14ac:dyDescent="0.3">
      <c r="A39" s="125"/>
      <c r="D39" s="776" t="s">
        <v>4</v>
      </c>
      <c r="E39" s="777"/>
      <c r="F39" s="49">
        <f>F4+F5-C36+F6</f>
        <v>29</v>
      </c>
    </row>
    <row r="40" spans="1:9" x14ac:dyDescent="0.25">
      <c r="B40" s="949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09"/>
      <c r="B1" s="1109"/>
      <c r="C1" s="1109"/>
      <c r="D1" s="1109"/>
      <c r="E1" s="1109"/>
      <c r="F1" s="1109"/>
      <c r="G1" s="110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2"/>
      <c r="D4" s="283"/>
      <c r="E4" s="275"/>
      <c r="F4" s="248"/>
      <c r="G4" s="38"/>
    </row>
    <row r="5" spans="1:10" ht="15" customHeight="1" x14ac:dyDescent="0.25">
      <c r="A5" s="1102"/>
      <c r="B5" s="1122" t="s">
        <v>86</v>
      </c>
      <c r="C5" s="282"/>
      <c r="D5" s="283"/>
      <c r="E5" s="275"/>
      <c r="F5" s="248"/>
      <c r="G5" s="281">
        <f>F40</f>
        <v>0</v>
      </c>
      <c r="H5" s="7">
        <f>E5-G5+E4+E6</f>
        <v>0</v>
      </c>
    </row>
    <row r="6" spans="1:10" ht="15.75" customHeight="1" thickBot="1" x14ac:dyDescent="0.3">
      <c r="A6" s="1102"/>
      <c r="B6" s="1123"/>
      <c r="C6" s="254"/>
      <c r="D6" s="156"/>
      <c r="E6" s="86"/>
      <c r="F6" s="73"/>
      <c r="G6" s="245"/>
    </row>
    <row r="7" spans="1:10" ht="16.5" customHeight="1" thickTop="1" thickBot="1" x14ac:dyDescent="0.3">
      <c r="A7" s="437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82"/>
      <c r="J7" s="24"/>
    </row>
    <row r="8" spans="1:10" ht="16.5" thickTop="1" x14ac:dyDescent="0.25">
      <c r="A8" s="55" t="s">
        <v>32</v>
      </c>
      <c r="B8" s="198">
        <v>13</v>
      </c>
      <c r="C8" s="714"/>
      <c r="D8" s="69">
        <f t="shared" ref="D8:D39" si="0">C8*B8</f>
        <v>0</v>
      </c>
      <c r="E8" s="334"/>
      <c r="F8" s="715">
        <f t="shared" ref="F8:F15" si="1">D8</f>
        <v>0</v>
      </c>
      <c r="G8" s="270"/>
      <c r="H8" s="291"/>
      <c r="I8" s="757">
        <f>E4+E5+E6-F8</f>
        <v>0</v>
      </c>
      <c r="J8" s="713">
        <f>H8*F8</f>
        <v>0</v>
      </c>
    </row>
    <row r="9" spans="1:10" ht="15.75" x14ac:dyDescent="0.25">
      <c r="B9" s="198">
        <v>13</v>
      </c>
      <c r="C9" s="714"/>
      <c r="D9" s="69">
        <f t="shared" si="0"/>
        <v>0</v>
      </c>
      <c r="E9" s="334"/>
      <c r="F9" s="758">
        <f t="shared" si="1"/>
        <v>0</v>
      </c>
      <c r="G9" s="270"/>
      <c r="H9" s="291"/>
      <c r="I9" s="759">
        <f>I8-F9</f>
        <v>0</v>
      </c>
      <c r="J9" s="756">
        <f t="shared" ref="J9:J39" si="2">H9*F9</f>
        <v>0</v>
      </c>
    </row>
    <row r="10" spans="1:10" ht="15.75" x14ac:dyDescent="0.25">
      <c r="B10" s="198">
        <v>13</v>
      </c>
      <c r="C10" s="714"/>
      <c r="D10" s="69">
        <f t="shared" si="0"/>
        <v>0</v>
      </c>
      <c r="E10" s="334"/>
      <c r="F10" s="758">
        <f t="shared" si="1"/>
        <v>0</v>
      </c>
      <c r="G10" s="270"/>
      <c r="H10" s="291"/>
      <c r="I10" s="759">
        <f t="shared" ref="I10:I38" si="3">I9-F10</f>
        <v>0</v>
      </c>
      <c r="J10" s="756">
        <f t="shared" si="2"/>
        <v>0</v>
      </c>
    </row>
    <row r="11" spans="1:10" ht="15.75" x14ac:dyDescent="0.25">
      <c r="A11" s="55" t="s">
        <v>33</v>
      </c>
      <c r="B11" s="198">
        <v>13</v>
      </c>
      <c r="C11" s="714"/>
      <c r="D11" s="69">
        <f t="shared" si="0"/>
        <v>0</v>
      </c>
      <c r="E11" s="334"/>
      <c r="F11" s="758">
        <f t="shared" si="1"/>
        <v>0</v>
      </c>
      <c r="G11" s="270"/>
      <c r="H11" s="291"/>
      <c r="I11" s="759">
        <f t="shared" si="3"/>
        <v>0</v>
      </c>
      <c r="J11" s="756">
        <f t="shared" si="2"/>
        <v>0</v>
      </c>
    </row>
    <row r="12" spans="1:10" ht="15.75" x14ac:dyDescent="0.25">
      <c r="B12" s="198">
        <v>13</v>
      </c>
      <c r="C12" s="714"/>
      <c r="D12" s="69">
        <f t="shared" si="0"/>
        <v>0</v>
      </c>
      <c r="E12" s="334"/>
      <c r="F12" s="758">
        <f t="shared" si="1"/>
        <v>0</v>
      </c>
      <c r="G12" s="270"/>
      <c r="H12" s="291"/>
      <c r="I12" s="759">
        <f t="shared" si="3"/>
        <v>0</v>
      </c>
      <c r="J12" s="756">
        <f t="shared" si="2"/>
        <v>0</v>
      </c>
    </row>
    <row r="13" spans="1:10" ht="15.75" x14ac:dyDescent="0.25">
      <c r="A13" s="19"/>
      <c r="B13" s="198">
        <v>13</v>
      </c>
      <c r="C13" s="1021"/>
      <c r="D13" s="69">
        <f t="shared" si="0"/>
        <v>0</v>
      </c>
      <c r="E13" s="334"/>
      <c r="F13" s="758">
        <f t="shared" si="1"/>
        <v>0</v>
      </c>
      <c r="G13" s="270"/>
      <c r="H13" s="291"/>
      <c r="I13" s="759">
        <f t="shared" si="3"/>
        <v>0</v>
      </c>
      <c r="J13" s="756">
        <f t="shared" si="2"/>
        <v>0</v>
      </c>
    </row>
    <row r="14" spans="1:10" ht="15.75" x14ac:dyDescent="0.25">
      <c r="B14" s="198">
        <v>13</v>
      </c>
      <c r="C14" s="347"/>
      <c r="D14" s="69">
        <f t="shared" si="0"/>
        <v>0</v>
      </c>
      <c r="E14" s="334"/>
      <c r="F14" s="715">
        <f t="shared" si="1"/>
        <v>0</v>
      </c>
      <c r="G14" s="270"/>
      <c r="H14" s="291"/>
      <c r="I14" s="759">
        <f t="shared" si="3"/>
        <v>0</v>
      </c>
      <c r="J14" s="716">
        <f t="shared" si="2"/>
        <v>0</v>
      </c>
    </row>
    <row r="15" spans="1:10" ht="15.75" x14ac:dyDescent="0.25">
      <c r="B15" s="198">
        <v>13</v>
      </c>
      <c r="C15" s="347"/>
      <c r="D15" s="69">
        <f t="shared" si="0"/>
        <v>0</v>
      </c>
      <c r="E15" s="334"/>
      <c r="F15" s="715">
        <f t="shared" si="1"/>
        <v>0</v>
      </c>
      <c r="G15" s="70"/>
      <c r="H15" s="618"/>
      <c r="I15" s="759">
        <f t="shared" si="3"/>
        <v>0</v>
      </c>
      <c r="J15" s="716">
        <f t="shared" si="2"/>
        <v>0</v>
      </c>
    </row>
    <row r="16" spans="1:10" ht="15.75" x14ac:dyDescent="0.25">
      <c r="B16" s="198">
        <v>13</v>
      </c>
      <c r="C16" s="347"/>
      <c r="D16" s="69">
        <f t="shared" si="0"/>
        <v>0</v>
      </c>
      <c r="E16" s="334"/>
      <c r="F16" s="715">
        <f>D16</f>
        <v>0</v>
      </c>
      <c r="G16" s="70"/>
      <c r="H16" s="618"/>
      <c r="I16" s="759">
        <f t="shared" si="3"/>
        <v>0</v>
      </c>
      <c r="J16" s="716">
        <f t="shared" si="2"/>
        <v>0</v>
      </c>
    </row>
    <row r="17" spans="1:10" ht="15.75" x14ac:dyDescent="0.25">
      <c r="B17" s="198">
        <v>13</v>
      </c>
      <c r="C17" s="347"/>
      <c r="D17" s="69">
        <f t="shared" si="0"/>
        <v>0</v>
      </c>
      <c r="E17" s="334"/>
      <c r="F17" s="715">
        <f>D17</f>
        <v>0</v>
      </c>
      <c r="G17" s="70"/>
      <c r="H17" s="618"/>
      <c r="I17" s="759">
        <f t="shared" si="3"/>
        <v>0</v>
      </c>
      <c r="J17" s="716">
        <f t="shared" si="2"/>
        <v>0</v>
      </c>
    </row>
    <row r="18" spans="1:10" ht="15.75" x14ac:dyDescent="0.25">
      <c r="B18" s="198">
        <v>13</v>
      </c>
      <c r="C18" s="347"/>
      <c r="D18" s="69">
        <f t="shared" si="0"/>
        <v>0</v>
      </c>
      <c r="E18" s="334"/>
      <c r="F18" s="715">
        <f t="shared" ref="F18:F39" si="4">D18</f>
        <v>0</v>
      </c>
      <c r="G18" s="70"/>
      <c r="H18" s="907"/>
      <c r="I18" s="759">
        <f t="shared" si="3"/>
        <v>0</v>
      </c>
      <c r="J18" s="716">
        <f t="shared" si="2"/>
        <v>0</v>
      </c>
    </row>
    <row r="19" spans="1:10" ht="15.75" x14ac:dyDescent="0.25">
      <c r="B19" s="198">
        <v>13</v>
      </c>
      <c r="C19" s="347"/>
      <c r="D19" s="69">
        <f t="shared" si="0"/>
        <v>0</v>
      </c>
      <c r="E19" s="334"/>
      <c r="F19" s="715">
        <f t="shared" si="4"/>
        <v>0</v>
      </c>
      <c r="G19" s="270"/>
      <c r="H19" s="908"/>
      <c r="I19" s="759">
        <f t="shared" si="3"/>
        <v>0</v>
      </c>
      <c r="J19" s="716">
        <f t="shared" si="2"/>
        <v>0</v>
      </c>
    </row>
    <row r="20" spans="1:10" ht="15.75" x14ac:dyDescent="0.25">
      <c r="B20" s="198">
        <v>13</v>
      </c>
      <c r="C20" s="347"/>
      <c r="D20" s="69">
        <f t="shared" si="0"/>
        <v>0</v>
      </c>
      <c r="E20" s="334"/>
      <c r="F20" s="715">
        <f t="shared" si="4"/>
        <v>0</v>
      </c>
      <c r="G20" s="270"/>
      <c r="H20" s="908"/>
      <c r="I20" s="759">
        <f t="shared" si="3"/>
        <v>0</v>
      </c>
      <c r="J20" s="716">
        <f t="shared" si="2"/>
        <v>0</v>
      </c>
    </row>
    <row r="21" spans="1:10" ht="15.75" x14ac:dyDescent="0.25">
      <c r="B21" s="198">
        <v>13</v>
      </c>
      <c r="C21" s="347"/>
      <c r="D21" s="69">
        <f t="shared" si="0"/>
        <v>0</v>
      </c>
      <c r="E21" s="334"/>
      <c r="F21" s="715">
        <f t="shared" si="4"/>
        <v>0</v>
      </c>
      <c r="G21" s="270"/>
      <c r="H21" s="908"/>
      <c r="I21" s="759">
        <f t="shared" si="3"/>
        <v>0</v>
      </c>
      <c r="J21" s="716">
        <f t="shared" si="2"/>
        <v>0</v>
      </c>
    </row>
    <row r="22" spans="1:10" ht="15.75" x14ac:dyDescent="0.25">
      <c r="B22" s="198">
        <v>13</v>
      </c>
      <c r="C22" s="347"/>
      <c r="D22" s="69">
        <f t="shared" si="0"/>
        <v>0</v>
      </c>
      <c r="E22" s="334"/>
      <c r="F22" s="715">
        <f t="shared" si="4"/>
        <v>0</v>
      </c>
      <c r="G22" s="270"/>
      <c r="H22" s="908"/>
      <c r="I22" s="759">
        <f t="shared" si="3"/>
        <v>0</v>
      </c>
      <c r="J22" s="716">
        <f t="shared" si="2"/>
        <v>0</v>
      </c>
    </row>
    <row r="23" spans="1:10" ht="15.75" x14ac:dyDescent="0.25">
      <c r="B23" s="198">
        <v>13</v>
      </c>
      <c r="C23" s="347"/>
      <c r="D23" s="69">
        <f t="shared" si="0"/>
        <v>0</v>
      </c>
      <c r="E23" s="334"/>
      <c r="F23" s="715">
        <f t="shared" si="4"/>
        <v>0</v>
      </c>
      <c r="G23" s="270"/>
      <c r="H23" s="962"/>
      <c r="I23" s="759">
        <f t="shared" si="3"/>
        <v>0</v>
      </c>
      <c r="J23" s="716">
        <f t="shared" si="2"/>
        <v>0</v>
      </c>
    </row>
    <row r="24" spans="1:10" ht="15.75" x14ac:dyDescent="0.25">
      <c r="B24" s="198">
        <v>13</v>
      </c>
      <c r="C24" s="347"/>
      <c r="D24" s="69">
        <f t="shared" si="0"/>
        <v>0</v>
      </c>
      <c r="E24" s="334"/>
      <c r="F24" s="715">
        <f t="shared" si="4"/>
        <v>0</v>
      </c>
      <c r="G24" s="270"/>
      <c r="H24" s="962"/>
      <c r="I24" s="760">
        <f t="shared" si="3"/>
        <v>0</v>
      </c>
      <c r="J24" s="716">
        <f t="shared" si="2"/>
        <v>0</v>
      </c>
    </row>
    <row r="25" spans="1:10" ht="15.75" x14ac:dyDescent="0.25">
      <c r="B25" s="198">
        <v>13</v>
      </c>
      <c r="C25" s="347"/>
      <c r="D25" s="69">
        <f t="shared" si="0"/>
        <v>0</v>
      </c>
      <c r="E25" s="334"/>
      <c r="F25" s="715">
        <f t="shared" si="4"/>
        <v>0</v>
      </c>
      <c r="G25" s="270"/>
      <c r="H25" s="962"/>
      <c r="I25" s="760">
        <f t="shared" si="3"/>
        <v>0</v>
      </c>
      <c r="J25" s="716">
        <f t="shared" si="2"/>
        <v>0</v>
      </c>
    </row>
    <row r="26" spans="1:10" ht="15.75" x14ac:dyDescent="0.25">
      <c r="B26" s="198">
        <v>13</v>
      </c>
      <c r="C26" s="347"/>
      <c r="D26" s="69">
        <f t="shared" si="0"/>
        <v>0</v>
      </c>
      <c r="E26" s="334"/>
      <c r="F26" s="715">
        <f t="shared" si="4"/>
        <v>0</v>
      </c>
      <c r="G26" s="70"/>
      <c r="H26" s="963"/>
      <c r="I26" s="760">
        <f t="shared" si="3"/>
        <v>0</v>
      </c>
      <c r="J26" s="716">
        <f t="shared" si="2"/>
        <v>0</v>
      </c>
    </row>
    <row r="27" spans="1:10" ht="15.75" x14ac:dyDescent="0.25">
      <c r="B27" s="198">
        <v>13</v>
      </c>
      <c r="C27" s="347"/>
      <c r="D27" s="69">
        <f t="shared" si="0"/>
        <v>0</v>
      </c>
      <c r="E27" s="334"/>
      <c r="F27" s="715">
        <f t="shared" si="4"/>
        <v>0</v>
      </c>
      <c r="G27" s="70"/>
      <c r="H27" s="963"/>
      <c r="I27" s="760">
        <f t="shared" si="3"/>
        <v>0</v>
      </c>
      <c r="J27" s="716">
        <f t="shared" si="2"/>
        <v>0</v>
      </c>
    </row>
    <row r="28" spans="1:10" ht="15.75" x14ac:dyDescent="0.25">
      <c r="B28" s="198">
        <v>13</v>
      </c>
      <c r="C28" s="347"/>
      <c r="D28" s="69">
        <f t="shared" si="0"/>
        <v>0</v>
      </c>
      <c r="E28" s="334"/>
      <c r="F28" s="715">
        <f t="shared" si="4"/>
        <v>0</v>
      </c>
      <c r="G28" s="70"/>
      <c r="H28" s="963"/>
      <c r="I28" s="760">
        <f t="shared" si="3"/>
        <v>0</v>
      </c>
      <c r="J28" s="716">
        <f t="shared" si="2"/>
        <v>0</v>
      </c>
    </row>
    <row r="29" spans="1:10" ht="15.75" x14ac:dyDescent="0.25">
      <c r="A29" s="47"/>
      <c r="B29" s="198">
        <v>13</v>
      </c>
      <c r="C29" s="347"/>
      <c r="D29" s="69">
        <f t="shared" si="0"/>
        <v>0</v>
      </c>
      <c r="E29" s="334"/>
      <c r="F29" s="715">
        <f t="shared" si="4"/>
        <v>0</v>
      </c>
      <c r="G29" s="70"/>
      <c r="H29" s="963"/>
      <c r="I29" s="760">
        <f t="shared" si="3"/>
        <v>0</v>
      </c>
      <c r="J29" s="716">
        <f t="shared" si="2"/>
        <v>0</v>
      </c>
    </row>
    <row r="30" spans="1:10" ht="15.75" x14ac:dyDescent="0.25">
      <c r="A30" s="47"/>
      <c r="B30" s="198">
        <v>13</v>
      </c>
      <c r="C30" s="347"/>
      <c r="D30" s="69">
        <f t="shared" si="0"/>
        <v>0</v>
      </c>
      <c r="E30" s="334"/>
      <c r="F30" s="715">
        <f t="shared" si="4"/>
        <v>0</v>
      </c>
      <c r="G30" s="70"/>
      <c r="H30" s="963"/>
      <c r="I30" s="760">
        <f t="shared" si="3"/>
        <v>0</v>
      </c>
      <c r="J30" s="716">
        <f t="shared" si="2"/>
        <v>0</v>
      </c>
    </row>
    <row r="31" spans="1:10" ht="15.75" x14ac:dyDescent="0.25">
      <c r="A31" s="47"/>
      <c r="B31" s="198">
        <v>13</v>
      </c>
      <c r="C31" s="347"/>
      <c r="D31" s="69">
        <f t="shared" si="0"/>
        <v>0</v>
      </c>
      <c r="E31" s="334"/>
      <c r="F31" s="715">
        <f t="shared" si="4"/>
        <v>0</v>
      </c>
      <c r="G31" s="70"/>
      <c r="H31" s="963"/>
      <c r="I31" s="760">
        <f t="shared" si="3"/>
        <v>0</v>
      </c>
      <c r="J31" s="716">
        <f t="shared" si="2"/>
        <v>0</v>
      </c>
    </row>
    <row r="32" spans="1:10" ht="15.75" x14ac:dyDescent="0.25">
      <c r="A32" s="47"/>
      <c r="B32" s="198">
        <v>13</v>
      </c>
      <c r="C32" s="347"/>
      <c r="D32" s="69">
        <f t="shared" si="0"/>
        <v>0</v>
      </c>
      <c r="E32" s="334"/>
      <c r="F32" s="715">
        <f t="shared" si="4"/>
        <v>0</v>
      </c>
      <c r="G32" s="70"/>
      <c r="H32" s="963"/>
      <c r="I32" s="760">
        <f t="shared" si="3"/>
        <v>0</v>
      </c>
      <c r="J32" s="716">
        <f t="shared" si="2"/>
        <v>0</v>
      </c>
    </row>
    <row r="33" spans="1:10" ht="15.75" x14ac:dyDescent="0.25">
      <c r="A33" s="47"/>
      <c r="B33" s="198">
        <v>13</v>
      </c>
      <c r="C33" s="347"/>
      <c r="D33" s="69">
        <f t="shared" si="0"/>
        <v>0</v>
      </c>
      <c r="E33" s="334"/>
      <c r="F33" s="715">
        <f t="shared" si="4"/>
        <v>0</v>
      </c>
      <c r="G33" s="70"/>
      <c r="H33" s="963"/>
      <c r="I33" s="760">
        <f t="shared" si="3"/>
        <v>0</v>
      </c>
      <c r="J33" s="716">
        <f t="shared" si="2"/>
        <v>0</v>
      </c>
    </row>
    <row r="34" spans="1:10" ht="15.75" x14ac:dyDescent="0.25">
      <c r="A34" s="47"/>
      <c r="B34" s="198">
        <v>13</v>
      </c>
      <c r="C34" s="347"/>
      <c r="D34" s="69">
        <f t="shared" si="0"/>
        <v>0</v>
      </c>
      <c r="E34" s="334"/>
      <c r="F34" s="715">
        <f t="shared" si="4"/>
        <v>0</v>
      </c>
      <c r="G34" s="70"/>
      <c r="H34" s="963"/>
      <c r="I34" s="760">
        <f t="shared" si="3"/>
        <v>0</v>
      </c>
      <c r="J34" s="716">
        <f t="shared" si="2"/>
        <v>0</v>
      </c>
    </row>
    <row r="35" spans="1:10" ht="15.75" x14ac:dyDescent="0.25">
      <c r="A35" s="47"/>
      <c r="B35" s="198">
        <v>13</v>
      </c>
      <c r="C35" s="347"/>
      <c r="D35" s="69">
        <f t="shared" si="0"/>
        <v>0</v>
      </c>
      <c r="E35" s="334"/>
      <c r="F35" s="715">
        <f t="shared" si="4"/>
        <v>0</v>
      </c>
      <c r="G35" s="70"/>
      <c r="H35" s="963"/>
      <c r="I35" s="760">
        <f t="shared" si="3"/>
        <v>0</v>
      </c>
      <c r="J35" s="716">
        <f t="shared" si="2"/>
        <v>0</v>
      </c>
    </row>
    <row r="36" spans="1:10" ht="15.75" x14ac:dyDescent="0.25">
      <c r="A36" s="47"/>
      <c r="B36" s="198">
        <v>13</v>
      </c>
      <c r="C36" s="347"/>
      <c r="D36" s="69">
        <f t="shared" si="0"/>
        <v>0</v>
      </c>
      <c r="E36" s="334"/>
      <c r="F36" s="715">
        <f t="shared" si="4"/>
        <v>0</v>
      </c>
      <c r="G36" s="70"/>
      <c r="H36" s="618"/>
      <c r="I36" s="760">
        <f t="shared" si="3"/>
        <v>0</v>
      </c>
      <c r="J36" s="716">
        <f t="shared" si="2"/>
        <v>0</v>
      </c>
    </row>
    <row r="37" spans="1:10" ht="15.75" x14ac:dyDescent="0.25">
      <c r="A37" s="47"/>
      <c r="B37" s="198">
        <v>13</v>
      </c>
      <c r="C37" s="347"/>
      <c r="D37" s="69">
        <f t="shared" si="0"/>
        <v>0</v>
      </c>
      <c r="E37" s="334"/>
      <c r="F37" s="715">
        <f t="shared" si="4"/>
        <v>0</v>
      </c>
      <c r="G37" s="70"/>
      <c r="H37" s="618"/>
      <c r="I37" s="760">
        <f t="shared" si="3"/>
        <v>0</v>
      </c>
      <c r="J37" s="716">
        <f t="shared" si="2"/>
        <v>0</v>
      </c>
    </row>
    <row r="38" spans="1:10" ht="15.75" x14ac:dyDescent="0.25">
      <c r="A38" s="47"/>
      <c r="B38" s="198">
        <v>13</v>
      </c>
      <c r="C38" s="714"/>
      <c r="D38" s="69">
        <f t="shared" si="0"/>
        <v>0</v>
      </c>
      <c r="E38" s="334"/>
      <c r="F38" s="715">
        <f t="shared" si="4"/>
        <v>0</v>
      </c>
      <c r="G38" s="70"/>
      <c r="H38" s="618"/>
      <c r="I38" s="760">
        <f t="shared" si="3"/>
        <v>0</v>
      </c>
      <c r="J38" s="716">
        <f t="shared" si="2"/>
        <v>0</v>
      </c>
    </row>
    <row r="39" spans="1:10" ht="15.75" thickBot="1" x14ac:dyDescent="0.3">
      <c r="A39" s="121"/>
      <c r="B39" s="198">
        <v>13</v>
      </c>
      <c r="C39" s="37"/>
      <c r="D39" s="69">
        <f t="shared" si="0"/>
        <v>0</v>
      </c>
      <c r="E39" s="222"/>
      <c r="F39" s="223">
        <f t="shared" si="4"/>
        <v>0</v>
      </c>
      <c r="G39" s="141"/>
      <c r="H39" s="214"/>
      <c r="I39" s="711"/>
      <c r="J39" s="71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04" t="s">
        <v>21</v>
      </c>
      <c r="E42" s="1105"/>
      <c r="F42" s="143">
        <f>E4+E5-F40+E6</f>
        <v>0</v>
      </c>
    </row>
    <row r="43" spans="1:10" ht="15.75" thickBot="1" x14ac:dyDescent="0.3">
      <c r="A43" s="125"/>
      <c r="D43" s="979" t="s">
        <v>4</v>
      </c>
      <c r="E43" s="980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2022-03-29T21:51:47Z</dcterms:modified>
</cp:coreProperties>
</file>