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1   EN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state="hidden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4" i="38" l="1"/>
  <c r="T114" i="38"/>
  <c r="I114" i="38"/>
  <c r="Q21" i="38" l="1"/>
  <c r="D54" i="209" l="1"/>
  <c r="FM30" i="1" l="1"/>
  <c r="FM17" i="1"/>
  <c r="FM18" i="1"/>
  <c r="FM19" i="1"/>
  <c r="Z9" i="197"/>
  <c r="P11" i="177" l="1"/>
  <c r="P10" i="177"/>
  <c r="D53" i="209" l="1"/>
  <c r="D52" i="209"/>
  <c r="D51" i="209"/>
  <c r="P8" i="180"/>
  <c r="P9" i="180"/>
  <c r="D50" i="209" l="1"/>
  <c r="P10" i="197" l="1"/>
  <c r="P9" i="197"/>
  <c r="D49" i="209" l="1"/>
  <c r="D48" i="209"/>
  <c r="F48" i="209" s="1"/>
  <c r="V9" i="188"/>
  <c r="V10" i="188" s="1"/>
  <c r="V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B11" i="129"/>
  <c r="AF11" i="129" s="1"/>
  <c r="AF10" i="129"/>
  <c r="AE10" i="129"/>
  <c r="AE11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2" i="129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G10" i="40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Q10" i="38"/>
  <c r="AC6" i="129" l="1"/>
  <c r="AD6" i="129" s="1"/>
  <c r="AC120" i="40"/>
  <c r="AE5" i="40"/>
  <c r="AF5" i="40" s="1"/>
  <c r="Q15" i="38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78" i="197" s="1"/>
  <c r="Z10" i="197"/>
  <c r="AC9" i="197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C10" i="197" l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P115" i="40"/>
  <c r="Y83" i="197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I9" i="188"/>
  <c r="AI78" i="188" s="1"/>
  <c r="AE9" i="188"/>
  <c r="AE10" i="188" s="1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C9" i="18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12" i="188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109" i="65" l="1"/>
  <c r="Y83" i="188"/>
  <c r="S29" i="1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U17" i="129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5" i="197"/>
  <c r="P14" i="197"/>
  <c r="P13" i="197"/>
  <c r="P12" i="197"/>
  <c r="P11" i="197"/>
  <c r="S9" i="197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1" i="197" l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O83" i="197" l="1"/>
  <c r="F115" i="40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3" i="38"/>
  <c r="I152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6" i="38" l="1"/>
  <c r="T116" i="38" s="1"/>
  <c r="I116" i="38"/>
  <c r="S118" i="38"/>
  <c r="T118" i="38" s="1"/>
  <c r="I118" i="38"/>
  <c r="S122" i="38"/>
  <c r="T122" i="38"/>
  <c r="I122" i="38"/>
  <c r="S123" i="38"/>
  <c r="T123" i="38" s="1"/>
  <c r="I123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7" i="38"/>
  <c r="T117" i="38" s="1"/>
  <c r="I117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S10" i="177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4" i="38" l="1"/>
  <c r="T124" i="38" s="1"/>
  <c r="S125" i="38"/>
  <c r="T125" i="38" s="1"/>
  <c r="S115" i="38"/>
  <c r="T115" i="38" s="1"/>
  <c r="S119" i="38"/>
  <c r="T119" i="38" s="1"/>
  <c r="I124" i="38"/>
  <c r="S126" i="38"/>
  <c r="T126" i="38" s="1"/>
  <c r="S127" i="38"/>
  <c r="T127" i="38" s="1"/>
  <c r="I126" i="38"/>
  <c r="S128" i="38"/>
  <c r="T128" i="38" s="1"/>
  <c r="S129" i="38"/>
  <c r="T129" i="38" s="1"/>
  <c r="I127" i="38"/>
  <c r="S103" i="38" l="1"/>
  <c r="T103" i="38" s="1"/>
  <c r="I103" i="38"/>
  <c r="I115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49" i="38"/>
  <c r="T149" i="38" s="1"/>
  <c r="S151" i="38"/>
  <c r="T151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I158" i="38" l="1"/>
  <c r="I157" i="38"/>
  <c r="I156" i="38"/>
  <c r="I149" i="38"/>
  <c r="I148" i="38"/>
  <c r="I147" i="38"/>
  <c r="I146" i="38"/>
  <c r="I159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0" i="38"/>
  <c r="T150" i="38" s="1"/>
  <c r="S139" i="38" l="1"/>
  <c r="T139" i="38" s="1"/>
  <c r="I139" i="38"/>
  <c r="S133" i="38"/>
  <c r="T133" i="38" s="1"/>
  <c r="S132" i="38"/>
  <c r="T132" i="38" s="1"/>
  <c r="S131" i="38"/>
  <c r="T131" i="38" s="1"/>
  <c r="I133" i="38"/>
  <c r="I132" i="38"/>
  <c r="I131" i="38"/>
  <c r="I145" i="38"/>
  <c r="S137" i="38" l="1"/>
  <c r="T137" i="38" s="1"/>
  <c r="I137" i="38"/>
  <c r="S113" i="38" l="1"/>
  <c r="T113" i="38" s="1"/>
  <c r="S130" i="38" l="1"/>
  <c r="T130" i="38" s="1"/>
  <c r="S134" i="38"/>
  <c r="T134" i="38" s="1"/>
  <c r="S135" i="38"/>
  <c r="T135" i="38" s="1"/>
  <c r="S136" i="38"/>
  <c r="T136" i="38" s="1"/>
  <c r="S138" i="38"/>
  <c r="T138" i="38" s="1"/>
  <c r="S140" i="38"/>
  <c r="T140" i="38" s="1"/>
  <c r="S141" i="38"/>
  <c r="T141" i="38" s="1"/>
  <c r="S142" i="38"/>
  <c r="T142" i="38" s="1"/>
  <c r="I134" i="38"/>
  <c r="I135" i="38"/>
  <c r="I13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0" i="38" l="1"/>
  <c r="I129" i="38"/>
  <c r="I13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6" i="38" l="1"/>
  <c r="I160" i="38"/>
  <c r="I143" i="38" l="1"/>
  <c r="S106" i="38" l="1"/>
  <c r="T106" i="38" s="1"/>
  <c r="I141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1" i="38" l="1"/>
  <c r="T121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1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4" i="38" l="1"/>
  <c r="I163" i="38"/>
  <c r="I162" i="38"/>
  <c r="S21" i="38" l="1"/>
  <c r="BP5" i="1" l="1"/>
  <c r="H4" i="1" l="1"/>
  <c r="G4" i="1"/>
  <c r="F4" i="1"/>
  <c r="E4" i="1"/>
  <c r="D4" i="1"/>
  <c r="B4" i="1"/>
  <c r="I142" i="38" l="1"/>
  <c r="I175" i="38" l="1"/>
  <c r="I17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9" i="38" l="1"/>
  <c r="I168" i="38"/>
  <c r="I167" i="38"/>
  <c r="I165" i="38"/>
  <c r="I161" i="38"/>
  <c r="I15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5" i="1" l="1"/>
  <c r="I93" i="38" l="1"/>
  <c r="I94" i="38"/>
  <c r="I95" i="38"/>
  <c r="I187" i="38" l="1"/>
  <c r="I188" i="38"/>
  <c r="I189" i="38"/>
  <c r="I190" i="38"/>
  <c r="I191" i="38"/>
  <c r="I192" i="38"/>
  <c r="I193" i="38"/>
  <c r="I194" i="38"/>
  <c r="I195" i="38"/>
  <c r="I196" i="38"/>
  <c r="I197" i="38"/>
  <c r="I198" i="38"/>
  <c r="I125" i="38" l="1"/>
  <c r="S120" i="38" l="1"/>
  <c r="T120" i="38" s="1"/>
  <c r="I120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40" i="38" l="1"/>
  <c r="AE1" i="1" l="1"/>
  <c r="F10" i="156" l="1"/>
  <c r="I150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9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2" i="38" l="1"/>
  <c r="GF5" i="1" l="1"/>
  <c r="FV5" i="1"/>
  <c r="EH5" i="1"/>
  <c r="DX5" i="1"/>
  <c r="I6" i="1"/>
  <c r="I144" i="38" l="1"/>
  <c r="I154" i="38"/>
  <c r="I170" i="38"/>
  <c r="I171" i="38"/>
  <c r="I17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9" i="38"/>
  <c r="M199" i="38"/>
  <c r="K199" i="38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9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9" i="38"/>
  <c r="I199" i="38"/>
  <c r="H199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<sst xmlns="http://schemas.openxmlformats.org/spreadsheetml/2006/main" count="3722" uniqueCount="587">
  <si>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</si>
  <si>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</si>
  <si>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</si>
  <si>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</si>
  <si>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</si>
  <si>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</si>
  <si>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</si>
  <si>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</si>
  <si>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</si>
  <si>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</si>
  <si>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</si>
  <si>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</si>
  <si>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</si>
  <si>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</si>
  <si>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</si>
  <si>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</si>
  <si>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</si>
  <si>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</si>
  <si>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</si>
  <si>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</si>
  <si>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</si>
  <si>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</si>
  <si>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</si>
  <si>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</si>
  <si>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</si>
  <si>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</si>
  <si>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</si>
  <si>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</si>
  <si>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</si>
  <si>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</si>
  <si>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</si>
  <si>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</si>
  <si>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</si>
  <si>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</si>
  <si>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</si>
  <si>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</si>
  <si>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</si>
  <si>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</si>
  <si>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</si>
  <si>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</si>
  <si>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</si>
  <si>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</si>
  <si>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</si>
  <si>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</si>
  <si>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</si>
  <si>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</si>
  <si>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</si>
  <si>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</si>
  <si>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</si>
  <si>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</si>
  <si>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</si>
  <si>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</si>
  <si>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</si>
  <si>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</si>
  <si>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</si>
  <si>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</si>
  <si>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</si>
  <si>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</si>
  <si>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</si>
  <si>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</si>
  <si>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</si>
  <si>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</si>
  <si>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</si>
  <si>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</si>
  <si>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</si>
  <si>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</si>
  <si>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</si>
  <si>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</si>
  <si>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</si>
  <si>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</si>
  <si>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</si>
  <si>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</si>
  <si>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</si>
  <si>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</si>
  <si>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</si>
  <si>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</si>
  <si>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</si>
  <si>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</si>
  <si>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</si>
  <si>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</si>
  <si>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</si>
  <si>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</si>
  <si>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</si>
  <si>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</si>
  <si>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</si>
  <si>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</si>
  <si>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</si>
  <si>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</si>
  <si>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</si>
  <si>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</si>
  <si>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</si>
  <si>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</si>
  <si>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</si>
  <si>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</si>
  <si>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</si>
  <si>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</si>
  <si>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</si>
  <si>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</si>
  <si>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</si>
  <si>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</si>
  <si>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</si>
  <si>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</si>
  <si>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</si>
  <si>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</si>
  <si>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</si>
  <si>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</si>
  <si>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</si>
  <si>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</si>
  <si>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</si>
  <si>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</si>
  <si>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</si>
  <si>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</si>
  <si>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</si>
  <si>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</si>
  <si>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</si>
  <si>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</si>
  <si>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</si>
  <si>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</si>
  <si>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</si>
  <si>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</si>
  <si>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</si>
  <si>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</si>
  <si>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</si>
  <si>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</si>
  <si>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</si>
  <si>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</si>
  <si>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</si>
  <si>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</si>
  <si>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</si>
  <si>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</si>
  <si>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</si>
  <si>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</si>
  <si>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</si>
  <si>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</si>
  <si>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</si>
  <si>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</si>
  <si>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</si>
  <si>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</si>
  <si>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</si>
  <si>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</si>
  <si>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</si>
  <si>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</si>
  <si>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</si>
  <si>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</si>
  <si>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</si>
  <si>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</si>
  <si>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</si>
  <si>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</si>
  <si>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</si>
  <si>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</si>
  <si>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</si>
  <si>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</si>
  <si>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</si>
  <si>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</si>
  <si>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</si>
  <si>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</si>
  <si>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</si>
  <si>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</si>
  <si>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</si>
  <si>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</si>
  <si>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</si>
  <si>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</si>
  <si>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</si>
  <si>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</si>
  <si>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</si>
  <si>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</si>
  <si>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</si>
  <si>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</si>
  <si>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</si>
  <si>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</si>
  <si>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</si>
  <si>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</si>
  <si>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</si>
  <si>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</si>
  <si>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</si>
  <si>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</si>
  <si>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</si>
  <si>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</si>
  <si>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</si>
  <si>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</si>
  <si>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</si>
  <si>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</si>
  <si>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</si>
  <si>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</si>
  <si>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</si>
  <si>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</si>
  <si>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</si>
  <si>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</si>
  <si>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</si>
  <si>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</si>
  <si>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</si>
  <si>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</si>
  <si>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</si>
  <si>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</si>
  <si>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</si>
  <si>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</si>
  <si>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</si>
  <si>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</si>
  <si>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</si>
  <si>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</si>
  <si>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</si>
  <si>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</si>
  <si>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</si>
  <si>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</si>
  <si>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</si>
  <si>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</si>
  <si>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</si>
  <si>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</si>
  <si>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</si>
  <si>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</si>
  <si>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</si>
  <si>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</si>
  <si>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</si>
  <si>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</si>
  <si>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</si>
  <si>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</si>
  <si>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</si>
  <si>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</si>
  <si>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</si>
  <si>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</si>
  <si>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</si>
  <si>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</si>
  <si>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</si>
  <si>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</si>
  <si>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</si>
  <si>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</si>
  <si>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</si>
  <si>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</si>
  <si>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</si>
  <si>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</si>
  <si>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</si>
  <si>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</si>
  <si>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</si>
  <si>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</si>
  <si>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</si>
  <si>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</si>
  <si>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</si>
  <si>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</si>
  <si>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</si>
  <si>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</si>
  <si>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</si>
  <si>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</si>
  <si>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</si>
  <si>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</si>
  <si>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</si>
  <si>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</si>
  <si>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</si>
  <si>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</si>
  <si>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</si>
  <si>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</si>
  <si>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</si>
  <si>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</si>
  <si>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</si>
  <si>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</si>
  <si>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</si>
  <si>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</si>
  <si>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</si>
  <si>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</si>
  <si>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</si>
  <si>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</si>
  <si>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</si>
  <si>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</si>
  <si>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</si>
  <si>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</si>
  <si>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</si>
  <si>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</si>
  <si>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</si>
  <si>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</si>
  <si>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</si>
  <si>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</si>
  <si>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</si>
  <si>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</si>
  <si>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</si>
  <si>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</si>
  <si>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</si>
  <si>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</si>
  <si>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</si>
  <si>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</si>
  <si>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</si>
  <si>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</si>
  <si>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</si>
  <si>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</si>
  <si>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</si>
  <si>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</si>
  <si>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</si>
  <si>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</si>
  <si>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</si>
  <si>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</si>
  <si>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</si>
  <si>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</si>
  <si>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</si>
  <si>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</si>
  <si>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</si>
  <si>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</si>
  <si>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</si>
  <si>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</si>
  <si>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</si>
  <si>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</si>
  <si>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</si>
  <si>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</si>
  <si>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</si>
  <si>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</si>
  <si>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</si>
  <si>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</si>
  <si>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</si>
  <si>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</si>
  <si>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</si>
  <si>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</si>
  <si>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</si>
  <si>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</si>
  <si>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</si>
  <si>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</si>
  <si>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</si>
  <si>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</si>
  <si>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</si>
  <si>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</si>
  <si>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</si>
  <si>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</si>
  <si>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</si>
  <si>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</si>
  <si>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</si>
  <si>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</si>
  <si>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</si>
  <si>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</si>
  <si>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</si>
  <si>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</si>
  <si>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</si>
  <si>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</si>
  <si>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</si>
  <si>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</si>
  <si>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</si>
  <si>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</si>
  <si>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</si>
  <si>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</si>
  <si>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</si>
  <si>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</si>
  <si>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</si>
  <si>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</si>
  <si>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</si>
  <si>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</si>
  <si>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</si>
  <si>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</si>
  <si>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</si>
  <si>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</si>
  <si>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</si>
  <si>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</si>
  <si>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</si>
  <si>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</si>
  <si>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</si>
  <si>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</si>
  <si>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</si>
  <si>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</si>
  <si>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</si>
  <si>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</si>
  <si>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</si>
  <si>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</si>
  <si>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</si>
  <si>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</si>
  <si>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</si>
  <si>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</si>
  <si>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</si>
  <si>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</si>
  <si>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</si>
  <si>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</si>
  <si>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</si>
  <si>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</si>
  <si>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</si>
  <si>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</si>
  <si>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</si>
  <si>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</si>
  <si>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</si>
  <si>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</si>
  <si>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</si>
  <si>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</si>
  <si>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</si>
  <si>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</si>
  <si>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</si>
  <si>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</si>
  <si>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</si>
  <si>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</si>
  <si>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</si>
  <si>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</si>
  <si>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</si>
  <si>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</si>
  <si>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</si>
  <si>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</si>
  <si>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</si>
  <si>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</si>
  <si>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</si>
  <si>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</si>
  <si>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</si>
  <si>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</si>
  <si>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</si>
  <si>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</si>
  <si>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</si>
  <si>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</si>
  <si>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</si>
  <si>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</si>
  <si>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</si>
  <si>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</si>
  <si>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</si>
  <si>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</si>
  <si>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</si>
  <si>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</si>
  <si>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</si>
  <si>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</si>
  <si>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</si>
  <si>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</si>
  <si>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</si>
  <si>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</si>
  <si>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</si>
  <si>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</si>
  <si>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</si>
  <si>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</si>
  <si>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</si>
  <si>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</si>
  <si>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</si>
  <si>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</si>
  <si>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</si>
  <si>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</si>
  <si>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</si>
  <si>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</si>
  <si>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</si>
  <si>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</si>
  <si>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</si>
  <si>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</si>
  <si>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</si>
  <si>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</si>
  <si>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</si>
  <si>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</si>
  <si>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</si>
  <si>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</si>
  <si>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</si>
  <si>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</si>
  <si>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</si>
  <si>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</si>
  <si>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</si>
  <si>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</si>
  <si>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</si>
  <si>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</si>
  <si>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</si>
  <si>
    <t>Transfer S 31-Ene-23</t>
  </si>
  <si>
    <t>Transfer Bnte 27-Ene-23</t>
  </si>
  <si>
    <t>0845 B1</t>
  </si>
  <si>
    <t>0846 B1</t>
  </si>
  <si>
    <t>0847 B1</t>
  </si>
  <si>
    <t>0848 B1</t>
  </si>
  <si>
    <t>0850 B1</t>
  </si>
  <si>
    <t>0851 B1</t>
  </si>
  <si>
    <t>0852 B1</t>
  </si>
  <si>
    <t>0853 B1</t>
  </si>
  <si>
    <t>0855 B1</t>
  </si>
  <si>
    <t>0856 B1</t>
  </si>
  <si>
    <t>0857 B1</t>
  </si>
  <si>
    <t>0858 B1</t>
  </si>
  <si>
    <t>0859 B1</t>
  </si>
  <si>
    <t>0860 B1</t>
  </si>
  <si>
    <t>0861 B1</t>
  </si>
  <si>
    <t>0862 B1</t>
  </si>
  <si>
    <t>0863 B1</t>
  </si>
  <si>
    <t>0864 B1</t>
  </si>
  <si>
    <t>0865 B1</t>
  </si>
  <si>
    <t>0866 B1</t>
  </si>
  <si>
    <t>0867 B1</t>
  </si>
  <si>
    <t>0868 B1</t>
  </si>
  <si>
    <t>0869 B1</t>
  </si>
  <si>
    <t>0870 B1</t>
  </si>
  <si>
    <t>0871 B1</t>
  </si>
  <si>
    <t>0872 B1</t>
  </si>
  <si>
    <t>0873 B1</t>
  </si>
  <si>
    <t>0874 B1</t>
  </si>
  <si>
    <t>0876 B1</t>
  </si>
  <si>
    <t>0877 B1</t>
  </si>
  <si>
    <t>0878 B1</t>
  </si>
  <si>
    <t>0879 B1</t>
  </si>
  <si>
    <t>0880 B1</t>
  </si>
  <si>
    <t>0881 B1</t>
  </si>
  <si>
    <t>0882 B1</t>
  </si>
  <si>
    <t>0883 B1</t>
  </si>
  <si>
    <t>0884 B1</t>
  </si>
  <si>
    <t>0885 B1</t>
  </si>
  <si>
    <t>0887 B1</t>
  </si>
  <si>
    <t>0889 B1</t>
  </si>
  <si>
    <t>0890 B1</t>
  </si>
  <si>
    <t>0891 B1</t>
  </si>
  <si>
    <t>0892 B1</t>
  </si>
  <si>
    <t>0892 b1</t>
  </si>
  <si>
    <t>0893 B1</t>
  </si>
  <si>
    <t>0894 B1</t>
  </si>
  <si>
    <t>0895 B1</t>
  </si>
  <si>
    <t>0896 B1</t>
  </si>
  <si>
    <t>0897 B1</t>
  </si>
  <si>
    <t>0898 B1</t>
  </si>
  <si>
    <t>0899 B1</t>
  </si>
  <si>
    <t>0900 B1</t>
  </si>
  <si>
    <t>0901 B1</t>
  </si>
  <si>
    <t>0902 B1</t>
  </si>
  <si>
    <t>0904 B1</t>
  </si>
  <si>
    <t>0905 B1</t>
  </si>
  <si>
    <t>0906 B1</t>
  </si>
  <si>
    <t>0908 B1</t>
  </si>
  <si>
    <t>0909 B1</t>
  </si>
  <si>
    <t>0911 B1</t>
  </si>
  <si>
    <t>0912 B1</t>
  </si>
  <si>
    <t>0913 B1</t>
  </si>
  <si>
    <t>0914 B1</t>
  </si>
  <si>
    <t>0915 B1</t>
  </si>
  <si>
    <t>0917 B1</t>
  </si>
  <si>
    <t>0918 B1</t>
  </si>
  <si>
    <t>0921 B1</t>
  </si>
  <si>
    <t>0922 B1</t>
  </si>
  <si>
    <t>0923 B1</t>
  </si>
  <si>
    <t>0943 B1</t>
  </si>
  <si>
    <t>0953 B1</t>
  </si>
  <si>
    <t>0963 B1</t>
  </si>
  <si>
    <t>0973 B1</t>
  </si>
  <si>
    <t>0924 B1</t>
  </si>
  <si>
    <t>0925 B1</t>
  </si>
  <si>
    <t>0926 B1</t>
  </si>
  <si>
    <t>0927 B1</t>
  </si>
  <si>
    <t>0937 B1</t>
  </si>
  <si>
    <t>0947 B1</t>
  </si>
  <si>
    <t>0957 B1</t>
  </si>
  <si>
    <t>0977 B1</t>
  </si>
  <si>
    <t>0987 B1</t>
  </si>
  <si>
    <t>0928 B1</t>
  </si>
  <si>
    <t>0929 B1</t>
  </si>
  <si>
    <t>0930 b1</t>
  </si>
  <si>
    <t>0931 b1</t>
  </si>
  <si>
    <t>0932 b1</t>
  </si>
  <si>
    <t>0933 b1</t>
  </si>
  <si>
    <t>0934 b1</t>
  </si>
  <si>
    <t>0930 B1</t>
  </si>
  <si>
    <t>0938 B1</t>
  </si>
  <si>
    <t>0939 B1</t>
  </si>
  <si>
    <t>0940 B1</t>
  </si>
  <si>
    <t>0941 B1</t>
  </si>
  <si>
    <t>0951 B1</t>
  </si>
  <si>
    <t>0971 B1</t>
  </si>
  <si>
    <t>0981 B1</t>
  </si>
  <si>
    <t>0942 B1</t>
  </si>
  <si>
    <t>0944 B1</t>
  </si>
  <si>
    <t>0945 B1</t>
  </si>
  <si>
    <t>0946 B1</t>
  </si>
  <si>
    <t>0948 B1</t>
  </si>
  <si>
    <t>0949 B1</t>
  </si>
  <si>
    <t>0950 B1</t>
  </si>
  <si>
    <t>0952 B1</t>
  </si>
  <si>
    <t>0954 B1</t>
  </si>
  <si>
    <t>0955 B1</t>
  </si>
  <si>
    <t>0958 B1</t>
  </si>
  <si>
    <t>0959 B1</t>
  </si>
  <si>
    <t>0960 B1</t>
  </si>
  <si>
    <t>0961 B1</t>
  </si>
  <si>
    <t>0962 B1</t>
  </si>
  <si>
    <t>0964 B1</t>
  </si>
  <si>
    <t>0965 B1</t>
  </si>
  <si>
    <t>0966 B1</t>
  </si>
  <si>
    <t>0968 B1</t>
  </si>
  <si>
    <t>0969 B1</t>
  </si>
  <si>
    <t>0970 B1</t>
  </si>
  <si>
    <t>0980 B1</t>
  </si>
  <si>
    <t>0990 B1</t>
  </si>
  <si>
    <t>0975 B1</t>
  </si>
  <si>
    <t>0976 B1</t>
  </si>
  <si>
    <t>0978 B1</t>
  </si>
  <si>
    <t>0974 B1</t>
  </si>
  <si>
    <t>0979 B1</t>
  </si>
  <si>
    <t>0982 B1</t>
  </si>
  <si>
    <t>0984 B1</t>
  </si>
  <si>
    <t>0985 B1</t>
  </si>
  <si>
    <t>28-14</t>
  </si>
  <si>
    <t>0986 B1</t>
  </si>
  <si>
    <t>0988 B1</t>
  </si>
  <si>
    <t>0989 B1</t>
  </si>
  <si>
    <t>Transfer  B 17-Ene-23</t>
  </si>
  <si>
    <t>CARNEROS</t>
  </si>
  <si>
    <t>FOLIO CENTRAL 11264</t>
  </si>
  <si>
    <t>A-336919</t>
  </si>
  <si>
    <t>Transfer S 14-Feb-23</t>
  </si>
  <si>
    <t>PANZA</t>
  </si>
  <si>
    <t>VARIOS  chorizo, chile, pata</t>
  </si>
  <si>
    <t>FOLIO CENTRAL 11262</t>
  </si>
  <si>
    <t>A-336810</t>
  </si>
  <si>
    <t>VARIOS  pata, chile, jamones</t>
  </si>
  <si>
    <t>FOLIO CENTRAL  11257</t>
  </si>
  <si>
    <t>A-336929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</si>
</sst>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1" fontId="28" fillId="0" borderId="74" xfId="0" applyNumberFormat="1" applyFont="1" applyFill="1" applyBorder="1" applyAlignment="1">
      <alignment vertical="center" wrapText="1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164" fontId="45" fillId="7" borderId="0" xfId="0" applyNumberFormat="1" applyFont="1" applyFill="1"/>
    <xf numFmtId="2" fontId="45" fillId="7" borderId="0" xfId="0" applyNumberFormat="1" applyFont="1" applyFill="1"/>
    <xf numFmtId="164" fontId="0" fillId="7" borderId="0" xfId="0" applyNumberFormat="1" applyFill="1"/>
    <xf numFmtId="2" fontId="45" fillId="0" borderId="37" xfId="0" applyNumberFormat="1" applyFont="1" applyBorder="1" applyAlignment="1">
      <alignment horizontal="right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4" fontId="45" fillId="7" borderId="51" xfId="0" applyNumberFormat="1" applyFont="1" applyFill="1" applyBorder="1"/>
    <xf numFmtId="0" fontId="45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45" fillId="7" borderId="15" xfId="0" applyNumberFormat="1" applyFont="1" applyFill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4" fontId="7" fillId="7" borderId="0" xfId="0" applyNumberFormat="1" applyFont="1" applyFill="1"/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2" fontId="45" fillId="7" borderId="51" xfId="0" applyNumberFormat="1" applyFont="1" applyFill="1" applyBorder="1" applyAlignment="1">
      <alignment horizontal="right"/>
    </xf>
    <xf numFmtId="0" fontId="45" fillId="7" borderId="51" xfId="0" applyFont="1" applyFill="1" applyBorder="1" applyAlignment="1">
      <alignment horizontal="right"/>
    </xf>
    <xf numFmtId="164" fontId="45" fillId="7" borderId="51" xfId="0" applyNumberFormat="1" applyFont="1" applyFill="1" applyBorder="1"/>
    <xf numFmtId="168" fontId="84" fillId="7" borderId="0" xfId="0" applyNumberFormat="1" applyFont="1" applyFill="1"/>
    <xf numFmtId="2" fontId="84" fillId="7" borderId="5" xfId="0" applyNumberFormat="1" applyFont="1" applyFill="1" applyBorder="1" applyAlignment="1">
      <alignment horizontal="right"/>
    </xf>
    <xf numFmtId="164" fontId="84" fillId="7" borderId="0" xfId="0" applyNumberFormat="1" applyFont="1" applyFill="1" applyAlignment="1">
      <alignment horizontal="right"/>
    </xf>
    <xf numFmtId="44" fontId="84" fillId="7" borderId="0" xfId="1" applyFont="1" applyFill="1"/>
    <xf numFmtId="2" fontId="45" fillId="7" borderId="5" xfId="0" applyNumberFormat="1" applyFont="1" applyFill="1" applyBorder="1" applyAlignment="1">
      <alignment horizontal="right"/>
    </xf>
    <xf numFmtId="44" fontId="45" fillId="7" borderId="0" xfId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28" borderId="33" xfId="1" applyFont="1" applyFill="1" applyBorder="1" applyAlignment="1"/>
    <xf numFmtId="1" fontId="15" fillId="2" borderId="68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/>
    </xf>
    <xf numFmtId="44" fontId="10" fillId="2" borderId="33" xfId="1" applyFont="1" applyFill="1" applyBorder="1" applyAlignment="1"/>
    <xf numFmtId="1" fontId="28" fillId="0" borderId="74" xfId="0" applyNumberFormat="1" applyFont="1" applyFill="1" applyBorder="1" applyAlignment="1">
      <alignment horizontal="center"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44" fontId="10" fillId="2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26" borderId="48" xfId="1" applyFont="1" applyFill="1" applyBorder="1" applyAlignment="1">
      <alignment horizontal="center" vertical="center" wrapText="1"/>
    </xf>
    <xf numFmtId="44" fontId="7" fillId="26" borderId="49" xfId="1" applyFont="1" applyFill="1" applyBorder="1" applyAlignment="1">
      <alignment horizontal="center" vertical="center" wrapText="1"/>
    </xf>
    <xf numFmtId="0" fontId="77" fillId="26" borderId="74" xfId="0" applyFont="1" applyFill="1" applyBorder="1" applyAlignment="1">
      <alignment horizontal="center" vertical="center" wrapText="1"/>
    </xf>
    <xf numFmtId="168" fontId="40" fillId="26" borderId="74" xfId="0" applyNumberFormat="1" applyFont="1" applyFill="1" applyBorder="1" applyAlignment="1">
      <alignment horizontal="center" vertical="center"/>
    </xf>
    <xf numFmtId="0" fontId="77" fillId="26" borderId="68" xfId="0" applyFont="1" applyFill="1" applyBorder="1" applyAlignment="1">
      <alignment horizontal="center" vertical="center" wrapText="1"/>
    </xf>
    <xf numFmtId="168" fontId="40" fillId="26" borderId="68" xfId="0" applyNumberFormat="1" applyFont="1" applyFill="1" applyBorder="1" applyAlignment="1">
      <alignment horizontal="center" vertical="center"/>
    </xf>
    <xf numFmtId="0" fontId="40" fillId="0" borderId="91" xfId="0" applyFont="1" applyFill="1" applyBorder="1" applyAlignment="1">
      <alignment horizontal="center" vertical="center"/>
    </xf>
    <xf numFmtId="0" fontId="7" fillId="0" borderId="91" xfId="0" applyFont="1" applyFill="1" applyBorder="1" applyAlignment="1">
      <alignment horizontal="center"/>
    </xf>
    <xf numFmtId="0" fontId="79" fillId="0" borderId="87" xfId="0" applyFont="1" applyFill="1" applyBorder="1" applyAlignment="1">
      <alignment vertical="center"/>
    </xf>
    <xf numFmtId="0" fontId="7" fillId="0" borderId="68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1" fontId="28" fillId="0" borderId="0" xfId="0" applyNumberFormat="1" applyFont="1" applyFill="1" applyBorder="1" applyAlignment="1">
      <alignment vertical="center" wrapText="1"/>
    </xf>
    <xf numFmtId="164" fontId="7" fillId="0" borderId="102" xfId="0" applyNumberFormat="1" applyFont="1" applyFill="1" applyBorder="1"/>
    <xf numFmtId="44" fontId="7" fillId="0" borderId="74" xfId="1" applyFont="1" applyFill="1" applyBorder="1" applyAlignment="1">
      <alignment vertical="center" wrapText="1"/>
    </xf>
    <xf numFmtId="0" fontId="7" fillId="0" borderId="91" xfId="0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FF"/>
      <color rgb="FF0000FF"/>
      <color rgb="FF66FFFF"/>
      <color rgb="FF00FF00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7">
                  <c:v>680331.55409999995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727822.55409999995</c:v>
                </c:pt>
                <c:pt idx="18">
                  <c:v>743151.08779999986</c:v>
                </c:pt>
                <c:pt idx="19">
                  <c:v>710863.06520000007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38.186151895091022</c:v>
                </c:pt>
                <c:pt idx="18">
                  <c:v>38.777986020464454</c:v>
                </c:pt>
                <c:pt idx="19">
                  <c:v>37.944999675247587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0"/>
  <sheetViews>
    <sheetView tabSelected="1" zoomScaleNormal="100" workbookViewId="0">
      <pane xSplit="1" ySplit="2" topLeftCell="J109" activePane="bottomRight" state="frozen"/>
      <selection pane="topRight" activeCell="B1" sqref="B1"/>
      <selection pane="bottomLeft" activeCell="A3" sqref="A3"/>
      <selection pane="bottomRight" activeCell="R115" sqref="R115:R116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3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93" t="s">
        <v>26</v>
      </c>
      <c r="L1" s="609"/>
      <c r="M1" s="1195" t="s">
        <v>27</v>
      </c>
      <c r="N1" s="837"/>
      <c r="P1" s="97" t="s">
        <v>38</v>
      </c>
      <c r="Q1" s="1191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94"/>
      <c r="L2" s="610" t="s">
        <v>29</v>
      </c>
      <c r="M2" s="1196"/>
      <c r="N2" s="838" t="s">
        <v>29</v>
      </c>
      <c r="O2" s="382" t="s">
        <v>30</v>
      </c>
      <c r="P2" s="98" t="s">
        <v>39</v>
      </c>
      <c r="Q2" s="1192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7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4" t="str">
        <f>PIERNA!C4</f>
        <v>Seaboard</v>
      </c>
      <c r="D4" s="1075" t="str">
        <f>PIERNA!D4</f>
        <v>PED. 92113256</v>
      </c>
      <c r="E4" s="746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1">
        <f>PIERNA!I4</f>
        <v>119.51000000000204</v>
      </c>
      <c r="J4" s="904"/>
      <c r="K4" s="881"/>
      <c r="L4" s="835"/>
      <c r="M4" s="708"/>
      <c r="N4" s="723"/>
      <c r="O4" s="724"/>
      <c r="P4" s="951"/>
      <c r="Q4" s="831"/>
      <c r="R4" s="832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1">
        <f>PIERNA!I5</f>
        <v>19.139999999999418</v>
      </c>
      <c r="J5" s="721" t="s">
        <v>329</v>
      </c>
      <c r="K5" s="653">
        <v>10124</v>
      </c>
      <c r="L5" s="744" t="s">
        <v>345</v>
      </c>
      <c r="M5" s="708">
        <v>37120</v>
      </c>
      <c r="N5" s="723" t="s">
        <v>346</v>
      </c>
      <c r="O5" s="727">
        <v>2126153</v>
      </c>
      <c r="P5" s="951"/>
      <c r="Q5" s="513">
        <f>38687.12*19.45</f>
        <v>752464.48400000005</v>
      </c>
      <c r="R5" s="726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1">
        <f>PIERNA!I6</f>
        <v>-3.5299999999988358</v>
      </c>
      <c r="J6" s="733" t="s">
        <v>330</v>
      </c>
      <c r="K6" s="707">
        <v>12434</v>
      </c>
      <c r="L6" s="736" t="s">
        <v>345</v>
      </c>
      <c r="M6" s="708">
        <v>37120</v>
      </c>
      <c r="N6" s="723" t="s">
        <v>346</v>
      </c>
      <c r="O6" s="727">
        <v>2126154</v>
      </c>
      <c r="P6" s="725"/>
      <c r="Q6" s="514">
        <f>3808.09*19.45</f>
        <v>74067.3505</v>
      </c>
      <c r="R6" s="728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1">
        <f>PIERNA!I7</f>
        <v>-38.630000000001019</v>
      </c>
      <c r="J7" s="733" t="s">
        <v>331</v>
      </c>
      <c r="K7" s="707">
        <v>12434</v>
      </c>
      <c r="L7" s="736" t="s">
        <v>346</v>
      </c>
      <c r="M7" s="708">
        <v>37120</v>
      </c>
      <c r="N7" s="723" t="s">
        <v>347</v>
      </c>
      <c r="O7" s="727">
        <v>1270344</v>
      </c>
      <c r="P7" s="725"/>
      <c r="Q7" s="381">
        <f>37129.37*19085</f>
        <v>708614026.45000005</v>
      </c>
      <c r="R7" s="726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1">
        <f>PIERNA!I8</f>
        <v>-55.860000000000582</v>
      </c>
      <c r="J8" s="721" t="s">
        <v>336</v>
      </c>
      <c r="K8" s="707">
        <v>11424</v>
      </c>
      <c r="L8" s="736" t="s">
        <v>347</v>
      </c>
      <c r="M8" s="708">
        <v>37120</v>
      </c>
      <c r="N8" s="729" t="s">
        <v>348</v>
      </c>
      <c r="O8" s="952" t="s">
        <v>339</v>
      </c>
      <c r="P8" s="725"/>
      <c r="Q8" s="833">
        <f>37356.14*19.45</f>
        <v>726576.92299999995</v>
      </c>
      <c r="R8" s="834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1">
        <f>PIERNA!I9</f>
        <v>-61.260000000002037</v>
      </c>
      <c r="J9" s="721" t="s">
        <v>337</v>
      </c>
      <c r="K9" s="707">
        <v>12424</v>
      </c>
      <c r="L9" s="736" t="s">
        <v>347</v>
      </c>
      <c r="M9" s="708">
        <v>37120</v>
      </c>
      <c r="N9" s="729" t="s">
        <v>348</v>
      </c>
      <c r="O9" s="731">
        <v>1270373</v>
      </c>
      <c r="P9" s="725"/>
      <c r="Q9" s="513">
        <f>36547.54*18.845</f>
        <v>688738.39130000002</v>
      </c>
      <c r="R9" s="732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1">
        <f>PIERNA!I10</f>
        <v>-149.11000000000058</v>
      </c>
      <c r="J10" s="733" t="s">
        <v>362</v>
      </c>
      <c r="K10" s="707">
        <v>12434</v>
      </c>
      <c r="L10" s="736" t="s">
        <v>348</v>
      </c>
      <c r="M10" s="708">
        <v>37120</v>
      </c>
      <c r="N10" s="729" t="s">
        <v>407</v>
      </c>
      <c r="O10" s="731">
        <v>2127263</v>
      </c>
      <c r="P10" s="725"/>
      <c r="Q10" s="513">
        <f>35918.69*19.23</f>
        <v>690716.40870000003</v>
      </c>
      <c r="R10" s="732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1">
        <f>PIERNA!I11</f>
        <v>-12.110000000000582</v>
      </c>
      <c r="J11" s="733" t="s">
        <v>363</v>
      </c>
      <c r="K11" s="707">
        <v>12434</v>
      </c>
      <c r="L11" s="730" t="s">
        <v>400</v>
      </c>
      <c r="M11" s="708">
        <v>37120</v>
      </c>
      <c r="N11" s="729" t="s">
        <v>401</v>
      </c>
      <c r="O11" s="734">
        <v>2128490</v>
      </c>
      <c r="P11" s="725"/>
      <c r="Q11" s="513">
        <f>35126.01*19.15</f>
        <v>672663.09149999998</v>
      </c>
      <c r="R11" s="732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1">
        <f>PIERNA!I12</f>
        <v>59.990000000001601</v>
      </c>
      <c r="J12" s="721" t="s">
        <v>364</v>
      </c>
      <c r="K12" s="707">
        <v>12274</v>
      </c>
      <c r="L12" s="730" t="s">
        <v>400</v>
      </c>
      <c r="M12" s="708">
        <v>37120</v>
      </c>
      <c r="N12" s="729" t="s">
        <v>401</v>
      </c>
      <c r="O12" s="734">
        <v>2128491</v>
      </c>
      <c r="P12" s="725"/>
      <c r="Q12" s="513">
        <f>33382.64*19.15</f>
        <v>639277.55599999998</v>
      </c>
      <c r="R12" s="732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1">
        <f>PIERNA!I13</f>
        <v>-45.299999999999272</v>
      </c>
      <c r="J13" s="828" t="s">
        <v>365</v>
      </c>
      <c r="K13" s="707">
        <v>12434</v>
      </c>
      <c r="L13" s="730" t="s">
        <v>401</v>
      </c>
      <c r="M13" s="708">
        <v>37120</v>
      </c>
      <c r="N13" s="729" t="s">
        <v>402</v>
      </c>
      <c r="O13" s="734">
        <v>1279687</v>
      </c>
      <c r="P13" s="725"/>
      <c r="Q13" s="381">
        <f>33965.62*18.718</f>
        <v>635768.47516000003</v>
      </c>
      <c r="R13" s="732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1">
        <f>PIERNA!I14</f>
        <v>25.730000000003201</v>
      </c>
      <c r="J14" s="733" t="s">
        <v>368</v>
      </c>
      <c r="K14" s="707">
        <v>10124</v>
      </c>
      <c r="L14" s="730" t="s">
        <v>402</v>
      </c>
      <c r="M14" s="708">
        <v>37120</v>
      </c>
      <c r="N14" s="729" t="s">
        <v>404</v>
      </c>
      <c r="O14" s="731">
        <v>2129370</v>
      </c>
      <c r="P14" s="725"/>
      <c r="Q14" s="381">
        <f>34550.65*18.993</f>
        <v>656220.49544999993</v>
      </c>
      <c r="R14" s="735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1">
        <f>PIERNA!I15</f>
        <v>66.110000000000582</v>
      </c>
      <c r="J15" s="919" t="s">
        <v>369</v>
      </c>
      <c r="K15" s="707">
        <v>12424</v>
      </c>
      <c r="L15" s="730" t="s">
        <v>403</v>
      </c>
      <c r="M15" s="708">
        <v>37120</v>
      </c>
      <c r="N15" s="736" t="s">
        <v>404</v>
      </c>
      <c r="O15" s="737">
        <v>1281502</v>
      </c>
      <c r="P15" s="725"/>
      <c r="Q15" s="381">
        <f>33627.15*18.999</f>
        <v>638882.22285000002</v>
      </c>
      <c r="R15" s="738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1">
        <f>PIERNA!I16</f>
        <v>159.13999999999942</v>
      </c>
      <c r="J16" s="739" t="s">
        <v>373</v>
      </c>
      <c r="K16" s="707">
        <v>11424</v>
      </c>
      <c r="L16" s="730" t="s">
        <v>404</v>
      </c>
      <c r="M16" s="708">
        <v>37120</v>
      </c>
      <c r="N16" s="736" t="s">
        <v>405</v>
      </c>
      <c r="O16" s="734">
        <v>2129733</v>
      </c>
      <c r="P16" s="725"/>
      <c r="Q16" s="513">
        <f>34901.89*18.885</f>
        <v>659122.1926500001</v>
      </c>
      <c r="R16" s="732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1">
        <f>PIERNA!I17</f>
        <v>165.4800000000032</v>
      </c>
      <c r="J17" s="836" t="s">
        <v>374</v>
      </c>
      <c r="K17" s="707">
        <v>12274</v>
      </c>
      <c r="L17" s="730" t="s">
        <v>404</v>
      </c>
      <c r="M17" s="708">
        <v>37120</v>
      </c>
      <c r="N17" s="736" t="s">
        <v>405</v>
      </c>
      <c r="O17" s="734">
        <v>2129734</v>
      </c>
      <c r="P17" s="725"/>
      <c r="Q17" s="513">
        <f>35043.52*18.885</f>
        <v>661796.87520000001</v>
      </c>
      <c r="R17" s="732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26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1">
        <f>PIERNA!I18</f>
        <v>16.869999999998981</v>
      </c>
      <c r="J18" s="733" t="s">
        <v>428</v>
      </c>
      <c r="K18" s="1129"/>
      <c r="L18" s="1130"/>
      <c r="M18" s="1131"/>
      <c r="N18" s="1132"/>
      <c r="O18" s="1127">
        <v>2478</v>
      </c>
      <c r="P18" s="1128" t="s">
        <v>430</v>
      </c>
      <c r="Q18" s="513">
        <v>686697.06</v>
      </c>
      <c r="R18" s="735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1">
        <f>PIERNA!I19</f>
        <v>-173.47999999999956</v>
      </c>
      <c r="J19" s="733" t="s">
        <v>436</v>
      </c>
      <c r="K19" s="707">
        <v>12434</v>
      </c>
      <c r="L19" s="730" t="s">
        <v>437</v>
      </c>
      <c r="M19" s="708">
        <v>37120</v>
      </c>
      <c r="N19" s="729" t="s">
        <v>438</v>
      </c>
      <c r="O19" s="731">
        <v>1289206</v>
      </c>
      <c r="P19" s="687"/>
      <c r="Q19" s="513">
        <f>36534.94*18.82</f>
        <v>687587.5708000001</v>
      </c>
      <c r="R19" s="723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1">
        <f>PIERNA!I20</f>
        <v>-52.919999999998254</v>
      </c>
      <c r="J20" s="721" t="s">
        <v>419</v>
      </c>
      <c r="K20" s="707">
        <v>11424</v>
      </c>
      <c r="L20" s="730" t="s">
        <v>437</v>
      </c>
      <c r="M20" s="708">
        <v>37120</v>
      </c>
      <c r="N20" s="729" t="s">
        <v>438</v>
      </c>
      <c r="O20" s="731">
        <v>1289286</v>
      </c>
      <c r="P20" s="725"/>
      <c r="Q20" s="513">
        <f>34771.13*18.85</f>
        <v>655435.80050000001</v>
      </c>
      <c r="R20" s="723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1">
        <f>PIERNA!I21</f>
        <v>-42.090000000000146</v>
      </c>
      <c r="J21" s="721" t="s">
        <v>421</v>
      </c>
      <c r="K21" s="707">
        <v>10371</v>
      </c>
      <c r="L21" s="730" t="s">
        <v>438</v>
      </c>
      <c r="M21" s="708">
        <v>37120</v>
      </c>
      <c r="N21" s="729" t="s">
        <v>434</v>
      </c>
      <c r="O21" s="734"/>
      <c r="P21" s="725"/>
      <c r="Q21" s="513">
        <f>36168.61*18.81</f>
        <v>680331.55409999995</v>
      </c>
      <c r="R21" s="723" t="s">
        <v>575</v>
      </c>
      <c r="S21" s="65">
        <f t="shared" si="0"/>
        <v>727822.55409999995</v>
      </c>
      <c r="T21" s="65">
        <f t="shared" si="1"/>
        <v>38.186151895091022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1">
        <f>PIERNA!I22</f>
        <v>-34.180000000000291</v>
      </c>
      <c r="J22" s="733" t="s">
        <v>422</v>
      </c>
      <c r="K22" s="707">
        <v>12424</v>
      </c>
      <c r="L22" s="730" t="s">
        <v>434</v>
      </c>
      <c r="M22" s="708">
        <v>37120</v>
      </c>
      <c r="N22" s="729" t="s">
        <v>442</v>
      </c>
      <c r="O22" s="734">
        <v>2132336</v>
      </c>
      <c r="P22" s="741"/>
      <c r="Q22" s="513">
        <f>36874.38*18.81</f>
        <v>693607.08779999986</v>
      </c>
      <c r="R22" s="723" t="s">
        <v>432</v>
      </c>
      <c r="S22" s="65">
        <f>Q22+M22+K22</f>
        <v>743151.08779999986</v>
      </c>
      <c r="T22" s="65">
        <f t="shared" si="1"/>
        <v>38.777986020464454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1">
        <f>PIERNA!I23</f>
        <v>-19.840000000000146</v>
      </c>
      <c r="J23" s="721" t="s">
        <v>423</v>
      </c>
      <c r="K23" s="707">
        <v>12274</v>
      </c>
      <c r="L23" s="730" t="s">
        <v>438</v>
      </c>
      <c r="M23" s="708">
        <v>37120</v>
      </c>
      <c r="N23" s="729" t="s">
        <v>442</v>
      </c>
      <c r="O23" s="724">
        <v>1293168</v>
      </c>
      <c r="P23" s="725"/>
      <c r="Q23" s="513">
        <f>35240.76*18.77</f>
        <v>661469.06520000007</v>
      </c>
      <c r="R23" s="723" t="s">
        <v>431</v>
      </c>
      <c r="S23" s="65">
        <f>Q23+M23+K23</f>
        <v>710863.06520000007</v>
      </c>
      <c r="T23" s="65">
        <f t="shared" si="1"/>
        <v>37.944999675247587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1">
        <f>PIERNA!I24</f>
        <v>0</v>
      </c>
      <c r="J24" s="733"/>
      <c r="K24" s="707"/>
      <c r="L24" s="730"/>
      <c r="M24" s="708"/>
      <c r="N24" s="729"/>
      <c r="O24" s="731"/>
      <c r="P24" s="725"/>
      <c r="Q24" s="513"/>
      <c r="R24" s="72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1">
        <f>PIERNA!I25</f>
        <v>0</v>
      </c>
      <c r="J25" s="721"/>
      <c r="K25" s="707"/>
      <c r="L25" s="730"/>
      <c r="M25" s="708"/>
      <c r="N25" s="729"/>
      <c r="O25" s="731"/>
      <c r="P25" s="741"/>
      <c r="Q25" s="513"/>
      <c r="R25" s="72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1">
        <f>PIERNA!I26</f>
        <v>0</v>
      </c>
      <c r="J26" s="733"/>
      <c r="K26" s="707"/>
      <c r="L26" s="722"/>
      <c r="M26" s="708"/>
      <c r="N26" s="723"/>
      <c r="O26" s="731"/>
      <c r="P26" s="725"/>
      <c r="Q26" s="513"/>
      <c r="R26" s="72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1">
        <f>PIERNA!I27</f>
        <v>0</v>
      </c>
      <c r="J27" s="733"/>
      <c r="K27" s="707"/>
      <c r="L27" s="722"/>
      <c r="M27" s="708"/>
      <c r="N27" s="723"/>
      <c r="O27" s="731"/>
      <c r="P27" s="741"/>
      <c r="Q27" s="513"/>
      <c r="R27" s="72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1">
        <f>PIERNA!I28</f>
        <v>0</v>
      </c>
      <c r="J28" s="733"/>
      <c r="K28" s="707"/>
      <c r="L28" s="722"/>
      <c r="M28" s="708"/>
      <c r="N28" s="723"/>
      <c r="O28" s="731"/>
      <c r="P28" s="725"/>
      <c r="Q28" s="513"/>
      <c r="R28" s="72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0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1">
        <f>PIERNA!I29</f>
        <v>0</v>
      </c>
      <c r="J29" s="740"/>
      <c r="K29" s="653"/>
      <c r="L29" s="722"/>
      <c r="M29" s="708"/>
      <c r="N29" s="723"/>
      <c r="O29" s="724"/>
      <c r="P29" s="725"/>
      <c r="Q29" s="513"/>
      <c r="R29" s="72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1">
        <f>PIERNA!I30</f>
        <v>0</v>
      </c>
      <c r="J30" s="721"/>
      <c r="K30" s="707"/>
      <c r="L30" s="722"/>
      <c r="M30" s="708"/>
      <c r="N30" s="723"/>
      <c r="O30" s="724"/>
      <c r="P30" s="725"/>
      <c r="Q30" s="513"/>
      <c r="R30" s="72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1">
        <f>PIERNA!I31</f>
        <v>0</v>
      </c>
      <c r="J31" s="721"/>
      <c r="K31" s="707"/>
      <c r="L31" s="722"/>
      <c r="M31" s="708"/>
      <c r="N31" s="723"/>
      <c r="O31" s="724"/>
      <c r="P31" s="725"/>
      <c r="Q31" s="513"/>
      <c r="R31" s="72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7">
        <f>PIERNA!KG5</f>
        <v>0</v>
      </c>
      <c r="E32" s="858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1">
        <f>PIERNA!I32</f>
        <v>0</v>
      </c>
      <c r="J32" s="721"/>
      <c r="K32" s="707"/>
      <c r="L32" s="722"/>
      <c r="M32" s="708"/>
      <c r="N32" s="723"/>
      <c r="O32" s="724"/>
      <c r="P32" s="725"/>
      <c r="Q32" s="513"/>
      <c r="R32" s="72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7">
        <f>PIERNA!KQ5</f>
        <v>0</v>
      </c>
      <c r="E33" s="858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2">
        <f>PIERNA!I33</f>
        <v>0</v>
      </c>
      <c r="J33" s="721"/>
      <c r="K33" s="653"/>
      <c r="L33" s="722"/>
      <c r="M33" s="708"/>
      <c r="N33" s="723"/>
      <c r="O33" s="724"/>
      <c r="P33" s="742"/>
      <c r="Q33" s="513"/>
      <c r="R33" s="72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1">
        <f>PIERNA!I34</f>
        <v>0</v>
      </c>
      <c r="J34" s="721"/>
      <c r="K34" s="707"/>
      <c r="L34" s="722"/>
      <c r="M34" s="708"/>
      <c r="N34" s="723"/>
      <c r="O34" s="727"/>
      <c r="P34" s="725"/>
      <c r="Q34" s="514"/>
      <c r="R34" s="72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1">
        <f>PIERNA!I35</f>
        <v>0</v>
      </c>
      <c r="J35" s="721"/>
      <c r="K35" s="707"/>
      <c r="L35" s="722"/>
      <c r="M35" s="708"/>
      <c r="N35" s="723"/>
      <c r="O35" s="727"/>
      <c r="P35" s="742"/>
      <c r="Q35" s="381"/>
      <c r="R35" s="72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1">
        <f>PIERNA!I36</f>
        <v>0</v>
      </c>
      <c r="J36" s="721"/>
      <c r="K36" s="707"/>
      <c r="L36" s="722"/>
      <c r="M36" s="708"/>
      <c r="N36" s="729"/>
      <c r="O36" s="727"/>
      <c r="P36" s="742"/>
      <c r="Q36" s="381"/>
      <c r="R36" s="7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1">
        <f>PIERNA!I37</f>
        <v>0</v>
      </c>
      <c r="J37" s="721"/>
      <c r="K37" s="707"/>
      <c r="L37" s="722"/>
      <c r="M37" s="708"/>
      <c r="N37" s="723"/>
      <c r="O37" s="731"/>
      <c r="P37" s="725"/>
      <c r="Q37" s="513"/>
      <c r="R37" s="72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1">
        <f>PIERNA!I38</f>
        <v>0</v>
      </c>
      <c r="J38" s="743"/>
      <c r="K38" s="707"/>
      <c r="L38" s="744"/>
      <c r="M38" s="708"/>
      <c r="N38" s="723"/>
      <c r="O38" s="731"/>
      <c r="P38" s="725"/>
      <c r="Q38" s="513"/>
      <c r="R38" s="72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5"/>
      <c r="K39" s="381"/>
      <c r="L39" s="744"/>
      <c r="M39" s="708"/>
      <c r="N39" s="723"/>
      <c r="O39" s="724"/>
      <c r="P39" s="725"/>
      <c r="Q39" s="513"/>
      <c r="R39" s="72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7"/>
      <c r="K40" s="708"/>
      <c r="L40" s="722"/>
      <c r="M40" s="708"/>
      <c r="N40" s="723"/>
      <c r="O40" s="724"/>
      <c r="P40" s="725"/>
      <c r="Q40" s="513"/>
      <c r="R40" s="72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7"/>
      <c r="K41" s="381"/>
      <c r="L41" s="722"/>
      <c r="M41" s="708"/>
      <c r="N41" s="723"/>
      <c r="O41" s="724"/>
      <c r="P41" s="725"/>
      <c r="Q41" s="513"/>
      <c r="R41" s="72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7"/>
      <c r="K42" s="708"/>
      <c r="L42" s="722"/>
      <c r="M42" s="708"/>
      <c r="N42" s="723"/>
      <c r="O42" s="724"/>
      <c r="P42" s="725"/>
      <c r="Q42" s="513"/>
      <c r="R42" s="7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7"/>
      <c r="K43" s="708"/>
      <c r="L43" s="722"/>
      <c r="M43" s="708"/>
      <c r="N43" s="723"/>
      <c r="O43" s="724"/>
      <c r="P43" s="725"/>
      <c r="Q43" s="513"/>
      <c r="R43" s="726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7"/>
      <c r="K44" s="708"/>
      <c r="L44" s="722"/>
      <c r="M44" s="708"/>
      <c r="N44" s="729"/>
      <c r="O44" s="731"/>
      <c r="P44" s="725"/>
      <c r="Q44" s="381"/>
      <c r="R44" s="726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7"/>
      <c r="K45" s="708"/>
      <c r="L45" s="722"/>
      <c r="M45" s="708"/>
      <c r="N45" s="729"/>
      <c r="O45" s="731"/>
      <c r="P45" s="725"/>
      <c r="Q45" s="381"/>
      <c r="R45" s="726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7"/>
      <c r="K46" s="708"/>
      <c r="L46" s="722"/>
      <c r="M46" s="708"/>
      <c r="N46" s="729"/>
      <c r="O46" s="731"/>
      <c r="P46" s="725"/>
      <c r="Q46" s="381"/>
      <c r="R46" s="726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7"/>
      <c r="K47" s="708"/>
      <c r="L47" s="722"/>
      <c r="M47" s="953"/>
      <c r="N47" s="729"/>
      <c r="O47" s="734"/>
      <c r="P47" s="725"/>
      <c r="Q47" s="381"/>
      <c r="R47" s="726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7"/>
      <c r="K48" s="708"/>
      <c r="L48" s="722"/>
      <c r="M48" s="954"/>
      <c r="N48" s="729"/>
      <c r="O48" s="731"/>
      <c r="P48" s="725"/>
      <c r="Q48" s="381"/>
      <c r="R48" s="726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7"/>
      <c r="K49" s="708"/>
      <c r="L49" s="722"/>
      <c r="M49" s="954"/>
      <c r="N49" s="729"/>
      <c r="O49" s="731"/>
      <c r="P49" s="725"/>
      <c r="Q49" s="381"/>
      <c r="R49" s="72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7"/>
      <c r="K50" s="708"/>
      <c r="L50" s="722"/>
      <c r="M50" s="954"/>
      <c r="N50" s="729"/>
      <c r="O50" s="731"/>
      <c r="P50" s="725"/>
      <c r="Q50" s="381"/>
      <c r="R50" s="72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7"/>
      <c r="K51" s="708"/>
      <c r="L51" s="722"/>
      <c r="M51" s="954"/>
      <c r="N51" s="729"/>
      <c r="O51" s="731"/>
      <c r="P51" s="955"/>
      <c r="Q51" s="381"/>
      <c r="R51" s="72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7"/>
      <c r="K52" s="708"/>
      <c r="L52" s="722"/>
      <c r="M52" s="954"/>
      <c r="N52" s="729"/>
      <c r="O52" s="731"/>
      <c r="P52" s="725"/>
      <c r="Q52" s="381"/>
      <c r="R52" s="95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7"/>
      <c r="K53" s="708"/>
      <c r="L53" s="722"/>
      <c r="M53" s="954"/>
      <c r="N53" s="729"/>
      <c r="O53" s="731"/>
      <c r="P53" s="725"/>
      <c r="Q53" s="381"/>
      <c r="R53" s="95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7"/>
      <c r="K54" s="708"/>
      <c r="L54" s="722"/>
      <c r="M54" s="954"/>
      <c r="N54" s="729"/>
      <c r="O54" s="731"/>
      <c r="P54" s="725"/>
      <c r="Q54" s="381"/>
      <c r="R54" s="95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1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4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4"/>
      <c r="K98" s="378"/>
      <c r="L98" s="571"/>
      <c r="M98" s="378"/>
      <c r="N98" s="572"/>
      <c r="O98" s="751"/>
      <c r="P98" s="751"/>
      <c r="Q98" s="826"/>
      <c r="R98" s="753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16" t="s">
        <v>389</v>
      </c>
      <c r="E99" s="575">
        <v>44930</v>
      </c>
      <c r="F99" s="576">
        <v>43821</v>
      </c>
      <c r="G99" s="581"/>
      <c r="H99" s="404">
        <v>43821</v>
      </c>
      <c r="I99" s="1106">
        <f t="shared" ref="I99:I101" si="18">H99-F99</f>
        <v>0</v>
      </c>
      <c r="J99" s="1117" t="s">
        <v>390</v>
      </c>
      <c r="K99" s="1113"/>
      <c r="L99" s="571"/>
      <c r="M99" s="378"/>
      <c r="N99" s="1098"/>
      <c r="O99" s="1120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201" t="s">
        <v>381</v>
      </c>
      <c r="C100" s="1107" t="s">
        <v>382</v>
      </c>
      <c r="D100" s="1207" t="s">
        <v>386</v>
      </c>
      <c r="E100" s="1108">
        <v>44935</v>
      </c>
      <c r="F100" s="1109">
        <v>113.26</v>
      </c>
      <c r="G100" s="1110"/>
      <c r="H100" s="1111">
        <v>113.26</v>
      </c>
      <c r="I100" s="1106">
        <f t="shared" si="18"/>
        <v>0</v>
      </c>
      <c r="J100" s="1209" t="s">
        <v>387</v>
      </c>
      <c r="K100" s="1113"/>
      <c r="L100" s="571"/>
      <c r="M100" s="378"/>
      <c r="N100" s="1098"/>
      <c r="O100" s="1203" t="s">
        <v>384</v>
      </c>
      <c r="P100" s="1118"/>
      <c r="Q100" s="1119">
        <v>4530.3999999999996</v>
      </c>
      <c r="R100" s="1205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202"/>
      <c r="C101" s="1107" t="s">
        <v>383</v>
      </c>
      <c r="D101" s="1208"/>
      <c r="E101" s="1108">
        <v>44935</v>
      </c>
      <c r="F101" s="1109">
        <v>41.22</v>
      </c>
      <c r="G101" s="1110"/>
      <c r="H101" s="1111">
        <v>41.22</v>
      </c>
      <c r="I101" s="1106">
        <f t="shared" si="18"/>
        <v>0</v>
      </c>
      <c r="J101" s="1210"/>
      <c r="K101" s="1113"/>
      <c r="L101" s="571"/>
      <c r="M101" s="378"/>
      <c r="N101" s="1098"/>
      <c r="O101" s="1204"/>
      <c r="P101" s="1099"/>
      <c r="Q101" s="1112">
        <v>4039.6</v>
      </c>
      <c r="R101" s="1206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97" t="s">
        <v>332</v>
      </c>
      <c r="C102" s="1100" t="s">
        <v>333</v>
      </c>
      <c r="D102" s="1101"/>
      <c r="E102" s="1102">
        <v>44937</v>
      </c>
      <c r="F102" s="1103">
        <v>150</v>
      </c>
      <c r="G102" s="1104">
        <v>15</v>
      </c>
      <c r="H102" s="1105">
        <v>150</v>
      </c>
      <c r="I102" s="1106">
        <f>H102-F102</f>
        <v>0</v>
      </c>
      <c r="J102" s="1115"/>
      <c r="K102" s="708"/>
      <c r="L102" s="722"/>
      <c r="M102" s="708"/>
      <c r="N102" s="871"/>
      <c r="O102" s="1198" t="s">
        <v>349</v>
      </c>
      <c r="P102" s="1079"/>
      <c r="Q102" s="1080">
        <v>15000</v>
      </c>
      <c r="R102" s="1189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97"/>
      <c r="C103" s="1076" t="s">
        <v>334</v>
      </c>
      <c r="D103" s="973"/>
      <c r="E103" s="746">
        <v>44937</v>
      </c>
      <c r="F103" s="974">
        <v>100</v>
      </c>
      <c r="G103" s="731">
        <v>10</v>
      </c>
      <c r="H103" s="975">
        <v>100</v>
      </c>
      <c r="I103" s="459">
        <f>H103-F103</f>
        <v>0</v>
      </c>
      <c r="J103" s="870"/>
      <c r="K103" s="708"/>
      <c r="L103" s="722"/>
      <c r="M103" s="708"/>
      <c r="N103" s="871"/>
      <c r="O103" s="1199"/>
      <c r="P103" s="1079"/>
      <c r="Q103" s="512">
        <v>8800</v>
      </c>
      <c r="R103" s="1189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97"/>
      <c r="C104" s="1076" t="s">
        <v>335</v>
      </c>
      <c r="D104" s="973"/>
      <c r="E104" s="746">
        <v>44937</v>
      </c>
      <c r="F104" s="974">
        <v>1502.74</v>
      </c>
      <c r="G104" s="731">
        <v>331</v>
      </c>
      <c r="H104" s="975">
        <v>1502.74</v>
      </c>
      <c r="I104" s="459">
        <f t="shared" ref="I104:I106" si="23">H104-F104</f>
        <v>0</v>
      </c>
      <c r="J104" s="870"/>
      <c r="K104" s="708"/>
      <c r="L104" s="722"/>
      <c r="M104" s="708"/>
      <c r="N104" s="871"/>
      <c r="O104" s="1200"/>
      <c r="P104" s="1079"/>
      <c r="Q104" s="512">
        <v>67623.3</v>
      </c>
      <c r="R104" s="1190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79" t="s">
        <v>381</v>
      </c>
      <c r="C105" s="1076" t="s">
        <v>388</v>
      </c>
      <c r="D105" s="973"/>
      <c r="E105" s="746">
        <v>44938</v>
      </c>
      <c r="F105" s="974">
        <v>60796</v>
      </c>
      <c r="G105" s="731"/>
      <c r="H105" s="975">
        <v>60796</v>
      </c>
      <c r="I105" s="459">
        <f t="shared" si="23"/>
        <v>0</v>
      </c>
      <c r="J105" s="870"/>
      <c r="K105" s="708"/>
      <c r="L105" s="722"/>
      <c r="M105" s="708"/>
      <c r="N105" s="871"/>
      <c r="O105" s="1121" t="s">
        <v>392</v>
      </c>
      <c r="P105" s="1079"/>
      <c r="Q105" s="512">
        <v>60796</v>
      </c>
      <c r="R105" s="1081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77" t="s">
        <v>62</v>
      </c>
      <c r="C106" s="957" t="s">
        <v>80</v>
      </c>
      <c r="D106" s="957"/>
      <c r="E106" s="958">
        <v>44940</v>
      </c>
      <c r="F106" s="959">
        <v>506.21</v>
      </c>
      <c r="G106" s="957">
        <v>27</v>
      </c>
      <c r="H106" s="959">
        <v>506.21</v>
      </c>
      <c r="I106" s="459">
        <f t="shared" si="23"/>
        <v>0</v>
      </c>
      <c r="J106" s="873"/>
      <c r="K106" s="708"/>
      <c r="L106" s="874"/>
      <c r="M106" s="708"/>
      <c r="N106" s="878"/>
      <c r="O106" s="1096" t="s">
        <v>338</v>
      </c>
      <c r="P106" s="710"/>
      <c r="Q106" s="515">
        <v>18476.669999999998</v>
      </c>
      <c r="R106" s="718" t="s">
        <v>378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60" customHeight="1" thickBot="1" x14ac:dyDescent="0.3">
      <c r="A107" s="100">
        <v>69</v>
      </c>
      <c r="B107" s="1093" t="s">
        <v>366</v>
      </c>
      <c r="C107" s="750" t="s">
        <v>367</v>
      </c>
      <c r="D107" s="905"/>
      <c r="E107" s="908">
        <v>44944</v>
      </c>
      <c r="F107" s="906">
        <v>18455.16</v>
      </c>
      <c r="G107" s="750">
        <v>678</v>
      </c>
      <c r="H107" s="907">
        <v>18455.16</v>
      </c>
      <c r="I107" s="459">
        <f t="shared" ref="I107:I139" si="26">H107-F107</f>
        <v>0</v>
      </c>
      <c r="J107" s="872"/>
      <c r="K107" s="875"/>
      <c r="L107" s="876"/>
      <c r="M107" s="708"/>
      <c r="N107" s="878"/>
      <c r="O107" s="1089" t="s">
        <v>426</v>
      </c>
      <c r="P107" s="1125" t="s">
        <v>424</v>
      </c>
      <c r="Q107" s="1309">
        <f>1457743.55-1457743.55</f>
        <v>0</v>
      </c>
      <c r="R107" s="1135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81" t="s">
        <v>167</v>
      </c>
      <c r="C108" s="1091" t="s">
        <v>370</v>
      </c>
      <c r="D108" s="905"/>
      <c r="E108" s="908">
        <v>44945</v>
      </c>
      <c r="F108" s="906">
        <v>2001.18</v>
      </c>
      <c r="G108" s="750">
        <v>80</v>
      </c>
      <c r="H108" s="907">
        <v>2001.18</v>
      </c>
      <c r="I108" s="459">
        <f t="shared" si="26"/>
        <v>0</v>
      </c>
      <c r="J108" s="872"/>
      <c r="K108" s="875"/>
      <c r="L108" s="876"/>
      <c r="M108" s="708"/>
      <c r="N108" s="1087"/>
      <c r="O108" s="1183">
        <v>19668</v>
      </c>
      <c r="P108" s="1175" t="s">
        <v>424</v>
      </c>
      <c r="Q108" s="1134">
        <v>110064.9</v>
      </c>
      <c r="R108" s="1177" t="s">
        <v>439</v>
      </c>
      <c r="S108" s="65">
        <f t="shared" ref="S108" si="27">Q108+M108+K108</f>
        <v>110064.9</v>
      </c>
      <c r="T108" s="170">
        <f t="shared" ref="T108" si="28">S108/H108</f>
        <v>54.999999999999993</v>
      </c>
    </row>
    <row r="109" spans="1:20" s="152" customFormat="1" ht="33.75" customHeight="1" thickBot="1" x14ac:dyDescent="0.3">
      <c r="A109" s="100">
        <v>71</v>
      </c>
      <c r="B109" s="1182"/>
      <c r="C109" s="1092" t="s">
        <v>165</v>
      </c>
      <c r="D109" s="957"/>
      <c r="E109" s="958">
        <v>44945</v>
      </c>
      <c r="F109" s="959">
        <v>2017.63</v>
      </c>
      <c r="G109" s="957">
        <v>70</v>
      </c>
      <c r="H109" s="959">
        <v>2017.63</v>
      </c>
      <c r="I109" s="459">
        <f t="shared" si="26"/>
        <v>0</v>
      </c>
      <c r="J109" s="873"/>
      <c r="K109" s="708"/>
      <c r="L109" s="874"/>
      <c r="M109" s="708"/>
      <c r="N109" s="1088"/>
      <c r="O109" s="1184"/>
      <c r="P109" s="1176"/>
      <c r="Q109" s="1134">
        <v>151322.25</v>
      </c>
      <c r="R109" s="1178"/>
      <c r="S109" s="65">
        <f t="shared" si="24"/>
        <v>151322.25</v>
      </c>
      <c r="T109" s="170">
        <f t="shared" si="25"/>
        <v>75</v>
      </c>
    </row>
    <row r="110" spans="1:20" s="152" customFormat="1" ht="38.25" customHeight="1" x14ac:dyDescent="0.25">
      <c r="A110" s="100">
        <v>72</v>
      </c>
      <c r="B110" s="1094" t="s">
        <v>62</v>
      </c>
      <c r="C110" s="957" t="s">
        <v>371</v>
      </c>
      <c r="D110" s="960"/>
      <c r="E110" s="958">
        <v>44945</v>
      </c>
      <c r="F110" s="959">
        <v>496.66</v>
      </c>
      <c r="G110" s="957">
        <v>39</v>
      </c>
      <c r="H110" s="959">
        <v>496.66</v>
      </c>
      <c r="I110" s="459">
        <f t="shared" si="26"/>
        <v>0</v>
      </c>
      <c r="J110" s="873"/>
      <c r="K110" s="708"/>
      <c r="L110" s="874"/>
      <c r="M110" s="708"/>
      <c r="N110" s="879"/>
      <c r="O110" s="1090" t="s">
        <v>372</v>
      </c>
      <c r="P110" s="710"/>
      <c r="Q110" s="515">
        <v>49169.34</v>
      </c>
      <c r="R110" s="1136" t="s">
        <v>431</v>
      </c>
      <c r="S110" s="65">
        <f t="shared" ref="S110:S112" si="29">Q110+M110+K110</f>
        <v>49169.34</v>
      </c>
      <c r="T110" s="170">
        <f t="shared" ref="T110:T112" si="30">S110/H110</f>
        <v>98.999999999999986</v>
      </c>
    </row>
    <row r="111" spans="1:20" s="152" customFormat="1" ht="57" x14ac:dyDescent="0.25">
      <c r="A111" s="100">
        <v>73</v>
      </c>
      <c r="B111" s="1097" t="s">
        <v>379</v>
      </c>
      <c r="C111" s="1122" t="s">
        <v>380</v>
      </c>
      <c r="D111" s="905"/>
      <c r="E111" s="908">
        <v>44946</v>
      </c>
      <c r="F111" s="906">
        <f>1562.5+634.1</f>
        <v>2196.6</v>
      </c>
      <c r="G111" s="750"/>
      <c r="H111" s="907">
        <v>2196.6</v>
      </c>
      <c r="I111" s="459">
        <f t="shared" si="26"/>
        <v>0</v>
      </c>
      <c r="J111" s="870"/>
      <c r="K111" s="708"/>
      <c r="L111" s="874"/>
      <c r="M111" s="708"/>
      <c r="N111" s="878"/>
      <c r="O111" s="720" t="s">
        <v>393</v>
      </c>
      <c r="P111" s="880"/>
      <c r="Q111" s="515">
        <f>150000+60873.6</f>
        <v>210873.60000000001</v>
      </c>
      <c r="R111" s="718" t="s">
        <v>394</v>
      </c>
      <c r="S111" s="65">
        <f t="shared" si="29"/>
        <v>210873.60000000001</v>
      </c>
      <c r="T111" s="170">
        <f t="shared" si="30"/>
        <v>96</v>
      </c>
    </row>
    <row r="112" spans="1:20" s="152" customFormat="1" ht="33" x14ac:dyDescent="0.25">
      <c r="A112" s="100">
        <v>74</v>
      </c>
      <c r="B112" s="978" t="s">
        <v>96</v>
      </c>
      <c r="C112" s="961" t="s">
        <v>416</v>
      </c>
      <c r="D112" s="961"/>
      <c r="E112" s="958">
        <v>44947</v>
      </c>
      <c r="F112" s="959">
        <v>3060</v>
      </c>
      <c r="G112" s="957">
        <v>105</v>
      </c>
      <c r="H112" s="959">
        <v>3060</v>
      </c>
      <c r="I112" s="459">
        <f t="shared" si="26"/>
        <v>0</v>
      </c>
      <c r="J112" s="870"/>
      <c r="K112" s="708"/>
      <c r="L112" s="874"/>
      <c r="M112" s="708"/>
      <c r="N112" s="878"/>
      <c r="O112" s="1005" t="s">
        <v>440</v>
      </c>
      <c r="P112" s="880"/>
      <c r="Q112" s="515">
        <v>361080</v>
      </c>
      <c r="R112" s="718" t="s">
        <v>439</v>
      </c>
      <c r="S112" s="65">
        <f t="shared" si="29"/>
        <v>361080</v>
      </c>
      <c r="T112" s="170">
        <f t="shared" si="30"/>
        <v>118</v>
      </c>
    </row>
    <row r="113" spans="1:20" s="152" customFormat="1" ht="28.5" customHeight="1" x14ac:dyDescent="0.25">
      <c r="A113" s="100">
        <v>75</v>
      </c>
      <c r="B113" s="1124" t="s">
        <v>62</v>
      </c>
      <c r="C113" s="957" t="s">
        <v>417</v>
      </c>
      <c r="D113" s="957"/>
      <c r="E113" s="958">
        <v>44948</v>
      </c>
      <c r="F113" s="959">
        <v>496.79</v>
      </c>
      <c r="G113" s="957">
        <v>42</v>
      </c>
      <c r="H113" s="959">
        <v>496.79</v>
      </c>
      <c r="I113" s="830">
        <f t="shared" si="26"/>
        <v>0</v>
      </c>
      <c r="J113" s="870"/>
      <c r="K113" s="708"/>
      <c r="L113" s="874"/>
      <c r="M113" s="708"/>
      <c r="N113" s="878"/>
      <c r="O113" s="1133" t="s">
        <v>418</v>
      </c>
      <c r="P113" s="708"/>
      <c r="Q113" s="515">
        <v>47195.05</v>
      </c>
      <c r="R113" s="718" t="s">
        <v>441</v>
      </c>
      <c r="S113" s="65">
        <f t="shared" si="15"/>
        <v>47195.05</v>
      </c>
      <c r="T113" s="170">
        <f t="shared" si="17"/>
        <v>95</v>
      </c>
    </row>
    <row r="114" spans="1:20" s="152" customFormat="1" ht="44.25" thickBot="1" x14ac:dyDescent="0.3">
      <c r="A114" s="100"/>
      <c r="B114" s="1327" t="s">
        <v>381</v>
      </c>
      <c r="C114" s="1331" t="s">
        <v>584</v>
      </c>
      <c r="D114" s="962" t="s">
        <v>585</v>
      </c>
      <c r="E114" s="958">
        <v>44949</v>
      </c>
      <c r="F114" s="959">
        <v>32992</v>
      </c>
      <c r="G114" s="957"/>
      <c r="H114" s="959">
        <v>32992</v>
      </c>
      <c r="I114" s="830">
        <f t="shared" si="26"/>
        <v>0</v>
      </c>
      <c r="J114" s="870"/>
      <c r="K114" s="708"/>
      <c r="L114" s="874"/>
      <c r="M114" s="708"/>
      <c r="N114" s="1087"/>
      <c r="O114" s="1328" t="s">
        <v>586</v>
      </c>
      <c r="P114" s="1329"/>
      <c r="Q114" s="515">
        <v>32992</v>
      </c>
      <c r="R114" s="1330" t="s">
        <v>579</v>
      </c>
      <c r="S114" s="65">
        <f t="shared" si="15"/>
        <v>32992</v>
      </c>
      <c r="T114" s="170">
        <f t="shared" si="17"/>
        <v>1</v>
      </c>
    </row>
    <row r="115" spans="1:20" s="152" customFormat="1" ht="28.5" customHeight="1" x14ac:dyDescent="0.25">
      <c r="A115" s="100">
        <v>76</v>
      </c>
      <c r="B115" s="1179" t="s">
        <v>167</v>
      </c>
      <c r="C115" s="1092" t="s">
        <v>370</v>
      </c>
      <c r="D115" s="957"/>
      <c r="E115" s="958">
        <v>44949</v>
      </c>
      <c r="F115" s="959">
        <v>1018.77</v>
      </c>
      <c r="G115" s="957">
        <v>38</v>
      </c>
      <c r="H115" s="959">
        <v>1018.77</v>
      </c>
      <c r="I115" s="403">
        <f t="shared" si="26"/>
        <v>0</v>
      </c>
      <c r="J115" s="870"/>
      <c r="K115" s="708"/>
      <c r="L115" s="874"/>
      <c r="M115" s="708"/>
      <c r="N115" s="1087"/>
      <c r="O115" s="1185">
        <v>19682</v>
      </c>
      <c r="P115" s="1173" t="s">
        <v>424</v>
      </c>
      <c r="Q115" s="515">
        <v>57051.12</v>
      </c>
      <c r="R115" s="1187" t="s">
        <v>439</v>
      </c>
      <c r="S115" s="65">
        <f t="shared" ref="S115:S119" si="31">Q115+M115+K115</f>
        <v>57051.12</v>
      </c>
      <c r="T115" s="170">
        <f t="shared" ref="T115:T119" si="32">S115/H115</f>
        <v>56.000000000000007</v>
      </c>
    </row>
    <row r="116" spans="1:20" s="152" customFormat="1" ht="24" customHeight="1" thickBot="1" x14ac:dyDescent="0.3">
      <c r="A116" s="100">
        <v>77</v>
      </c>
      <c r="B116" s="1180"/>
      <c r="C116" s="1092" t="s">
        <v>165</v>
      </c>
      <c r="D116" s="962"/>
      <c r="E116" s="958">
        <v>44949</v>
      </c>
      <c r="F116" s="959">
        <v>3048.26</v>
      </c>
      <c r="G116" s="957">
        <v>120</v>
      </c>
      <c r="H116" s="959">
        <v>3048.26</v>
      </c>
      <c r="I116" s="459">
        <f t="shared" si="26"/>
        <v>0</v>
      </c>
      <c r="J116" s="870"/>
      <c r="K116" s="708"/>
      <c r="L116" s="874"/>
      <c r="M116" s="708"/>
      <c r="N116" s="1087"/>
      <c r="O116" s="1186"/>
      <c r="P116" s="1174"/>
      <c r="Q116" s="515">
        <v>243860.8</v>
      </c>
      <c r="R116" s="1188"/>
      <c r="S116" s="65">
        <f t="shared" si="31"/>
        <v>243860.8</v>
      </c>
      <c r="T116" s="170">
        <f t="shared" si="32"/>
        <v>79.999999999999986</v>
      </c>
    </row>
    <row r="117" spans="1:20" s="152" customFormat="1" ht="30" customHeight="1" thickBot="1" x14ac:dyDescent="0.3">
      <c r="A117" s="100">
        <v>78</v>
      </c>
      <c r="B117" s="1325" t="s">
        <v>420</v>
      </c>
      <c r="C117" s="750" t="s">
        <v>367</v>
      </c>
      <c r="D117" s="905"/>
      <c r="E117" s="908">
        <v>44951</v>
      </c>
      <c r="F117" s="906">
        <v>18452.12</v>
      </c>
      <c r="G117" s="750">
        <v>678</v>
      </c>
      <c r="H117" s="907">
        <v>18452.12</v>
      </c>
      <c r="I117" s="459">
        <f t="shared" ref="I117:I118" si="33">H117-F117</f>
        <v>0</v>
      </c>
      <c r="J117" s="870"/>
      <c r="K117" s="708"/>
      <c r="L117" s="874"/>
      <c r="M117" s="708"/>
      <c r="N117" s="878"/>
      <c r="O117" s="1310"/>
      <c r="P117" s="1311"/>
      <c r="Q117" s="1312"/>
      <c r="R117" s="1315"/>
      <c r="S117" s="65">
        <f t="shared" si="31"/>
        <v>0</v>
      </c>
      <c r="T117" s="170">
        <f t="shared" si="32"/>
        <v>0</v>
      </c>
    </row>
    <row r="118" spans="1:20" s="920" customFormat="1" ht="42.75" customHeight="1" x14ac:dyDescent="0.25">
      <c r="A118" s="100">
        <v>79</v>
      </c>
      <c r="B118" s="1179" t="s">
        <v>381</v>
      </c>
      <c r="C118" s="1323" t="s">
        <v>576</v>
      </c>
      <c r="D118" s="1319" t="s">
        <v>577</v>
      </c>
      <c r="E118" s="1320">
        <v>44913</v>
      </c>
      <c r="F118" s="906">
        <v>152.80000000000001</v>
      </c>
      <c r="G118" s="750"/>
      <c r="H118" s="907">
        <v>152.80000000000001</v>
      </c>
      <c r="I118" s="459">
        <f t="shared" si="33"/>
        <v>0</v>
      </c>
      <c r="J118" s="870"/>
      <c r="K118" s="708"/>
      <c r="L118" s="874"/>
      <c r="M118" s="708"/>
      <c r="N118" s="878"/>
      <c r="O118" s="1313" t="s">
        <v>578</v>
      </c>
      <c r="P118" s="880"/>
      <c r="Q118" s="1134">
        <v>19100</v>
      </c>
      <c r="R118" s="1317" t="s">
        <v>579</v>
      </c>
      <c r="S118" s="65">
        <f t="shared" ref="S118" si="34">Q118+M118+K118</f>
        <v>19100</v>
      </c>
      <c r="T118" s="170">
        <f t="shared" ref="T118" si="35">S118/H118</f>
        <v>124.99999999999999</v>
      </c>
    </row>
    <row r="119" spans="1:20" s="152" customFormat="1" ht="38.25" customHeight="1" thickBot="1" x14ac:dyDescent="0.3">
      <c r="A119" s="100">
        <v>80</v>
      </c>
      <c r="B119" s="1180"/>
      <c r="C119" s="1324" t="s">
        <v>580</v>
      </c>
      <c r="D119" s="1321"/>
      <c r="E119" s="1322"/>
      <c r="F119" s="959">
        <v>1</v>
      </c>
      <c r="G119" s="957"/>
      <c r="H119" s="959">
        <v>1</v>
      </c>
      <c r="I119" s="459">
        <f t="shared" si="26"/>
        <v>0</v>
      </c>
      <c r="J119" s="870"/>
      <c r="K119" s="708"/>
      <c r="L119" s="874"/>
      <c r="M119" s="708"/>
      <c r="N119" s="878"/>
      <c r="O119" s="1314"/>
      <c r="P119" s="880"/>
      <c r="Q119" s="1134">
        <v>180</v>
      </c>
      <c r="R119" s="1318"/>
      <c r="S119" s="65">
        <f t="shared" si="31"/>
        <v>180</v>
      </c>
      <c r="T119" s="170">
        <f t="shared" si="32"/>
        <v>180</v>
      </c>
    </row>
    <row r="120" spans="1:20" s="152" customFormat="1" ht="43.5" x14ac:dyDescent="0.25">
      <c r="A120" s="100">
        <v>81</v>
      </c>
      <c r="B120" s="1326" t="s">
        <v>381</v>
      </c>
      <c r="C120" s="976" t="s">
        <v>581</v>
      </c>
      <c r="D120" s="962" t="s">
        <v>582</v>
      </c>
      <c r="E120" s="963">
        <v>44953</v>
      </c>
      <c r="F120" s="959">
        <v>12854</v>
      </c>
      <c r="G120" s="957"/>
      <c r="H120" s="959">
        <v>12854</v>
      </c>
      <c r="I120" s="459">
        <f t="shared" si="26"/>
        <v>0</v>
      </c>
      <c r="J120" s="870"/>
      <c r="K120" s="708"/>
      <c r="L120" s="877"/>
      <c r="M120" s="708"/>
      <c r="N120" s="879"/>
      <c r="O120" s="1006" t="s">
        <v>583</v>
      </c>
      <c r="P120" s="880"/>
      <c r="Q120" s="515">
        <v>12854</v>
      </c>
      <c r="R120" s="1316" t="s">
        <v>579</v>
      </c>
      <c r="S120" s="65">
        <f t="shared" si="15"/>
        <v>12854</v>
      </c>
      <c r="T120" s="170">
        <f t="shared" ref="T120:T121" si="36">S120/H120</f>
        <v>1</v>
      </c>
    </row>
    <row r="121" spans="1:20" s="152" customFormat="1" ht="34.5" customHeight="1" x14ac:dyDescent="0.25">
      <c r="A121" s="100">
        <v>82</v>
      </c>
      <c r="B121" s="980"/>
      <c r="C121" s="957"/>
      <c r="D121" s="957"/>
      <c r="E121" s="963"/>
      <c r="F121" s="959"/>
      <c r="G121" s="957"/>
      <c r="H121" s="959"/>
      <c r="I121" s="459">
        <f t="shared" si="26"/>
        <v>0</v>
      </c>
      <c r="J121" s="870"/>
      <c r="K121" s="708"/>
      <c r="L121" s="877"/>
      <c r="M121" s="708"/>
      <c r="N121" s="879"/>
      <c r="O121" s="1006"/>
      <c r="P121" s="880"/>
      <c r="Q121" s="515"/>
      <c r="R121" s="709"/>
      <c r="S121" s="65">
        <f t="shared" si="15"/>
        <v>0</v>
      </c>
      <c r="T121" s="170" t="e">
        <f t="shared" si="36"/>
        <v>#DIV/0!</v>
      </c>
    </row>
    <row r="122" spans="1:20" s="152" customFormat="1" ht="16.5" x14ac:dyDescent="0.25">
      <c r="A122" s="100">
        <v>83</v>
      </c>
      <c r="B122" s="977"/>
      <c r="C122" s="957"/>
      <c r="D122" s="962"/>
      <c r="E122" s="963"/>
      <c r="F122" s="959"/>
      <c r="G122" s="957"/>
      <c r="H122" s="959"/>
      <c r="I122" s="459">
        <f t="shared" si="26"/>
        <v>0</v>
      </c>
      <c r="J122" s="870"/>
      <c r="K122" s="708"/>
      <c r="L122" s="877"/>
      <c r="M122" s="708"/>
      <c r="N122" s="879"/>
      <c r="O122" s="1007"/>
      <c r="P122" s="825"/>
      <c r="Q122" s="515"/>
      <c r="R122" s="998"/>
      <c r="S122" s="65">
        <f t="shared" ref="S122" si="37">Q122+M122+K122</f>
        <v>0</v>
      </c>
      <c r="T122" s="170" t="e">
        <f t="shared" ref="T122" si="38">S122/H122</f>
        <v>#DIV/0!</v>
      </c>
    </row>
    <row r="123" spans="1:20" s="152" customFormat="1" ht="16.5" x14ac:dyDescent="0.25">
      <c r="A123" s="100">
        <v>84</v>
      </c>
      <c r="B123" s="977"/>
      <c r="C123" s="957"/>
      <c r="D123" s="962"/>
      <c r="E123" s="963"/>
      <c r="F123" s="959"/>
      <c r="G123" s="957"/>
      <c r="H123" s="959"/>
      <c r="I123" s="459">
        <f t="shared" si="26"/>
        <v>0</v>
      </c>
      <c r="J123" s="870"/>
      <c r="K123" s="708"/>
      <c r="L123" s="877"/>
      <c r="M123" s="708"/>
      <c r="N123" s="879"/>
      <c r="O123" s="1007"/>
      <c r="P123" s="825"/>
      <c r="Q123" s="515"/>
      <c r="R123" s="998"/>
      <c r="S123" s="65">
        <f t="shared" ref="S123" si="39">Q123+M123+K123</f>
        <v>0</v>
      </c>
      <c r="T123" s="170" t="e">
        <f t="shared" ref="T123" si="40">S123/H123</f>
        <v>#DIV/0!</v>
      </c>
    </row>
    <row r="124" spans="1:20" s="152" customFormat="1" ht="47.25" customHeight="1" x14ac:dyDescent="0.25">
      <c r="A124" s="100">
        <v>85</v>
      </c>
      <c r="B124" s="977"/>
      <c r="C124" s="957"/>
      <c r="D124" s="960"/>
      <c r="E124" s="964"/>
      <c r="F124" s="959"/>
      <c r="G124" s="957"/>
      <c r="H124" s="959"/>
      <c r="I124" s="459">
        <f t="shared" si="26"/>
        <v>0</v>
      </c>
      <c r="J124" s="870"/>
      <c r="K124" s="708"/>
      <c r="L124" s="877"/>
      <c r="M124" s="708"/>
      <c r="N124" s="879"/>
      <c r="O124" s="1008"/>
      <c r="P124" s="825"/>
      <c r="Q124" s="515"/>
      <c r="R124" s="709"/>
      <c r="S124" s="65">
        <f t="shared" ref="S124:S125" si="41">Q124+M124+K124</f>
        <v>0</v>
      </c>
      <c r="T124" s="170" t="e">
        <f t="shared" ref="T124:T125" si="42">S124/H124</f>
        <v>#DIV/0!</v>
      </c>
    </row>
    <row r="125" spans="1:20" s="152" customFormat="1" ht="42.75" customHeight="1" x14ac:dyDescent="0.25">
      <c r="A125" s="100">
        <v>86</v>
      </c>
      <c r="B125" s="976"/>
      <c r="C125" s="957"/>
      <c r="D125" s="957"/>
      <c r="E125" s="958"/>
      <c r="F125" s="959"/>
      <c r="G125" s="957"/>
      <c r="H125" s="959"/>
      <c r="I125" s="459">
        <f t="shared" si="26"/>
        <v>0</v>
      </c>
      <c r="J125" s="870"/>
      <c r="K125" s="708"/>
      <c r="L125" s="874"/>
      <c r="M125" s="708"/>
      <c r="N125" s="878"/>
      <c r="O125" s="720"/>
      <c r="P125" s="825"/>
      <c r="Q125" s="515"/>
      <c r="R125" s="709"/>
      <c r="S125" s="65">
        <f t="shared" si="41"/>
        <v>0</v>
      </c>
      <c r="T125" s="170" t="e">
        <f t="shared" si="42"/>
        <v>#DIV/0!</v>
      </c>
    </row>
    <row r="126" spans="1:20" s="152" customFormat="1" ht="42.75" customHeight="1" x14ac:dyDescent="0.25">
      <c r="A126" s="100">
        <v>87</v>
      </c>
      <c r="B126" s="976"/>
      <c r="C126" s="957"/>
      <c r="D126" s="960"/>
      <c r="E126" s="958"/>
      <c r="F126" s="959"/>
      <c r="G126" s="957"/>
      <c r="H126" s="959"/>
      <c r="I126" s="662">
        <f t="shared" si="26"/>
        <v>0</v>
      </c>
      <c r="J126" s="870"/>
      <c r="K126" s="708"/>
      <c r="L126" s="874"/>
      <c r="M126" s="708"/>
      <c r="N126" s="878"/>
      <c r="O126" s="719"/>
      <c r="P126" s="825"/>
      <c r="Q126" s="515"/>
      <c r="R126" s="709"/>
      <c r="S126" s="65">
        <f t="shared" ref="S126:S127" si="43">Q126+M126+K126</f>
        <v>0</v>
      </c>
      <c r="T126" s="170" t="e">
        <f t="shared" ref="T126:T127" si="44">S126/H126</f>
        <v>#DIV/0!</v>
      </c>
    </row>
    <row r="127" spans="1:20" s="152" customFormat="1" ht="42.75" customHeight="1" x14ac:dyDescent="0.25">
      <c r="A127" s="100">
        <v>88</v>
      </c>
      <c r="B127" s="981"/>
      <c r="C127" s="976"/>
      <c r="D127" s="960"/>
      <c r="E127" s="982"/>
      <c r="F127" s="959"/>
      <c r="G127" s="957"/>
      <c r="H127" s="959"/>
      <c r="I127" s="662">
        <f t="shared" si="26"/>
        <v>0</v>
      </c>
      <c r="J127" s="870"/>
      <c r="K127" s="708"/>
      <c r="L127" s="874"/>
      <c r="M127" s="708"/>
      <c r="N127" s="878"/>
      <c r="O127" s="719"/>
      <c r="P127" s="825"/>
      <c r="Q127" s="515"/>
      <c r="R127" s="709"/>
      <c r="S127" s="65">
        <f t="shared" si="43"/>
        <v>0</v>
      </c>
      <c r="T127" s="170" t="e">
        <f t="shared" si="44"/>
        <v>#DIV/0!</v>
      </c>
    </row>
    <row r="128" spans="1:20" s="152" customFormat="1" ht="35.25" customHeight="1" x14ac:dyDescent="0.25">
      <c r="A128" s="100">
        <v>89</v>
      </c>
      <c r="B128" s="981"/>
      <c r="C128" s="957"/>
      <c r="D128" s="957"/>
      <c r="E128" s="982"/>
      <c r="F128" s="959"/>
      <c r="G128" s="957"/>
      <c r="H128" s="959"/>
      <c r="I128" s="105">
        <f t="shared" si="26"/>
        <v>0</v>
      </c>
      <c r="J128" s="870"/>
      <c r="K128" s="708"/>
      <c r="L128" s="874"/>
      <c r="M128" s="708"/>
      <c r="N128" s="878"/>
      <c r="O128" s="719"/>
      <c r="P128" s="711"/>
      <c r="Q128" s="512"/>
      <c r="R128" s="709"/>
      <c r="S128" s="65">
        <f t="shared" ref="S128:S129" si="45">Q128+M128+K128</f>
        <v>0</v>
      </c>
      <c r="T128" s="170" t="e">
        <f t="shared" ref="T128:T129" si="46">S128/H128</f>
        <v>#DIV/0!</v>
      </c>
    </row>
    <row r="129" spans="1:20" s="152" customFormat="1" ht="38.25" customHeight="1" x14ac:dyDescent="0.25">
      <c r="A129" s="100">
        <v>90</v>
      </c>
      <c r="B129" s="981"/>
      <c r="C129" s="957"/>
      <c r="D129" s="957"/>
      <c r="E129" s="982"/>
      <c r="F129" s="959"/>
      <c r="G129" s="957"/>
      <c r="H129" s="959"/>
      <c r="I129" s="105">
        <f t="shared" si="26"/>
        <v>0</v>
      </c>
      <c r="J129" s="870"/>
      <c r="K129" s="708"/>
      <c r="L129" s="874"/>
      <c r="M129" s="708"/>
      <c r="N129" s="878"/>
      <c r="O129" s="719"/>
      <c r="P129" s="712"/>
      <c r="Q129" s="512"/>
      <c r="R129" s="709"/>
      <c r="S129" s="65">
        <f t="shared" si="45"/>
        <v>0</v>
      </c>
      <c r="T129" s="170" t="e">
        <f t="shared" si="46"/>
        <v>#DIV/0!</v>
      </c>
    </row>
    <row r="130" spans="1:20" s="152" customFormat="1" ht="38.25" customHeight="1" x14ac:dyDescent="0.25">
      <c r="A130" s="100">
        <v>91</v>
      </c>
      <c r="B130" s="981"/>
      <c r="C130" s="957"/>
      <c r="D130" s="957"/>
      <c r="E130" s="982"/>
      <c r="F130" s="959"/>
      <c r="G130" s="957"/>
      <c r="H130" s="959"/>
      <c r="I130" s="105">
        <f t="shared" si="26"/>
        <v>0</v>
      </c>
      <c r="J130" s="870"/>
      <c r="K130" s="708"/>
      <c r="L130" s="874"/>
      <c r="M130" s="708"/>
      <c r="N130" s="878"/>
      <c r="O130" s="719"/>
      <c r="P130" s="712"/>
      <c r="Q130" s="512"/>
      <c r="R130" s="709"/>
      <c r="S130" s="65">
        <f t="shared" ref="S130:S142" si="47">Q130+M130+K130</f>
        <v>0</v>
      </c>
      <c r="T130" s="170" t="e">
        <f t="shared" ref="T130:T142" si="48">S130/H130</f>
        <v>#DIV/0!</v>
      </c>
    </row>
    <row r="131" spans="1:20" s="152" customFormat="1" ht="27.75" customHeight="1" x14ac:dyDescent="0.25">
      <c r="A131" s="100">
        <v>92</v>
      </c>
      <c r="B131" s="981"/>
      <c r="C131" s="957"/>
      <c r="D131" s="957"/>
      <c r="E131" s="982"/>
      <c r="F131" s="959"/>
      <c r="G131" s="957"/>
      <c r="H131" s="959"/>
      <c r="I131" s="105">
        <f t="shared" si="26"/>
        <v>0</v>
      </c>
      <c r="J131" s="870"/>
      <c r="K131" s="708"/>
      <c r="L131" s="874"/>
      <c r="M131" s="708"/>
      <c r="N131" s="878"/>
      <c r="O131" s="719"/>
      <c r="P131" s="712"/>
      <c r="Q131" s="512"/>
      <c r="R131" s="709"/>
      <c r="S131" s="65">
        <f t="shared" si="47"/>
        <v>0</v>
      </c>
      <c r="T131" s="170" t="e">
        <f t="shared" si="48"/>
        <v>#DIV/0!</v>
      </c>
    </row>
    <row r="132" spans="1:20" s="152" customFormat="1" ht="31.5" customHeight="1" x14ac:dyDescent="0.25">
      <c r="A132" s="100">
        <v>93</v>
      </c>
      <c r="B132" s="981"/>
      <c r="C132" s="957"/>
      <c r="D132" s="957"/>
      <c r="E132" s="982"/>
      <c r="F132" s="959"/>
      <c r="G132" s="957"/>
      <c r="H132" s="959"/>
      <c r="I132" s="105">
        <f t="shared" si="26"/>
        <v>0</v>
      </c>
      <c r="J132" s="870"/>
      <c r="K132" s="708"/>
      <c r="L132" s="874"/>
      <c r="M132" s="708"/>
      <c r="N132" s="878"/>
      <c r="O132" s="719"/>
      <c r="P132" s="712"/>
      <c r="Q132" s="512"/>
      <c r="R132" s="709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94</v>
      </c>
      <c r="B133" s="981"/>
      <c r="C133" s="957"/>
      <c r="D133" s="957"/>
      <c r="E133" s="982"/>
      <c r="F133" s="959"/>
      <c r="G133" s="957"/>
      <c r="H133" s="959"/>
      <c r="I133" s="105">
        <f t="shared" si="26"/>
        <v>0</v>
      </c>
      <c r="J133" s="870"/>
      <c r="K133" s="708"/>
      <c r="L133" s="874"/>
      <c r="M133" s="708"/>
      <c r="N133" s="878"/>
      <c r="O133" s="999"/>
      <c r="P133" s="712"/>
      <c r="Q133" s="512"/>
      <c r="R133" s="709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95</v>
      </c>
      <c r="B134" s="981"/>
      <c r="C134" s="748"/>
      <c r="D134" s="905"/>
      <c r="E134" s="982"/>
      <c r="F134" s="906"/>
      <c r="G134" s="750"/>
      <c r="H134" s="907"/>
      <c r="I134" s="105">
        <f t="shared" si="26"/>
        <v>0</v>
      </c>
      <c r="J134" s="870"/>
      <c r="K134" s="708"/>
      <c r="L134" s="874"/>
      <c r="M134" s="708"/>
      <c r="N134" s="878"/>
      <c r="O134" s="999"/>
      <c r="P134" s="712"/>
      <c r="Q134" s="512"/>
      <c r="R134" s="709"/>
      <c r="S134" s="65">
        <f t="shared" si="47"/>
        <v>0</v>
      </c>
      <c r="T134" s="170" t="e">
        <f t="shared" si="48"/>
        <v>#DIV/0!</v>
      </c>
    </row>
    <row r="135" spans="1:20" s="152" customFormat="1" ht="25.5" customHeight="1" x14ac:dyDescent="0.25">
      <c r="A135" s="100">
        <v>96</v>
      </c>
      <c r="B135" s="981"/>
      <c r="C135" s="748"/>
      <c r="D135" s="905"/>
      <c r="E135" s="982"/>
      <c r="F135" s="906"/>
      <c r="G135" s="750"/>
      <c r="H135" s="907"/>
      <c r="I135" s="105">
        <f t="shared" si="26"/>
        <v>0</v>
      </c>
      <c r="J135" s="870"/>
      <c r="K135" s="708"/>
      <c r="L135" s="874"/>
      <c r="M135" s="708"/>
      <c r="N135" s="878"/>
      <c r="O135" s="999"/>
      <c r="P135" s="712"/>
      <c r="Q135" s="512"/>
      <c r="R135" s="709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97</v>
      </c>
      <c r="B136" s="983"/>
      <c r="C136" s="748"/>
      <c r="D136" s="748"/>
      <c r="E136" s="908"/>
      <c r="F136" s="906"/>
      <c r="G136" s="750"/>
      <c r="H136" s="906"/>
      <c r="I136" s="105">
        <f t="shared" si="26"/>
        <v>0</v>
      </c>
      <c r="J136" s="870"/>
      <c r="K136" s="708"/>
      <c r="L136" s="874"/>
      <c r="M136" s="708"/>
      <c r="N136" s="878"/>
      <c r="O136" s="719"/>
      <c r="P136" s="712"/>
      <c r="Q136" s="988"/>
      <c r="R136" s="989"/>
      <c r="S136" s="65">
        <f t="shared" si="47"/>
        <v>0</v>
      </c>
      <c r="T136" s="170" t="e">
        <f t="shared" si="48"/>
        <v>#DIV/0!</v>
      </c>
    </row>
    <row r="137" spans="1:20" s="152" customFormat="1" ht="38.25" customHeight="1" x14ac:dyDescent="0.25">
      <c r="A137" s="100">
        <v>98</v>
      </c>
      <c r="B137" s="983"/>
      <c r="C137" s="748"/>
      <c r="D137" s="965"/>
      <c r="E137" s="908"/>
      <c r="F137" s="906"/>
      <c r="G137" s="750"/>
      <c r="H137" s="906"/>
      <c r="I137" s="105">
        <f t="shared" si="26"/>
        <v>0</v>
      </c>
      <c r="J137" s="870"/>
      <c r="K137" s="708"/>
      <c r="L137" s="874"/>
      <c r="M137" s="708"/>
      <c r="N137" s="878"/>
      <c r="O137" s="719"/>
      <c r="P137" s="712"/>
      <c r="Q137" s="988"/>
      <c r="R137" s="989"/>
      <c r="S137" s="65">
        <f t="shared" si="47"/>
        <v>0</v>
      </c>
      <c r="T137" s="170" t="e">
        <f t="shared" si="48"/>
        <v>#DIV/0!</v>
      </c>
    </row>
    <row r="138" spans="1:20" s="152" customFormat="1" ht="33" customHeight="1" x14ac:dyDescent="0.25">
      <c r="A138" s="100">
        <v>99</v>
      </c>
      <c r="B138" s="984"/>
      <c r="C138" s="748"/>
      <c r="D138" s="748"/>
      <c r="E138" s="908"/>
      <c r="F138" s="906"/>
      <c r="G138" s="750"/>
      <c r="H138" s="906"/>
      <c r="I138" s="105">
        <f t="shared" si="26"/>
        <v>0</v>
      </c>
      <c r="J138" s="870"/>
      <c r="K138" s="708"/>
      <c r="L138" s="874"/>
      <c r="M138" s="708"/>
      <c r="N138" s="878"/>
      <c r="O138" s="1004"/>
      <c r="P138" s="711"/>
      <c r="Q138" s="512"/>
      <c r="R138" s="709"/>
      <c r="S138" s="65">
        <f t="shared" si="47"/>
        <v>0</v>
      </c>
      <c r="T138" s="170" t="e">
        <f t="shared" si="48"/>
        <v>#DIV/0!</v>
      </c>
    </row>
    <row r="139" spans="1:20" s="152" customFormat="1" ht="18.75" x14ac:dyDescent="0.25">
      <c r="A139" s="100">
        <v>100</v>
      </c>
      <c r="B139" s="984"/>
      <c r="C139" s="748"/>
      <c r="D139" s="965"/>
      <c r="E139" s="908"/>
      <c r="F139" s="906"/>
      <c r="G139" s="750"/>
      <c r="H139" s="906"/>
      <c r="I139" s="105">
        <f t="shared" si="26"/>
        <v>0</v>
      </c>
      <c r="J139" s="870"/>
      <c r="K139" s="708"/>
      <c r="L139" s="874"/>
      <c r="M139" s="708"/>
      <c r="N139" s="878"/>
      <c r="O139" s="1004"/>
      <c r="P139" s="711"/>
      <c r="Q139" s="512"/>
      <c r="R139" s="709"/>
      <c r="S139" s="65">
        <f t="shared" si="47"/>
        <v>0</v>
      </c>
      <c r="T139" s="170" t="e">
        <f t="shared" si="48"/>
        <v>#DIV/0!</v>
      </c>
    </row>
    <row r="140" spans="1:20" s="152" customFormat="1" ht="35.25" customHeight="1" x14ac:dyDescent="0.25">
      <c r="A140" s="100">
        <v>101</v>
      </c>
      <c r="B140" s="984"/>
      <c r="C140" s="748"/>
      <c r="D140" s="748"/>
      <c r="E140" s="966"/>
      <c r="F140" s="906"/>
      <c r="G140" s="750"/>
      <c r="H140" s="906"/>
      <c r="I140" s="105">
        <f t="shared" ref="I140:I143" si="49">H140-F140</f>
        <v>0</v>
      </c>
      <c r="J140" s="870"/>
      <c r="K140" s="708"/>
      <c r="L140" s="874"/>
      <c r="M140" s="708"/>
      <c r="N140" s="878"/>
      <c r="O140" s="719"/>
      <c r="P140" s="712"/>
      <c r="Q140" s="512"/>
      <c r="R140" s="714"/>
      <c r="S140" s="65">
        <f t="shared" si="47"/>
        <v>0</v>
      </c>
      <c r="T140" s="170" t="e">
        <f t="shared" si="48"/>
        <v>#DIV/0!</v>
      </c>
    </row>
    <row r="141" spans="1:20" s="152" customFormat="1" ht="30" customHeight="1" x14ac:dyDescent="0.3">
      <c r="A141" s="100">
        <v>102</v>
      </c>
      <c r="B141" s="984"/>
      <c r="C141" s="985"/>
      <c r="D141" s="515"/>
      <c r="E141" s="966"/>
      <c r="F141" s="967"/>
      <c r="G141" s="687"/>
      <c r="H141" s="968"/>
      <c r="I141" s="459">
        <f t="shared" si="49"/>
        <v>0</v>
      </c>
      <c r="J141" s="990"/>
      <c r="K141" s="708"/>
      <c r="L141" s="874"/>
      <c r="M141" s="708"/>
      <c r="N141" s="879"/>
      <c r="O141" s="719"/>
      <c r="P141" s="712"/>
      <c r="Q141" s="515"/>
      <c r="R141" s="714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103</v>
      </c>
      <c r="B142" s="986"/>
      <c r="C142" s="748"/>
      <c r="D142" s="961"/>
      <c r="E142" s="966"/>
      <c r="F142" s="968"/>
      <c r="G142" s="969"/>
      <c r="H142" s="968"/>
      <c r="I142" s="337">
        <f t="shared" si="49"/>
        <v>0</v>
      </c>
      <c r="J142" s="991"/>
      <c r="K142" s="708"/>
      <c r="L142" s="874"/>
      <c r="M142" s="708"/>
      <c r="N142" s="878"/>
      <c r="O142" s="719"/>
      <c r="P142" s="712"/>
      <c r="Q142" s="512"/>
      <c r="R142" s="714"/>
      <c r="S142" s="65">
        <f t="shared" si="47"/>
        <v>0</v>
      </c>
      <c r="T142" s="170" t="e">
        <f t="shared" si="48"/>
        <v>#DIV/0!</v>
      </c>
    </row>
    <row r="143" spans="1:20" s="152" customFormat="1" ht="33" customHeight="1" x14ac:dyDescent="0.3">
      <c r="A143" s="100">
        <v>104</v>
      </c>
      <c r="B143" s="984"/>
      <c r="C143" s="747"/>
      <c r="D143" s="970"/>
      <c r="E143" s="966"/>
      <c r="F143" s="968"/>
      <c r="G143" s="969"/>
      <c r="H143" s="968"/>
      <c r="I143" s="337">
        <f t="shared" si="49"/>
        <v>0</v>
      </c>
      <c r="J143" s="991"/>
      <c r="K143" s="708"/>
      <c r="L143" s="874"/>
      <c r="M143" s="708"/>
      <c r="N143" s="878"/>
      <c r="O143" s="713"/>
      <c r="P143" s="712"/>
      <c r="Q143" s="988"/>
      <c r="R143" s="992"/>
      <c r="S143" s="65">
        <f t="shared" ref="S143:S183" si="50">Q143+M143+K143</f>
        <v>0</v>
      </c>
      <c r="T143" s="170" t="e">
        <f t="shared" ref="T143:T183" si="51">S143/H143</f>
        <v>#DIV/0!</v>
      </c>
    </row>
    <row r="144" spans="1:20" s="152" customFormat="1" ht="34.5" customHeight="1" x14ac:dyDescent="0.25">
      <c r="A144" s="100">
        <v>105</v>
      </c>
      <c r="B144" s="983"/>
      <c r="C144" s="748"/>
      <c r="D144" s="961"/>
      <c r="E144" s="963"/>
      <c r="F144" s="968"/>
      <c r="G144" s="969"/>
      <c r="H144" s="968"/>
      <c r="I144" s="105">
        <f t="shared" ref="I144:I198" si="52">H144-F144</f>
        <v>0</v>
      </c>
      <c r="J144" s="870"/>
      <c r="K144" s="708"/>
      <c r="L144" s="874"/>
      <c r="M144" s="708"/>
      <c r="N144" s="878"/>
      <c r="O144" s="716"/>
      <c r="P144" s="711"/>
      <c r="Q144" s="988"/>
      <c r="R144" s="992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106</v>
      </c>
      <c r="B145" s="983"/>
      <c r="C145" s="748"/>
      <c r="D145" s="971"/>
      <c r="E145" s="963"/>
      <c r="F145" s="968"/>
      <c r="G145" s="969"/>
      <c r="H145" s="968"/>
      <c r="I145" s="105">
        <f t="shared" si="52"/>
        <v>0</v>
      </c>
      <c r="J145" s="870"/>
      <c r="K145" s="708"/>
      <c r="L145" s="874"/>
      <c r="M145" s="708"/>
      <c r="N145" s="878"/>
      <c r="O145" s="716"/>
      <c r="P145" s="711"/>
      <c r="Q145" s="988"/>
      <c r="R145" s="992"/>
      <c r="S145" s="65">
        <f t="shared" si="50"/>
        <v>0</v>
      </c>
      <c r="T145" s="170" t="e">
        <f t="shared" si="51"/>
        <v>#DIV/0!</v>
      </c>
    </row>
    <row r="146" spans="1:20" s="152" customFormat="1" ht="29.25" customHeight="1" x14ac:dyDescent="0.25">
      <c r="A146" s="100">
        <v>107</v>
      </c>
      <c r="B146" s="983"/>
      <c r="C146" s="748"/>
      <c r="D146" s="971"/>
      <c r="E146" s="963"/>
      <c r="F146" s="968"/>
      <c r="G146" s="969"/>
      <c r="H146" s="968"/>
      <c r="I146" s="105">
        <f t="shared" si="52"/>
        <v>0</v>
      </c>
      <c r="J146" s="870"/>
      <c r="K146" s="708"/>
      <c r="L146" s="874"/>
      <c r="M146" s="708"/>
      <c r="N146" s="878"/>
      <c r="O146" s="716"/>
      <c r="P146" s="711"/>
      <c r="Q146" s="988"/>
      <c r="R146" s="992"/>
      <c r="S146" s="65">
        <f t="shared" si="50"/>
        <v>0</v>
      </c>
      <c r="T146" s="170" t="e">
        <f t="shared" si="51"/>
        <v>#DIV/0!</v>
      </c>
    </row>
    <row r="147" spans="1:20" s="152" customFormat="1" ht="31.5" customHeight="1" x14ac:dyDescent="0.25">
      <c r="A147" s="100">
        <v>108</v>
      </c>
      <c r="B147" s="748"/>
      <c r="C147" s="748"/>
      <c r="D147" s="971"/>
      <c r="E147" s="963"/>
      <c r="F147" s="968"/>
      <c r="G147" s="969"/>
      <c r="H147" s="968"/>
      <c r="I147" s="105">
        <f t="shared" si="52"/>
        <v>0</v>
      </c>
      <c r="J147" s="870"/>
      <c r="K147" s="708"/>
      <c r="L147" s="874"/>
      <c r="M147" s="708"/>
      <c r="N147" s="878"/>
      <c r="O147" s="715"/>
      <c r="P147" s="711"/>
      <c r="Q147" s="988"/>
      <c r="R147" s="992"/>
      <c r="S147" s="65">
        <f t="shared" si="50"/>
        <v>0</v>
      </c>
      <c r="T147" s="170" t="e">
        <f t="shared" si="51"/>
        <v>#DIV/0!</v>
      </c>
    </row>
    <row r="148" spans="1:20" s="152" customFormat="1" ht="29.25" customHeight="1" x14ac:dyDescent="0.25">
      <c r="A148" s="100">
        <v>109</v>
      </c>
      <c r="B148" s="983"/>
      <c r="C148" s="748"/>
      <c r="D148" s="971"/>
      <c r="E148" s="963"/>
      <c r="F148" s="968"/>
      <c r="G148" s="969"/>
      <c r="H148" s="968"/>
      <c r="I148" s="105">
        <f t="shared" si="52"/>
        <v>0</v>
      </c>
      <c r="J148" s="870"/>
      <c r="K148" s="708"/>
      <c r="L148" s="874"/>
      <c r="M148" s="708"/>
      <c r="N148" s="878"/>
      <c r="O148" s="716"/>
      <c r="P148" s="711"/>
      <c r="Q148" s="988"/>
      <c r="R148" s="992"/>
      <c r="S148" s="65">
        <f t="shared" si="50"/>
        <v>0</v>
      </c>
      <c r="T148" s="170" t="e">
        <f t="shared" si="51"/>
        <v>#DIV/0!</v>
      </c>
    </row>
    <row r="149" spans="1:20" s="152" customFormat="1" ht="37.5" customHeight="1" x14ac:dyDescent="0.25">
      <c r="A149" s="100">
        <v>110</v>
      </c>
      <c r="B149" s="983"/>
      <c r="C149" s="748"/>
      <c r="D149" s="971"/>
      <c r="E149" s="963"/>
      <c r="F149" s="968"/>
      <c r="G149" s="969"/>
      <c r="H149" s="968"/>
      <c r="I149" s="105">
        <f t="shared" si="52"/>
        <v>0</v>
      </c>
      <c r="J149" s="870"/>
      <c r="K149" s="708"/>
      <c r="L149" s="874"/>
      <c r="M149" s="708"/>
      <c r="N149" s="878"/>
      <c r="O149" s="716"/>
      <c r="P149" s="711"/>
      <c r="Q149" s="988"/>
      <c r="R149" s="992"/>
      <c r="S149" s="65">
        <f t="shared" si="50"/>
        <v>0</v>
      </c>
      <c r="T149" s="170" t="e">
        <f t="shared" si="51"/>
        <v>#DIV/0!</v>
      </c>
    </row>
    <row r="150" spans="1:20" s="152" customFormat="1" ht="34.5" customHeight="1" x14ac:dyDescent="0.25">
      <c r="A150" s="100">
        <v>111</v>
      </c>
      <c r="B150" s="983"/>
      <c r="C150" s="748"/>
      <c r="D150" s="961"/>
      <c r="E150" s="963"/>
      <c r="F150" s="968"/>
      <c r="G150" s="969"/>
      <c r="H150" s="968"/>
      <c r="I150" s="105">
        <f t="shared" si="52"/>
        <v>0</v>
      </c>
      <c r="J150" s="870"/>
      <c r="K150" s="708"/>
      <c r="L150" s="874"/>
      <c r="M150" s="708"/>
      <c r="N150" s="878"/>
      <c r="O150" s="716"/>
      <c r="P150" s="712"/>
      <c r="Q150" s="988"/>
      <c r="R150" s="992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3">
      <c r="A151" s="100">
        <v>112</v>
      </c>
      <c r="B151" s="987"/>
      <c r="C151" s="932"/>
      <c r="D151" s="971"/>
      <c r="E151" s="963"/>
      <c r="F151" s="968"/>
      <c r="G151" s="969"/>
      <c r="H151" s="968"/>
      <c r="I151" s="105">
        <f t="shared" si="52"/>
        <v>0</v>
      </c>
      <c r="J151" s="993"/>
      <c r="K151" s="708"/>
      <c r="L151" s="874"/>
      <c r="M151" s="708"/>
      <c r="N151" s="878"/>
      <c r="O151" s="1009"/>
      <c r="P151" s="711"/>
      <c r="Q151" s="512"/>
      <c r="R151" s="714"/>
      <c r="S151" s="65">
        <f t="shared" si="50"/>
        <v>0</v>
      </c>
      <c r="T151" s="170" t="e">
        <f t="shared" si="51"/>
        <v>#DIV/0!</v>
      </c>
    </row>
    <row r="152" spans="1:20" s="152" customFormat="1" ht="30.75" customHeight="1" x14ac:dyDescent="0.25">
      <c r="A152" s="100">
        <v>113</v>
      </c>
      <c r="B152" s="983"/>
      <c r="C152" s="748"/>
      <c r="D152" s="971"/>
      <c r="E152" s="963"/>
      <c r="F152" s="968"/>
      <c r="G152" s="969"/>
      <c r="H152" s="968"/>
      <c r="I152" s="105">
        <f t="shared" si="52"/>
        <v>0</v>
      </c>
      <c r="J152" s="870"/>
      <c r="K152" s="708"/>
      <c r="L152" s="874"/>
      <c r="M152" s="708"/>
      <c r="N152" s="878"/>
      <c r="O152" s="716"/>
      <c r="P152" s="711"/>
      <c r="Q152" s="988"/>
      <c r="R152" s="992"/>
      <c r="S152" s="65"/>
      <c r="T152" s="170"/>
    </row>
    <row r="153" spans="1:20" s="152" customFormat="1" ht="30.75" customHeight="1" x14ac:dyDescent="0.25">
      <c r="A153" s="100">
        <v>114</v>
      </c>
      <c r="B153" s="983"/>
      <c r="C153" s="748"/>
      <c r="D153" s="971"/>
      <c r="E153" s="963"/>
      <c r="F153" s="968"/>
      <c r="G153" s="969"/>
      <c r="H153" s="968"/>
      <c r="I153" s="105">
        <f t="shared" si="52"/>
        <v>0</v>
      </c>
      <c r="J153" s="870"/>
      <c r="K153" s="708"/>
      <c r="L153" s="874"/>
      <c r="M153" s="708"/>
      <c r="N153" s="878"/>
      <c r="O153" s="716"/>
      <c r="P153" s="711"/>
      <c r="Q153" s="988"/>
      <c r="R153" s="992"/>
      <c r="S153" s="65"/>
      <c r="T153" s="170"/>
    </row>
    <row r="154" spans="1:20" s="152" customFormat="1" ht="24" customHeight="1" x14ac:dyDescent="0.25">
      <c r="A154" s="100">
        <v>115</v>
      </c>
      <c r="B154" s="983"/>
      <c r="C154" s="748"/>
      <c r="D154" s="971"/>
      <c r="E154" s="963"/>
      <c r="F154" s="968"/>
      <c r="G154" s="969"/>
      <c r="H154" s="968"/>
      <c r="I154" s="105">
        <f t="shared" si="52"/>
        <v>0</v>
      </c>
      <c r="J154" s="994"/>
      <c r="K154" s="708"/>
      <c r="L154" s="874"/>
      <c r="M154" s="708"/>
      <c r="N154" s="874"/>
      <c r="O154" s="716"/>
      <c r="P154" s="712"/>
      <c r="Q154" s="512"/>
      <c r="R154" s="714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116</v>
      </c>
      <c r="B155" s="983"/>
      <c r="C155" s="748"/>
      <c r="D155" s="961"/>
      <c r="E155" s="963"/>
      <c r="F155" s="968"/>
      <c r="G155" s="969"/>
      <c r="H155" s="968"/>
      <c r="I155" s="105">
        <f t="shared" si="52"/>
        <v>0</v>
      </c>
      <c r="J155" s="995"/>
      <c r="K155" s="708"/>
      <c r="L155" s="874"/>
      <c r="M155" s="708"/>
      <c r="N155" s="874"/>
      <c r="O155" s="716"/>
      <c r="P155" s="712"/>
      <c r="Q155" s="512"/>
      <c r="R155" s="714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117</v>
      </c>
      <c r="B156" s="983"/>
      <c r="C156" s="748"/>
      <c r="D156" s="961"/>
      <c r="E156" s="972"/>
      <c r="F156" s="968"/>
      <c r="G156" s="969"/>
      <c r="H156" s="968"/>
      <c r="I156" s="105">
        <f t="shared" si="52"/>
        <v>0</v>
      </c>
      <c r="J156" s="995"/>
      <c r="K156" s="708"/>
      <c r="L156" s="874"/>
      <c r="M156" s="708"/>
      <c r="N156" s="874"/>
      <c r="O156" s="999"/>
      <c r="P156" s="712"/>
      <c r="Q156" s="988"/>
      <c r="R156" s="992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118</v>
      </c>
      <c r="B157" s="983"/>
      <c r="C157" s="748"/>
      <c r="D157" s="961"/>
      <c r="E157" s="972"/>
      <c r="F157" s="968"/>
      <c r="G157" s="969"/>
      <c r="H157" s="968"/>
      <c r="I157" s="105">
        <f t="shared" si="52"/>
        <v>0</v>
      </c>
      <c r="J157" s="995"/>
      <c r="K157" s="708"/>
      <c r="L157" s="874"/>
      <c r="M157" s="708"/>
      <c r="N157" s="874"/>
      <c r="O157" s="999"/>
      <c r="P157" s="712"/>
      <c r="Q157" s="988"/>
      <c r="R157" s="992"/>
      <c r="S157" s="65">
        <f t="shared" si="50"/>
        <v>0</v>
      </c>
      <c r="T157" s="170" t="e">
        <f t="shared" si="51"/>
        <v>#DIV/0!</v>
      </c>
    </row>
    <row r="158" spans="1:20" s="152" customFormat="1" ht="22.5" x14ac:dyDescent="0.3">
      <c r="A158" s="100">
        <v>119</v>
      </c>
      <c r="B158" s="748"/>
      <c r="C158" s="748"/>
      <c r="D158" s="961"/>
      <c r="E158" s="972"/>
      <c r="F158" s="968"/>
      <c r="G158" s="969"/>
      <c r="H158" s="968"/>
      <c r="I158" s="105">
        <f t="shared" si="52"/>
        <v>0</v>
      </c>
      <c r="J158" s="995"/>
      <c r="K158" s="708"/>
      <c r="L158" s="874"/>
      <c r="M158" s="708"/>
      <c r="N158" s="874"/>
      <c r="O158" s="999"/>
      <c r="P158" s="712"/>
      <c r="Q158" s="512"/>
      <c r="R158" s="714"/>
      <c r="S158" s="65">
        <f t="shared" si="50"/>
        <v>0</v>
      </c>
      <c r="T158" s="170" t="e">
        <f t="shared" si="51"/>
        <v>#DIV/0!</v>
      </c>
    </row>
    <row r="159" spans="1:20" s="152" customFormat="1" ht="21.75" customHeight="1" x14ac:dyDescent="0.25">
      <c r="A159" s="100">
        <v>120</v>
      </c>
      <c r="B159" s="748"/>
      <c r="C159" s="748"/>
      <c r="D159" s="971"/>
      <c r="E159" s="963"/>
      <c r="F159" s="968"/>
      <c r="G159" s="969"/>
      <c r="H159" s="968"/>
      <c r="I159" s="105">
        <f t="shared" ref="I159" si="53">H159-F159</f>
        <v>0</v>
      </c>
      <c r="J159" s="870"/>
      <c r="K159" s="708"/>
      <c r="L159" s="874"/>
      <c r="M159" s="708"/>
      <c r="N159" s="878"/>
      <c r="O159" s="716"/>
      <c r="P159" s="711"/>
      <c r="Q159" s="512"/>
      <c r="R159" s="714"/>
      <c r="S159" s="65">
        <f t="shared" si="50"/>
        <v>0</v>
      </c>
      <c r="T159" s="170" t="e">
        <f t="shared" si="51"/>
        <v>#DIV/0!</v>
      </c>
    </row>
    <row r="160" spans="1:20" s="152" customFormat="1" ht="29.25" customHeight="1" x14ac:dyDescent="0.25">
      <c r="A160" s="100"/>
      <c r="B160" s="749"/>
      <c r="C160" s="748"/>
      <c r="D160" s="370"/>
      <c r="E160" s="548"/>
      <c r="F160" s="827"/>
      <c r="G160" s="560"/>
      <c r="H160" s="827"/>
      <c r="I160" s="403">
        <f t="shared" si="52"/>
        <v>0</v>
      </c>
      <c r="J160" s="994"/>
      <c r="K160" s="708"/>
      <c r="L160" s="874"/>
      <c r="M160" s="708"/>
      <c r="N160" s="874"/>
      <c r="O160" s="715"/>
      <c r="P160" s="712"/>
      <c r="Q160" s="512"/>
      <c r="R160" s="717"/>
      <c r="S160" s="65">
        <f t="shared" si="50"/>
        <v>0</v>
      </c>
      <c r="T160" s="170" t="e">
        <f t="shared" si="51"/>
        <v>#DIV/0!</v>
      </c>
    </row>
    <row r="161" spans="1:20" s="152" customFormat="1" ht="25.5" customHeight="1" x14ac:dyDescent="0.25">
      <c r="A161" s="100"/>
      <c r="B161" s="748"/>
      <c r="C161" s="748"/>
      <c r="D161" s="370"/>
      <c r="E161" s="548"/>
      <c r="F161" s="827"/>
      <c r="G161" s="560"/>
      <c r="H161" s="827"/>
      <c r="I161" s="105">
        <f t="shared" si="52"/>
        <v>0</v>
      </c>
      <c r="J161" s="994"/>
      <c r="K161" s="708"/>
      <c r="L161" s="874"/>
      <c r="M161" s="708"/>
      <c r="N161" s="874"/>
      <c r="O161" s="716"/>
      <c r="P161" s="712"/>
      <c r="Q161" s="512"/>
      <c r="R161" s="717"/>
      <c r="S161" s="65">
        <f t="shared" si="50"/>
        <v>0</v>
      </c>
      <c r="T161" s="170" t="e">
        <f t="shared" si="51"/>
        <v>#DIV/0!</v>
      </c>
    </row>
    <row r="162" spans="1:20" s="152" customFormat="1" ht="26.25" customHeight="1" x14ac:dyDescent="0.25">
      <c r="A162" s="100"/>
      <c r="B162" s="748"/>
      <c r="C162" s="748"/>
      <c r="D162" s="370"/>
      <c r="E162" s="548"/>
      <c r="F162" s="545"/>
      <c r="G162" s="560"/>
      <c r="H162" s="827"/>
      <c r="I162" s="105">
        <f t="shared" si="52"/>
        <v>0</v>
      </c>
      <c r="J162" s="994"/>
      <c r="K162" s="708"/>
      <c r="L162" s="874"/>
      <c r="M162" s="708"/>
      <c r="N162" s="874"/>
      <c r="O162" s="716"/>
      <c r="P162" s="712"/>
      <c r="Q162" s="512"/>
      <c r="R162" s="717"/>
      <c r="S162" s="65">
        <f t="shared" si="50"/>
        <v>0</v>
      </c>
      <c r="T162" s="170" t="e">
        <f t="shared" si="51"/>
        <v>#DIV/0!</v>
      </c>
    </row>
    <row r="163" spans="1:20" s="152" customFormat="1" ht="18.75" customHeight="1" x14ac:dyDescent="0.25">
      <c r="A163" s="100"/>
      <c r="B163" s="748"/>
      <c r="C163" s="748"/>
      <c r="D163" s="370"/>
      <c r="E163" s="548"/>
      <c r="F163" s="545"/>
      <c r="G163" s="560"/>
      <c r="H163" s="827"/>
      <c r="I163" s="105">
        <f t="shared" si="52"/>
        <v>0</v>
      </c>
      <c r="J163" s="994"/>
      <c r="K163" s="708"/>
      <c r="L163" s="874"/>
      <c r="M163" s="708"/>
      <c r="N163" s="874"/>
      <c r="O163" s="716"/>
      <c r="P163" s="996"/>
      <c r="Q163" s="515"/>
      <c r="R163" s="717"/>
      <c r="S163" s="65">
        <f t="shared" si="50"/>
        <v>0</v>
      </c>
      <c r="T163" s="170" t="e">
        <f t="shared" si="51"/>
        <v>#DIV/0!</v>
      </c>
    </row>
    <row r="164" spans="1:20" s="152" customFormat="1" ht="24.75" customHeight="1" x14ac:dyDescent="0.25">
      <c r="A164" s="100"/>
      <c r="B164" s="748"/>
      <c r="C164" s="748"/>
      <c r="D164" s="370"/>
      <c r="E164" s="548"/>
      <c r="F164" s="545"/>
      <c r="G164" s="560"/>
      <c r="H164" s="545"/>
      <c r="I164" s="105">
        <f t="shared" si="52"/>
        <v>0</v>
      </c>
      <c r="J164" s="994"/>
      <c r="K164" s="708"/>
      <c r="L164" s="874"/>
      <c r="M164" s="708"/>
      <c r="N164" s="874"/>
      <c r="O164" s="716"/>
      <c r="P164" s="996"/>
      <c r="Q164" s="515"/>
      <c r="R164" s="709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48"/>
      <c r="C165" s="748"/>
      <c r="D165" s="370"/>
      <c r="E165" s="548"/>
      <c r="F165" s="545"/>
      <c r="G165" s="560"/>
      <c r="H165" s="545"/>
      <c r="I165" s="105">
        <f t="shared" si="52"/>
        <v>0</v>
      </c>
      <c r="J165" s="994"/>
      <c r="K165" s="708"/>
      <c r="L165" s="874"/>
      <c r="M165" s="708"/>
      <c r="N165" s="874"/>
      <c r="O165" s="716"/>
      <c r="P165" s="997"/>
      <c r="Q165" s="515"/>
      <c r="R165" s="709"/>
      <c r="S165" s="65">
        <f t="shared" si="50"/>
        <v>0</v>
      </c>
      <c r="T165" s="170" t="e">
        <f t="shared" si="51"/>
        <v>#DIV/0!</v>
      </c>
    </row>
    <row r="166" spans="1:20" s="152" customFormat="1" ht="27" customHeight="1" x14ac:dyDescent="0.25">
      <c r="A166" s="100"/>
      <c r="B166" s="750"/>
      <c r="C166" s="748"/>
      <c r="D166" s="370"/>
      <c r="E166" s="548"/>
      <c r="F166" s="545"/>
      <c r="G166" s="560"/>
      <c r="H166" s="545"/>
      <c r="I166" s="105">
        <f t="shared" si="52"/>
        <v>0</v>
      </c>
      <c r="J166" s="994"/>
      <c r="K166" s="708"/>
      <c r="L166" s="874"/>
      <c r="M166" s="708"/>
      <c r="N166" s="874"/>
      <c r="O166" s="715"/>
      <c r="P166" s="997"/>
      <c r="Q166" s="515"/>
      <c r="R166" s="998"/>
      <c r="S166" s="65">
        <f t="shared" si="50"/>
        <v>0</v>
      </c>
      <c r="T166" s="170" t="e">
        <f t="shared" si="51"/>
        <v>#DIV/0!</v>
      </c>
    </row>
    <row r="167" spans="1:20" s="152" customFormat="1" ht="29.25" customHeight="1" x14ac:dyDescent="0.25">
      <c r="A167" s="100"/>
      <c r="B167" s="568"/>
      <c r="C167" s="561"/>
      <c r="D167" s="370"/>
      <c r="E167" s="546"/>
      <c r="F167" s="545"/>
      <c r="G167" s="560"/>
      <c r="H167" s="545"/>
      <c r="I167" s="105">
        <f t="shared" si="52"/>
        <v>0</v>
      </c>
      <c r="J167" s="994"/>
      <c r="K167" s="708"/>
      <c r="L167" s="874"/>
      <c r="M167" s="708"/>
      <c r="N167" s="874"/>
      <c r="O167" s="720"/>
      <c r="P167" s="997"/>
      <c r="Q167" s="515"/>
      <c r="R167" s="709"/>
      <c r="S167" s="65">
        <f t="shared" si="50"/>
        <v>0</v>
      </c>
      <c r="T167" s="170" t="e">
        <f t="shared" si="51"/>
        <v>#DIV/0!</v>
      </c>
    </row>
    <row r="168" spans="1:20" s="152" customFormat="1" ht="24.75" customHeight="1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4"/>
      <c r="K168" s="708"/>
      <c r="L168" s="874"/>
      <c r="M168" s="708"/>
      <c r="N168" s="874"/>
      <c r="O168" s="715"/>
      <c r="P168" s="996"/>
      <c r="Q168" s="515"/>
      <c r="R168" s="709"/>
      <c r="S168" s="65">
        <f t="shared" si="50"/>
        <v>0</v>
      </c>
      <c r="T168" s="170" t="e">
        <f t="shared" si="51"/>
        <v>#DIV/0!</v>
      </c>
    </row>
    <row r="169" spans="1:20" s="152" customFormat="1" ht="18.75" x14ac:dyDescent="0.25">
      <c r="A169" s="100"/>
      <c r="B169" s="37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4"/>
      <c r="K169" s="708"/>
      <c r="L169" s="874"/>
      <c r="M169" s="708"/>
      <c r="N169" s="874"/>
      <c r="O169" s="999"/>
      <c r="P169" s="996"/>
      <c r="Q169" s="515"/>
      <c r="R169" s="709"/>
      <c r="S169" s="65">
        <f t="shared" si="50"/>
        <v>0</v>
      </c>
      <c r="T169" s="170" t="e">
        <f t="shared" si="51"/>
        <v>#DIV/0!</v>
      </c>
    </row>
    <row r="170" spans="1:20" s="152" customFormat="1" ht="30.75" customHeight="1" x14ac:dyDescent="0.25">
      <c r="A170" s="100"/>
      <c r="B170" s="59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94"/>
      <c r="K170" s="708"/>
      <c r="L170" s="874"/>
      <c r="M170" s="708"/>
      <c r="N170" s="1000"/>
      <c r="O170" s="999"/>
      <c r="P170" s="996"/>
      <c r="Q170" s="515"/>
      <c r="R170" s="709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56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6"/>
      <c r="K171" s="708"/>
      <c r="L171" s="874"/>
      <c r="M171" s="708"/>
      <c r="N171" s="1001"/>
      <c r="O171" s="999"/>
      <c r="P171" s="996"/>
      <c r="Q171" s="515"/>
      <c r="R171" s="1002"/>
      <c r="S171" s="65">
        <f t="shared" si="50"/>
        <v>0</v>
      </c>
      <c r="T171" s="170" t="e">
        <f t="shared" si="51"/>
        <v>#DIV/0!</v>
      </c>
    </row>
    <row r="172" spans="1:20" s="152" customFormat="1" ht="18.75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976"/>
      <c r="K172" s="708"/>
      <c r="L172" s="874"/>
      <c r="M172" s="708"/>
      <c r="N172" s="1003"/>
      <c r="O172" s="999"/>
      <c r="P172" s="997"/>
      <c r="Q172" s="515"/>
      <c r="R172" s="1002"/>
      <c r="S172" s="65">
        <f t="shared" si="50"/>
        <v>0</v>
      </c>
      <c r="T172" s="170" t="e">
        <f t="shared" si="51"/>
        <v>#DIV/0!</v>
      </c>
    </row>
    <row r="173" spans="1:20" s="152" customFormat="1" ht="27.7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7"/>
      <c r="K173" s="708"/>
      <c r="L173" s="874"/>
      <c r="M173" s="708"/>
      <c r="N173" s="879"/>
      <c r="O173" s="999"/>
      <c r="P173" s="996"/>
      <c r="Q173" s="515"/>
      <c r="R173" s="1002"/>
      <c r="S173" s="65">
        <f t="shared" si="50"/>
        <v>0</v>
      </c>
      <c r="T173" s="170" t="e">
        <f t="shared" si="51"/>
        <v>#DIV/0!</v>
      </c>
    </row>
    <row r="174" spans="1:20" s="152" customFormat="1" ht="32.2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7"/>
      <c r="K174" s="708"/>
      <c r="L174" s="874"/>
      <c r="M174" s="708"/>
      <c r="N174" s="879"/>
      <c r="O174" s="999"/>
      <c r="P174" s="996"/>
      <c r="Q174" s="515"/>
      <c r="R174" s="1002"/>
      <c r="S174" s="65">
        <f t="shared" si="50"/>
        <v>0</v>
      </c>
      <c r="T174" s="170" t="e">
        <f t="shared" si="51"/>
        <v>#DIV/0!</v>
      </c>
    </row>
    <row r="175" spans="1:20" s="152" customFormat="1" ht="19.5" customHeight="1" x14ac:dyDescent="0.25">
      <c r="A175" s="100"/>
      <c r="B175" s="370"/>
      <c r="C175" s="370"/>
      <c r="D175" s="370"/>
      <c r="E175" s="546"/>
      <c r="F175" s="545"/>
      <c r="G175" s="560"/>
      <c r="H175" s="545"/>
      <c r="I175" s="105">
        <f t="shared" si="52"/>
        <v>0</v>
      </c>
      <c r="J175" s="687"/>
      <c r="K175" s="708"/>
      <c r="L175" s="874"/>
      <c r="M175" s="708"/>
      <c r="N175" s="879"/>
      <c r="O175" s="999"/>
      <c r="P175" s="996"/>
      <c r="Q175" s="515"/>
      <c r="R175" s="1002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402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39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39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39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39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39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39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39"/>
      <c r="O182" s="384"/>
      <c r="P182" s="220"/>
      <c r="Q182" s="516"/>
      <c r="R182" s="621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0"/>
      <c r="O183" s="384"/>
      <c r="P183" s="220"/>
      <c r="Q183" s="517"/>
      <c r="R183" s="622"/>
      <c r="S183" s="65">
        <f t="shared" si="50"/>
        <v>0</v>
      </c>
      <c r="T183" s="170" t="e">
        <f t="shared" si="51"/>
        <v>#DIV/0!</v>
      </c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0"/>
      <c r="O184" s="384"/>
      <c r="P184" s="220"/>
      <c r="Q184" s="517"/>
      <c r="R184" s="622"/>
      <c r="S184" s="65"/>
      <c r="T184" s="65"/>
    </row>
    <row r="185" spans="1:20" s="152" customFormat="1" x14ac:dyDescent="0.25">
      <c r="A185" s="100"/>
      <c r="B185" s="75"/>
      <c r="C185" s="73"/>
      <c r="D185" s="156"/>
      <c r="E185" s="149"/>
      <c r="F185" s="105"/>
      <c r="G185" s="100"/>
      <c r="H185" s="366"/>
      <c r="I185" s="105">
        <f t="shared" si="52"/>
        <v>0</v>
      </c>
      <c r="J185" s="177"/>
      <c r="K185" s="222"/>
      <c r="L185" s="613"/>
      <c r="M185" s="221"/>
      <c r="N185" s="840"/>
      <c r="O185" s="384"/>
      <c r="P185" s="220"/>
      <c r="Q185" s="517"/>
      <c r="R185" s="622"/>
      <c r="S185" s="65"/>
      <c r="T185" s="65"/>
    </row>
    <row r="186" spans="1:20" s="152" customFormat="1" ht="15.75" thickBot="1" x14ac:dyDescent="0.3">
      <c r="A186" s="100"/>
      <c r="B186" s="75"/>
      <c r="C186" s="146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0"/>
      <c r="O186" s="127"/>
      <c r="P186" s="116"/>
      <c r="Q186" s="518"/>
      <c r="R186" s="623"/>
      <c r="S186" s="65">
        <f t="shared" ref="S186:S191" si="54">Q186+M186+K186</f>
        <v>0</v>
      </c>
      <c r="T186" s="65" t="e">
        <f t="shared" ref="T186:T194" si="55">S186/H186+0.1</f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0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0"/>
      <c r="O188" s="127"/>
      <c r="P188" s="116"/>
      <c r="Q188" s="519"/>
      <c r="R188" s="624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0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75"/>
      <c r="D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0"/>
      <c r="O190" s="127"/>
      <c r="P190" s="116"/>
      <c r="Q190" s="519"/>
      <c r="R190" s="625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0"/>
      <c r="O191" s="127"/>
      <c r="P191" s="116"/>
      <c r="Q191" s="388"/>
      <c r="R191" s="626"/>
      <c r="S191" s="65">
        <f t="shared" si="54"/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6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0"/>
      <c r="O192" s="127"/>
      <c r="P192" s="116"/>
      <c r="Q192" s="388"/>
      <c r="R192" s="626"/>
      <c r="S192" s="65">
        <f t="shared" ref="S192:S197" si="56">Q192+M192+K192</f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0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0"/>
      <c r="O194" s="127"/>
      <c r="P194" s="116"/>
      <c r="Q194" s="388"/>
      <c r="R194" s="626"/>
      <c r="S194" s="65">
        <f t="shared" si="56"/>
        <v>0</v>
      </c>
      <c r="T194" s="65" t="e">
        <f t="shared" si="55"/>
        <v>#DIV/0!</v>
      </c>
    </row>
    <row r="195" spans="1:20" s="152" customFormat="1" ht="15.75" hidden="1" thickBot="1" x14ac:dyDescent="0.3">
      <c r="A195" s="100"/>
      <c r="B195" s="75"/>
      <c r="C195" s="148"/>
      <c r="D195" s="101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0"/>
      <c r="O195" s="127"/>
      <c r="P195" s="116"/>
      <c r="Q195" s="388"/>
      <c r="R195" s="626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0"/>
      <c r="O196" s="127"/>
      <c r="P196" s="116"/>
      <c r="Q196" s="520"/>
      <c r="R196" s="623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148"/>
      <c r="D197" s="153"/>
      <c r="E197" s="134"/>
      <c r="F197" s="438"/>
      <c r="G197" s="100"/>
      <c r="H197" s="366"/>
      <c r="I197" s="105">
        <f t="shared" si="52"/>
        <v>0</v>
      </c>
      <c r="J197" s="177"/>
      <c r="K197" s="108"/>
      <c r="L197" s="613"/>
      <c r="M197" s="71"/>
      <c r="N197" s="840"/>
      <c r="O197" s="127"/>
      <c r="P197" s="116"/>
      <c r="Q197" s="520"/>
      <c r="R197" s="627"/>
      <c r="S197" s="65">
        <f t="shared" si="56"/>
        <v>0</v>
      </c>
      <c r="T197" s="65" t="e">
        <f>S197/H197</f>
        <v>#DIV/0!</v>
      </c>
    </row>
    <row r="198" spans="1:20" s="152" customFormat="1" ht="15.75" hidden="1" thickBot="1" x14ac:dyDescent="0.3">
      <c r="A198" s="100"/>
      <c r="B198" s="75"/>
      <c r="C198" s="95"/>
      <c r="D198" s="153"/>
      <c r="E198" s="445"/>
      <c r="F198" s="438"/>
      <c r="G198" s="100"/>
      <c r="H198" s="366"/>
      <c r="I198" s="105">
        <f t="shared" si="52"/>
        <v>0</v>
      </c>
      <c r="J198" s="129"/>
      <c r="K198" s="162"/>
      <c r="L198" s="614"/>
      <c r="M198" s="71"/>
      <c r="N198" s="841"/>
      <c r="O198" s="127"/>
      <c r="P198" s="95"/>
      <c r="Q198" s="388"/>
      <c r="R198" s="628"/>
      <c r="S198" s="65">
        <f>Q198+M198+K198</f>
        <v>0</v>
      </c>
      <c r="T198" s="65" t="e">
        <f>S198/H198+0.1</f>
        <v>#DIV/0!</v>
      </c>
    </row>
    <row r="199" spans="1:20" s="152" customFormat="1" ht="29.25" customHeight="1" thickTop="1" thickBot="1" x14ac:dyDescent="0.3">
      <c r="A199" s="100"/>
      <c r="B199" s="75"/>
      <c r="C199" s="95"/>
      <c r="D199" s="163"/>
      <c r="E199" s="134"/>
      <c r="F199" s="442" t="s">
        <v>31</v>
      </c>
      <c r="G199" s="72">
        <f>SUM(G5:G198)</f>
        <v>2624</v>
      </c>
      <c r="H199" s="367">
        <f>SUM(H3:H198)</f>
        <v>581766.17999999982</v>
      </c>
      <c r="I199" s="460">
        <f>PIERNA!I37</f>
        <v>0</v>
      </c>
      <c r="J199" s="46"/>
      <c r="K199" s="164">
        <f>SUM(K5:K198)</f>
        <v>213589</v>
      </c>
      <c r="L199" s="615"/>
      <c r="M199" s="164">
        <f>SUM(M5:M198)</f>
        <v>668160</v>
      </c>
      <c r="N199" s="842"/>
      <c r="O199" s="385"/>
      <c r="P199" s="117"/>
      <c r="Q199" s="521">
        <f>SUM(Q5:Q198)</f>
        <v>721694279.08470976</v>
      </c>
      <c r="R199" s="629"/>
      <c r="S199" s="167">
        <f>Q199+M199+K199</f>
        <v>722576028.08470976</v>
      </c>
      <c r="T199" s="65"/>
    </row>
    <row r="200" spans="1:20" s="152" customFormat="1" ht="15.75" thickTop="1" x14ac:dyDescent="0.25">
      <c r="B200" s="75"/>
      <c r="C200" s="75"/>
      <c r="D200" s="100"/>
      <c r="E200" s="134"/>
      <c r="F200" s="160"/>
      <c r="G200" s="100"/>
      <c r="H200" s="160"/>
      <c r="I200" s="75"/>
      <c r="J200" s="129"/>
      <c r="L200" s="616"/>
      <c r="N200" s="843"/>
      <c r="O200" s="161"/>
      <c r="P200" s="95"/>
      <c r="Q200" s="388"/>
      <c r="R200" s="472" t="s">
        <v>42</v>
      </c>
    </row>
  </sheetData>
  <sortState ref="A101:AC105">
    <sortCondition ref="E99:E100"/>
  </sortState>
  <mergeCells count="24">
    <mergeCell ref="B118:B119"/>
    <mergeCell ref="D118:D119"/>
    <mergeCell ref="E118:E119"/>
    <mergeCell ref="O118:O119"/>
    <mergeCell ref="R118:R119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P115:P116"/>
    <mergeCell ref="P108:P109"/>
    <mergeCell ref="R108:R109"/>
    <mergeCell ref="B115:B116"/>
    <mergeCell ref="B108:B109"/>
    <mergeCell ref="O108:O109"/>
    <mergeCell ref="O115:O116"/>
    <mergeCell ref="R115:R116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G19" sqref="G1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6" t="s">
        <v>328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34" t="s">
        <v>52</v>
      </c>
      <c r="B5" s="1235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234"/>
      <c r="B6" s="1235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234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6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518</v>
      </c>
      <c r="H9" s="71">
        <v>77</v>
      </c>
      <c r="I9" s="105">
        <f>E6-F9+E5+E7</f>
        <v>4863.7900000000009</v>
      </c>
    </row>
    <row r="10" spans="1:9" x14ac:dyDescent="0.25">
      <c r="A10" s="193"/>
      <c r="B10" s="937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526</v>
      </c>
      <c r="H10" s="71">
        <v>77</v>
      </c>
      <c r="I10" s="105">
        <f>I9-F10</f>
        <v>4428.6600000000008</v>
      </c>
    </row>
    <row r="11" spans="1:9" x14ac:dyDescent="0.25">
      <c r="A11" s="181"/>
      <c r="B11" s="937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529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937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533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937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534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937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540</v>
      </c>
      <c r="H14" s="71">
        <v>77</v>
      </c>
      <c r="I14" s="105">
        <f t="shared" si="2"/>
        <v>3820.19</v>
      </c>
    </row>
    <row r="15" spans="1:9" x14ac:dyDescent="0.25">
      <c r="A15" s="73"/>
      <c r="B15" s="937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547</v>
      </c>
      <c r="H15" s="71">
        <v>77</v>
      </c>
      <c r="I15" s="105">
        <f t="shared" si="2"/>
        <v>3370.57</v>
      </c>
    </row>
    <row r="16" spans="1:9" x14ac:dyDescent="0.25">
      <c r="B16" s="937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549</v>
      </c>
      <c r="H16" s="71">
        <v>77</v>
      </c>
      <c r="I16" s="105">
        <f t="shared" si="2"/>
        <v>3342.88</v>
      </c>
    </row>
    <row r="17" spans="1:9" x14ac:dyDescent="0.25">
      <c r="B17" s="937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514</v>
      </c>
      <c r="H17" s="592">
        <v>74</v>
      </c>
      <c r="I17" s="105">
        <f t="shared" si="2"/>
        <v>2929.6400000000003</v>
      </c>
    </row>
    <row r="18" spans="1:9" x14ac:dyDescent="0.25">
      <c r="B18" s="937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570</v>
      </c>
      <c r="H18" s="71">
        <v>77</v>
      </c>
      <c r="I18" s="105">
        <f t="shared" si="2"/>
        <v>2903.6400000000003</v>
      </c>
    </row>
    <row r="19" spans="1:9" x14ac:dyDescent="0.25">
      <c r="B19" s="937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937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937">
        <f t="shared" si="1"/>
        <v>114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937">
        <f t="shared" si="1"/>
        <v>114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937">
        <f t="shared" si="1"/>
        <v>114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937">
        <f t="shared" si="1"/>
        <v>114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937">
        <f t="shared" si="1"/>
        <v>114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937">
        <f t="shared" si="1"/>
        <v>114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937">
        <f t="shared" si="1"/>
        <v>114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937">
        <f t="shared" si="1"/>
        <v>114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937">
        <f t="shared" si="1"/>
        <v>114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937">
        <f t="shared" si="1"/>
        <v>114</v>
      </c>
      <c r="C30" s="492"/>
      <c r="D30" s="69"/>
      <c r="E30" s="689"/>
      <c r="F30" s="659">
        <f t="shared" si="0"/>
        <v>0</v>
      </c>
      <c r="G30" s="657"/>
      <c r="H30" s="658"/>
      <c r="I30" s="693">
        <f t="shared" si="2"/>
        <v>2903.6400000000003</v>
      </c>
    </row>
    <row r="31" spans="1:9" x14ac:dyDescent="0.25">
      <c r="A31" s="122"/>
      <c r="B31" s="937">
        <f t="shared" si="1"/>
        <v>114</v>
      </c>
      <c r="C31" s="492"/>
      <c r="D31" s="69"/>
      <c r="E31" s="689"/>
      <c r="F31" s="659">
        <f t="shared" si="0"/>
        <v>0</v>
      </c>
      <c r="G31" s="657"/>
      <c r="H31" s="658"/>
      <c r="I31" s="693">
        <f t="shared" si="2"/>
        <v>2903.6400000000003</v>
      </c>
    </row>
    <row r="32" spans="1:9" x14ac:dyDescent="0.25">
      <c r="A32" s="122"/>
      <c r="B32" s="937">
        <f t="shared" si="1"/>
        <v>114</v>
      </c>
      <c r="C32" s="492"/>
      <c r="D32" s="69"/>
      <c r="E32" s="689"/>
      <c r="F32" s="659">
        <f t="shared" si="0"/>
        <v>0</v>
      </c>
      <c r="G32" s="657"/>
      <c r="H32" s="658"/>
      <c r="I32" s="693">
        <f t="shared" si="2"/>
        <v>2903.6400000000003</v>
      </c>
    </row>
    <row r="33" spans="1:9" x14ac:dyDescent="0.25">
      <c r="A33" s="122"/>
      <c r="B33" s="937">
        <f t="shared" si="1"/>
        <v>114</v>
      </c>
      <c r="C33" s="15"/>
      <c r="D33" s="69"/>
      <c r="E33" s="689"/>
      <c r="F33" s="659">
        <f t="shared" si="0"/>
        <v>0</v>
      </c>
      <c r="G33" s="657"/>
      <c r="H33" s="658"/>
      <c r="I33" s="693">
        <f t="shared" si="2"/>
        <v>2903.6400000000003</v>
      </c>
    </row>
    <row r="34" spans="1:9" ht="15.75" thickBot="1" x14ac:dyDescent="0.3">
      <c r="A34" s="122"/>
      <c r="B34" s="938"/>
      <c r="C34" s="52"/>
      <c r="D34" s="107"/>
      <c r="E34" s="1016"/>
      <c r="F34" s="1017"/>
      <c r="G34" s="1018"/>
      <c r="H34" s="692"/>
      <c r="I34" s="1019"/>
    </row>
    <row r="35" spans="1:9" ht="15.75" x14ac:dyDescent="0.25">
      <c r="C35" s="53">
        <f>SUM(C9:C34)</f>
        <v>76</v>
      </c>
      <c r="D35" s="493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26" t="s">
        <v>111</v>
      </c>
      <c r="B1" s="1226"/>
      <c r="C1" s="1226"/>
      <c r="D1" s="1226"/>
      <c r="E1" s="1226"/>
      <c r="F1" s="1226"/>
      <c r="G1" s="1226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234"/>
      <c r="B5" s="1236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234"/>
      <c r="B6" s="1236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89"/>
      <c r="F10" s="659">
        <f t="shared" ref="F10:F33" si="0">D10</f>
        <v>0</v>
      </c>
      <c r="G10" s="657"/>
      <c r="H10" s="658"/>
      <c r="I10" s="690">
        <f>E4+E5+E6+E7-F10+E8</f>
        <v>0</v>
      </c>
      <c r="J10" s="691"/>
    </row>
    <row r="11" spans="1:10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  <c r="J11" s="691"/>
    </row>
    <row r="12" spans="1:10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  <c r="J12" s="69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  <c r="J13" s="691"/>
    </row>
    <row r="14" spans="1:10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  <c r="J14" s="691"/>
    </row>
    <row r="15" spans="1:10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  <c r="J15" s="691"/>
    </row>
    <row r="16" spans="1:10" x14ac:dyDescent="0.25">
      <c r="B16" s="232">
        <f t="shared" si="1"/>
        <v>0</v>
      </c>
      <c r="C16" s="15"/>
      <c r="D16" s="69"/>
      <c r="E16" s="689"/>
      <c r="F16" s="659">
        <f t="shared" si="0"/>
        <v>0</v>
      </c>
      <c r="G16" s="657"/>
      <c r="H16" s="658"/>
      <c r="I16" s="690">
        <f t="shared" si="2"/>
        <v>0</v>
      </c>
      <c r="J16" s="691"/>
    </row>
    <row r="17" spans="1:10" x14ac:dyDescent="0.25">
      <c r="B17" s="232">
        <f t="shared" si="1"/>
        <v>0</v>
      </c>
      <c r="C17" s="15"/>
      <c r="D17" s="69"/>
      <c r="E17" s="689"/>
      <c r="F17" s="659">
        <f t="shared" si="0"/>
        <v>0</v>
      </c>
      <c r="G17" s="657"/>
      <c r="H17" s="658"/>
      <c r="I17" s="690">
        <f t="shared" si="2"/>
        <v>0</v>
      </c>
      <c r="J17" s="69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1" sqref="C2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222" t="s">
        <v>309</v>
      </c>
      <c r="B1" s="1222"/>
      <c r="C1" s="1222"/>
      <c r="D1" s="1222"/>
      <c r="E1" s="1222"/>
      <c r="F1" s="1222"/>
      <c r="G1" s="1222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237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230" t="s">
        <v>52</v>
      </c>
      <c r="B5" s="1238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230"/>
      <c r="B6" s="1238"/>
      <c r="C6" s="461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4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3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8">
        <v>106</v>
      </c>
      <c r="E14" s="779">
        <v>44869</v>
      </c>
      <c r="F14" s="778">
        <f t="shared" si="0"/>
        <v>106</v>
      </c>
      <c r="G14" s="780" t="s">
        <v>147</v>
      </c>
      <c r="H14" s="781">
        <v>86</v>
      </c>
      <c r="I14" s="60">
        <f t="shared" si="2"/>
        <v>1621.08</v>
      </c>
    </row>
    <row r="15" spans="1:9" x14ac:dyDescent="0.25">
      <c r="A15" s="73"/>
      <c r="B15" s="784">
        <f t="shared" si="1"/>
        <v>61</v>
      </c>
      <c r="C15" s="15">
        <v>4</v>
      </c>
      <c r="D15" s="778">
        <v>102.73</v>
      </c>
      <c r="E15" s="779">
        <v>44877</v>
      </c>
      <c r="F15" s="778">
        <f t="shared" si="0"/>
        <v>102.73</v>
      </c>
      <c r="G15" s="780" t="s">
        <v>155</v>
      </c>
      <c r="H15" s="781">
        <v>86</v>
      </c>
      <c r="I15" s="783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2">
        <v>44905</v>
      </c>
      <c r="F16" s="888">
        <f t="shared" si="0"/>
        <v>235.66</v>
      </c>
      <c r="G16" s="889" t="s">
        <v>187</v>
      </c>
      <c r="H16" s="890">
        <v>86</v>
      </c>
      <c r="I16" s="692">
        <f t="shared" si="2"/>
        <v>1282.6899999999998</v>
      </c>
    </row>
    <row r="17" spans="1:9" x14ac:dyDescent="0.25">
      <c r="B17" s="784">
        <f t="shared" si="1"/>
        <v>47</v>
      </c>
      <c r="C17" s="15">
        <v>5</v>
      </c>
      <c r="D17" s="526">
        <v>120.08</v>
      </c>
      <c r="E17" s="892">
        <v>44910</v>
      </c>
      <c r="F17" s="888">
        <f t="shared" si="0"/>
        <v>120.08</v>
      </c>
      <c r="G17" s="889" t="s">
        <v>204</v>
      </c>
      <c r="H17" s="890">
        <v>86</v>
      </c>
      <c r="I17" s="783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40">
        <v>99.96</v>
      </c>
      <c r="E18" s="1012">
        <v>44949</v>
      </c>
      <c r="F18" s="1011">
        <f t="shared" si="0"/>
        <v>99.96</v>
      </c>
      <c r="G18" s="1013" t="s">
        <v>545</v>
      </c>
      <c r="H18" s="690">
        <v>80</v>
      </c>
      <c r="I18" s="692">
        <f t="shared" si="2"/>
        <v>1062.6499999999999</v>
      </c>
    </row>
    <row r="19" spans="1:9" x14ac:dyDescent="0.25">
      <c r="A19" s="122"/>
      <c r="B19" s="232">
        <f t="shared" si="1"/>
        <v>40</v>
      </c>
      <c r="C19" s="15">
        <v>3</v>
      </c>
      <c r="D19" s="640">
        <v>71.599999999999994</v>
      </c>
      <c r="E19" s="1012">
        <v>44949</v>
      </c>
      <c r="F19" s="1011">
        <f t="shared" si="0"/>
        <v>71.599999999999994</v>
      </c>
      <c r="G19" s="1013" t="s">
        <v>513</v>
      </c>
      <c r="H19" s="690">
        <v>86</v>
      </c>
      <c r="I19" s="69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40"/>
      <c r="E20" s="1012"/>
      <c r="F20" s="1011">
        <f t="shared" si="0"/>
        <v>0</v>
      </c>
      <c r="G20" s="1013"/>
      <c r="H20" s="690"/>
      <c r="I20" s="69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40"/>
      <c r="E21" s="1012"/>
      <c r="F21" s="1011">
        <f t="shared" si="0"/>
        <v>0</v>
      </c>
      <c r="G21" s="1013"/>
      <c r="H21" s="690"/>
      <c r="I21" s="69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40"/>
      <c r="E22" s="1012"/>
      <c r="F22" s="1011">
        <f t="shared" si="0"/>
        <v>0</v>
      </c>
      <c r="G22" s="1013"/>
      <c r="H22" s="690"/>
      <c r="I22" s="69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40"/>
      <c r="E23" s="1012"/>
      <c r="F23" s="1011">
        <f t="shared" si="0"/>
        <v>0</v>
      </c>
      <c r="G23" s="1013"/>
      <c r="H23" s="690"/>
      <c r="I23" s="69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40"/>
      <c r="E24" s="1012"/>
      <c r="F24" s="1011">
        <f t="shared" si="0"/>
        <v>0</v>
      </c>
      <c r="G24" s="1013"/>
      <c r="H24" s="690"/>
      <c r="I24" s="69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40"/>
      <c r="E25" s="1012"/>
      <c r="F25" s="1011">
        <f t="shared" si="0"/>
        <v>0</v>
      </c>
      <c r="G25" s="1013"/>
      <c r="H25" s="690"/>
      <c r="I25" s="69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40"/>
      <c r="E26" s="1012"/>
      <c r="F26" s="1011">
        <f t="shared" si="0"/>
        <v>0</v>
      </c>
      <c r="G26" s="1013"/>
      <c r="H26" s="690"/>
      <c r="I26" s="69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40"/>
      <c r="E27" s="1012"/>
      <c r="F27" s="1011">
        <v>0</v>
      </c>
      <c r="G27" s="1013"/>
      <c r="H27" s="690"/>
      <c r="I27" s="69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40"/>
      <c r="E28" s="1010"/>
      <c r="F28" s="640">
        <f t="shared" ref="F28:F33" si="3">D28</f>
        <v>0</v>
      </c>
      <c r="G28" s="642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40"/>
      <c r="E29" s="1010"/>
      <c r="F29" s="640">
        <f t="shared" si="3"/>
        <v>0</v>
      </c>
      <c r="G29" s="642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40"/>
      <c r="E30" s="1010"/>
      <c r="F30" s="640">
        <f t="shared" si="3"/>
        <v>0</v>
      </c>
      <c r="G30" s="642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40"/>
      <c r="E31" s="1010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0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230"/>
      <c r="B5" s="1239"/>
      <c r="C5" s="231"/>
      <c r="D5" s="134"/>
      <c r="E5" s="78"/>
      <c r="F5" s="62"/>
      <c r="G5" s="5"/>
      <c r="H5" t="s">
        <v>41</v>
      </c>
    </row>
    <row r="6" spans="1:9" ht="15.75" x14ac:dyDescent="0.25">
      <c r="A6" s="1230"/>
      <c r="B6" s="1239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59">
        <f t="shared" ref="F10:F33" si="0">D10</f>
        <v>0</v>
      </c>
      <c r="G10" s="657"/>
      <c r="H10" s="658"/>
      <c r="I10" s="69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89"/>
      <c r="F11" s="659">
        <f t="shared" si="0"/>
        <v>0</v>
      </c>
      <c r="G11" s="657"/>
      <c r="H11" s="658"/>
      <c r="I11" s="69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89"/>
      <c r="F12" s="659">
        <f t="shared" si="0"/>
        <v>0</v>
      </c>
      <c r="G12" s="657"/>
      <c r="H12" s="658"/>
      <c r="I12" s="69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89"/>
      <c r="F13" s="659">
        <f t="shared" si="0"/>
        <v>0</v>
      </c>
      <c r="G13" s="657"/>
      <c r="H13" s="658"/>
      <c r="I13" s="69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89"/>
      <c r="F14" s="659">
        <f t="shared" si="0"/>
        <v>0</v>
      </c>
      <c r="G14" s="657"/>
      <c r="H14" s="658"/>
      <c r="I14" s="69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89"/>
      <c r="F15" s="659">
        <f t="shared" si="0"/>
        <v>0</v>
      </c>
      <c r="G15" s="657"/>
      <c r="H15" s="658"/>
      <c r="I15" s="69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59">
        <f t="shared" si="0"/>
        <v>0</v>
      </c>
      <c r="G16" s="657"/>
      <c r="H16" s="658"/>
      <c r="I16" s="69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4" t="s">
        <v>11</v>
      </c>
      <c r="D40" s="122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U13" sqref="U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22" t="s">
        <v>306</v>
      </c>
      <c r="B1" s="1222"/>
      <c r="C1" s="1222"/>
      <c r="D1" s="1222"/>
      <c r="E1" s="1222"/>
      <c r="F1" s="1222"/>
      <c r="G1" s="1222"/>
      <c r="H1" s="11">
        <v>1</v>
      </c>
      <c r="K1" s="1226" t="s">
        <v>328</v>
      </c>
      <c r="L1" s="1226"/>
      <c r="M1" s="1226"/>
      <c r="N1" s="1226"/>
      <c r="O1" s="1226"/>
      <c r="P1" s="1226"/>
      <c r="Q1" s="122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234" t="s">
        <v>79</v>
      </c>
      <c r="B5" s="1239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425.75</v>
      </c>
      <c r="H5" s="7">
        <f>E5-G5+E4+E6</f>
        <v>85.93</v>
      </c>
      <c r="K5" s="1234" t="s">
        <v>79</v>
      </c>
      <c r="L5" s="1239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234"/>
      <c r="B6" s="1240"/>
      <c r="C6" s="156"/>
      <c r="D6" s="149"/>
      <c r="E6" s="132"/>
      <c r="F6" s="73"/>
      <c r="K6" s="1234"/>
      <c r="L6" s="1240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4"/>
      <c r="N9" s="69">
        <v>0</v>
      </c>
      <c r="O9" s="785"/>
      <c r="P9" s="693">
        <f t="shared" si="1"/>
        <v>0</v>
      </c>
      <c r="Q9" s="657"/>
      <c r="R9" s="658"/>
      <c r="S9" s="786">
        <f>S8-P9</f>
        <v>506.21</v>
      </c>
      <c r="T9" s="691"/>
    </row>
    <row r="10" spans="1:20" ht="15" customHeight="1" x14ac:dyDescent="0.25">
      <c r="B10" s="883">
        <f t="shared" ref="B10:B35" si="3">B9-C10</f>
        <v>13</v>
      </c>
      <c r="C10" s="761">
        <v>8</v>
      </c>
      <c r="D10" s="659">
        <v>136.93</v>
      </c>
      <c r="E10" s="785">
        <v>44932</v>
      </c>
      <c r="F10" s="693">
        <f t="shared" si="2"/>
        <v>136.93</v>
      </c>
      <c r="G10" s="657" t="s">
        <v>290</v>
      </c>
      <c r="H10" s="658">
        <v>40</v>
      </c>
      <c r="I10" s="882">
        <f>I9-F10</f>
        <v>236.2</v>
      </c>
      <c r="L10" s="524">
        <f t="shared" ref="L10:L35" si="4">L9-M10</f>
        <v>27</v>
      </c>
      <c r="M10" s="761"/>
      <c r="N10" s="69">
        <v>0</v>
      </c>
      <c r="O10" s="785"/>
      <c r="P10" s="693">
        <f t="shared" si="1"/>
        <v>0</v>
      </c>
      <c r="Q10" s="657"/>
      <c r="R10" s="658"/>
      <c r="S10" s="786">
        <f>S9-P10</f>
        <v>506.21</v>
      </c>
      <c r="T10" s="691"/>
    </row>
    <row r="11" spans="1:20" ht="15" customHeight="1" x14ac:dyDescent="0.25">
      <c r="A11" s="55" t="s">
        <v>33</v>
      </c>
      <c r="B11" s="524">
        <f t="shared" si="3"/>
        <v>11</v>
      </c>
      <c r="C11" s="884">
        <v>2</v>
      </c>
      <c r="D11" s="1011">
        <v>39.14</v>
      </c>
      <c r="E11" s="1020">
        <v>44935</v>
      </c>
      <c r="F11" s="1021">
        <f t="shared" si="2"/>
        <v>39.14</v>
      </c>
      <c r="G11" s="1013" t="s">
        <v>443</v>
      </c>
      <c r="H11" s="690">
        <v>40</v>
      </c>
      <c r="I11" s="786">
        <f t="shared" ref="I11:I34" si="5">I10-F11</f>
        <v>197.06</v>
      </c>
      <c r="K11" s="55" t="s">
        <v>33</v>
      </c>
      <c r="L11" s="524">
        <f t="shared" si="4"/>
        <v>27</v>
      </c>
      <c r="M11" s="884"/>
      <c r="N11" s="69">
        <v>0</v>
      </c>
      <c r="O11" s="1020"/>
      <c r="P11" s="1021">
        <f t="shared" si="1"/>
        <v>0</v>
      </c>
      <c r="Q11" s="1013"/>
      <c r="R11" s="690"/>
      <c r="S11" s="786">
        <f t="shared" ref="S11:S34" si="6">S10-P11</f>
        <v>506.21</v>
      </c>
      <c r="T11" s="691"/>
    </row>
    <row r="12" spans="1:20" ht="15" customHeight="1" x14ac:dyDescent="0.25">
      <c r="A12" s="19"/>
      <c r="B12" s="524">
        <f t="shared" si="3"/>
        <v>5</v>
      </c>
      <c r="C12" s="761">
        <v>6</v>
      </c>
      <c r="D12" s="1011">
        <v>111.13</v>
      </c>
      <c r="E12" s="1020">
        <v>44942</v>
      </c>
      <c r="F12" s="1021">
        <f t="shared" si="2"/>
        <v>111.13</v>
      </c>
      <c r="G12" s="1013" t="s">
        <v>490</v>
      </c>
      <c r="H12" s="690">
        <v>40</v>
      </c>
      <c r="I12" s="786">
        <f t="shared" si="5"/>
        <v>85.93</v>
      </c>
      <c r="K12" s="19"/>
      <c r="L12" s="524">
        <f t="shared" si="4"/>
        <v>27</v>
      </c>
      <c r="M12" s="761"/>
      <c r="N12" s="69">
        <v>0</v>
      </c>
      <c r="O12" s="1020"/>
      <c r="P12" s="1021">
        <f t="shared" si="1"/>
        <v>0</v>
      </c>
      <c r="Q12" s="1013"/>
      <c r="R12" s="690"/>
      <c r="S12" s="786">
        <f t="shared" si="6"/>
        <v>506.21</v>
      </c>
      <c r="T12" s="691"/>
    </row>
    <row r="13" spans="1:20" ht="15" customHeight="1" x14ac:dyDescent="0.25">
      <c r="B13" s="524">
        <f t="shared" si="3"/>
        <v>5</v>
      </c>
      <c r="C13" s="761"/>
      <c r="D13" s="1011"/>
      <c r="E13" s="1020"/>
      <c r="F13" s="1021">
        <f t="shared" si="2"/>
        <v>0</v>
      </c>
      <c r="G13" s="1013"/>
      <c r="H13" s="690"/>
      <c r="I13" s="786">
        <f t="shared" si="5"/>
        <v>85.93</v>
      </c>
      <c r="L13" s="524">
        <f t="shared" si="4"/>
        <v>27</v>
      </c>
      <c r="M13" s="761"/>
      <c r="N13" s="69">
        <v>0</v>
      </c>
      <c r="O13" s="1020"/>
      <c r="P13" s="1021">
        <f t="shared" si="1"/>
        <v>0</v>
      </c>
      <c r="Q13" s="1013"/>
      <c r="R13" s="690"/>
      <c r="S13" s="786">
        <f t="shared" si="6"/>
        <v>506.21</v>
      </c>
      <c r="T13" s="691"/>
    </row>
    <row r="14" spans="1:20" ht="15" customHeight="1" x14ac:dyDescent="0.25">
      <c r="B14" s="524">
        <f t="shared" si="3"/>
        <v>5</v>
      </c>
      <c r="C14" s="884"/>
      <c r="D14" s="1011"/>
      <c r="E14" s="1020"/>
      <c r="F14" s="1021">
        <f t="shared" si="2"/>
        <v>0</v>
      </c>
      <c r="G14" s="1013"/>
      <c r="H14" s="690"/>
      <c r="I14" s="786">
        <f t="shared" si="5"/>
        <v>85.93</v>
      </c>
      <c r="L14" s="524">
        <f t="shared" si="4"/>
        <v>27</v>
      </c>
      <c r="M14" s="884"/>
      <c r="N14" s="69">
        <v>0</v>
      </c>
      <c r="O14" s="1020"/>
      <c r="P14" s="1021">
        <f t="shared" si="1"/>
        <v>0</v>
      </c>
      <c r="Q14" s="1013"/>
      <c r="R14" s="690"/>
      <c r="S14" s="786">
        <f t="shared" si="6"/>
        <v>506.21</v>
      </c>
    </row>
    <row r="15" spans="1:20" ht="15" customHeight="1" x14ac:dyDescent="0.25">
      <c r="B15" s="525">
        <f t="shared" si="3"/>
        <v>5</v>
      </c>
      <c r="C15" s="53"/>
      <c r="D15" s="640"/>
      <c r="E15" s="933"/>
      <c r="F15" s="934">
        <f t="shared" si="2"/>
        <v>0</v>
      </c>
      <c r="G15" s="642"/>
      <c r="H15" s="204"/>
      <c r="I15" s="213">
        <f t="shared" si="5"/>
        <v>85.93</v>
      </c>
      <c r="L15" s="525">
        <f t="shared" si="4"/>
        <v>27</v>
      </c>
      <c r="M15" s="53"/>
      <c r="N15" s="69">
        <v>0</v>
      </c>
      <c r="O15" s="933"/>
      <c r="P15" s="934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5</v>
      </c>
      <c r="C16" s="15"/>
      <c r="D16" s="640"/>
      <c r="E16" s="933"/>
      <c r="F16" s="934">
        <f t="shared" si="2"/>
        <v>0</v>
      </c>
      <c r="G16" s="642"/>
      <c r="H16" s="204"/>
      <c r="I16" s="213">
        <f t="shared" si="5"/>
        <v>85.93</v>
      </c>
      <c r="L16" s="525">
        <f t="shared" si="4"/>
        <v>27</v>
      </c>
      <c r="M16" s="15"/>
      <c r="N16" s="69">
        <v>0</v>
      </c>
      <c r="O16" s="933"/>
      <c r="P16" s="934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5</v>
      </c>
      <c r="C17" s="15"/>
      <c r="D17" s="640"/>
      <c r="E17" s="933"/>
      <c r="F17" s="934">
        <f t="shared" si="2"/>
        <v>0</v>
      </c>
      <c r="G17" s="642"/>
      <c r="H17" s="204"/>
      <c r="I17" s="213">
        <f t="shared" si="5"/>
        <v>85.93</v>
      </c>
      <c r="L17" s="525">
        <f t="shared" si="4"/>
        <v>27</v>
      </c>
      <c r="M17" s="15"/>
      <c r="N17" s="69">
        <v>0</v>
      </c>
      <c r="O17" s="933"/>
      <c r="P17" s="934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5</v>
      </c>
      <c r="C18" s="15"/>
      <c r="D18" s="640"/>
      <c r="E18" s="933"/>
      <c r="F18" s="934">
        <f t="shared" si="2"/>
        <v>0</v>
      </c>
      <c r="G18" s="642"/>
      <c r="H18" s="204"/>
      <c r="I18" s="213">
        <f t="shared" si="5"/>
        <v>85.93</v>
      </c>
      <c r="L18" s="525">
        <f t="shared" si="4"/>
        <v>27</v>
      </c>
      <c r="M18" s="15"/>
      <c r="N18" s="69">
        <v>0</v>
      </c>
      <c r="O18" s="933"/>
      <c r="P18" s="934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5</v>
      </c>
      <c r="C19" s="15"/>
      <c r="D19" s="640"/>
      <c r="E19" s="933"/>
      <c r="F19" s="934">
        <f t="shared" si="2"/>
        <v>0</v>
      </c>
      <c r="G19" s="642"/>
      <c r="H19" s="204"/>
      <c r="I19" s="213">
        <f t="shared" si="5"/>
        <v>85.93</v>
      </c>
      <c r="L19" s="525">
        <f t="shared" si="4"/>
        <v>27</v>
      </c>
      <c r="M19" s="15"/>
      <c r="N19" s="69">
        <v>0</v>
      </c>
      <c r="O19" s="933"/>
      <c r="P19" s="934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5</v>
      </c>
      <c r="C20" s="15"/>
      <c r="D20" s="640"/>
      <c r="E20" s="933"/>
      <c r="F20" s="934">
        <f t="shared" si="2"/>
        <v>0</v>
      </c>
      <c r="G20" s="642"/>
      <c r="H20" s="204"/>
      <c r="I20" s="213">
        <f t="shared" si="5"/>
        <v>85.93</v>
      </c>
      <c r="L20" s="525">
        <f t="shared" si="4"/>
        <v>27</v>
      </c>
      <c r="M20" s="15"/>
      <c r="N20" s="69">
        <v>0</v>
      </c>
      <c r="O20" s="933"/>
      <c r="P20" s="934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5</v>
      </c>
      <c r="C21" s="15"/>
      <c r="D21" s="640"/>
      <c r="E21" s="933"/>
      <c r="F21" s="934">
        <f t="shared" si="2"/>
        <v>0</v>
      </c>
      <c r="G21" s="642"/>
      <c r="H21" s="204"/>
      <c r="I21" s="213">
        <f t="shared" si="5"/>
        <v>85.93</v>
      </c>
      <c r="L21" s="525">
        <f t="shared" si="4"/>
        <v>27</v>
      </c>
      <c r="M21" s="15"/>
      <c r="N21" s="69">
        <v>0</v>
      </c>
      <c r="O21" s="933"/>
      <c r="P21" s="934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5</v>
      </c>
      <c r="C22" s="15"/>
      <c r="D22" s="640"/>
      <c r="E22" s="933"/>
      <c r="F22" s="934">
        <f>D22</f>
        <v>0</v>
      </c>
      <c r="G22" s="642"/>
      <c r="H22" s="204"/>
      <c r="I22" s="213">
        <f t="shared" si="5"/>
        <v>85.93</v>
      </c>
      <c r="L22" s="525">
        <f t="shared" si="4"/>
        <v>27</v>
      </c>
      <c r="M22" s="15"/>
      <c r="N22" s="69">
        <v>0</v>
      </c>
      <c r="O22" s="933"/>
      <c r="P22" s="934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5</v>
      </c>
      <c r="C23" s="15"/>
      <c r="D23" s="640"/>
      <c r="E23" s="933"/>
      <c r="F23" s="934">
        <f>D23</f>
        <v>0</v>
      </c>
      <c r="G23" s="642"/>
      <c r="H23" s="204"/>
      <c r="I23" s="213">
        <f t="shared" si="5"/>
        <v>85.93</v>
      </c>
      <c r="L23" s="525">
        <f t="shared" si="4"/>
        <v>27</v>
      </c>
      <c r="M23" s="15"/>
      <c r="N23" s="69">
        <v>0</v>
      </c>
      <c r="O23" s="933"/>
      <c r="P23" s="934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5</v>
      </c>
      <c r="C24" s="15"/>
      <c r="D24" s="640"/>
      <c r="E24" s="933"/>
      <c r="F24" s="934">
        <f>D24</f>
        <v>0</v>
      </c>
      <c r="G24" s="642"/>
      <c r="H24" s="204"/>
      <c r="I24" s="213">
        <f t="shared" si="5"/>
        <v>85.93</v>
      </c>
      <c r="L24" s="525">
        <f t="shared" si="4"/>
        <v>27</v>
      </c>
      <c r="M24" s="15"/>
      <c r="N24" s="69">
        <v>0</v>
      </c>
      <c r="O24" s="933"/>
      <c r="P24" s="934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5</v>
      </c>
      <c r="C25" s="15"/>
      <c r="D25" s="640"/>
      <c r="E25" s="933"/>
      <c r="F25" s="934">
        <f>D25</f>
        <v>0</v>
      </c>
      <c r="G25" s="642"/>
      <c r="H25" s="204"/>
      <c r="I25" s="213">
        <f t="shared" si="5"/>
        <v>85.93</v>
      </c>
      <c r="L25" s="525">
        <f t="shared" si="4"/>
        <v>27</v>
      </c>
      <c r="M25" s="15"/>
      <c r="N25" s="69">
        <v>0</v>
      </c>
      <c r="O25" s="933"/>
      <c r="P25" s="934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5</v>
      </c>
      <c r="C26" s="15"/>
      <c r="D26" s="640"/>
      <c r="E26" s="1020"/>
      <c r="F26" s="1021">
        <f>D26</f>
        <v>0</v>
      </c>
      <c r="G26" s="1013"/>
      <c r="H26" s="690"/>
      <c r="I26" s="786">
        <f t="shared" si="5"/>
        <v>85.93</v>
      </c>
      <c r="L26" s="525">
        <f t="shared" si="4"/>
        <v>27</v>
      </c>
      <c r="M26" s="15"/>
      <c r="N26" s="69">
        <v>0</v>
      </c>
      <c r="O26" s="1020"/>
      <c r="P26" s="1021">
        <f>N26</f>
        <v>0</v>
      </c>
      <c r="Q26" s="1013"/>
      <c r="R26" s="690"/>
      <c r="S26" s="786">
        <f t="shared" si="6"/>
        <v>506.21</v>
      </c>
    </row>
    <row r="27" spans="1:19" ht="15" customHeight="1" x14ac:dyDescent="0.25">
      <c r="B27" s="525">
        <f t="shared" si="3"/>
        <v>5</v>
      </c>
      <c r="C27" s="15"/>
      <c r="D27" s="69">
        <v>0</v>
      </c>
      <c r="E27" s="785"/>
      <c r="F27" s="693">
        <f t="shared" ref="F27:F35" si="7">D27</f>
        <v>0</v>
      </c>
      <c r="G27" s="657"/>
      <c r="H27" s="658"/>
      <c r="I27" s="786">
        <f t="shared" si="5"/>
        <v>85.93</v>
      </c>
      <c r="L27" s="525">
        <f t="shared" si="4"/>
        <v>27</v>
      </c>
      <c r="M27" s="15"/>
      <c r="N27" s="69">
        <v>0</v>
      </c>
      <c r="O27" s="785"/>
      <c r="P27" s="693">
        <f t="shared" ref="P27:P35" si="8">N27</f>
        <v>0</v>
      </c>
      <c r="Q27" s="657"/>
      <c r="R27" s="658"/>
      <c r="S27" s="786">
        <f t="shared" si="6"/>
        <v>506.21</v>
      </c>
    </row>
    <row r="28" spans="1:19" ht="15" customHeight="1" x14ac:dyDescent="0.25">
      <c r="A28" s="47"/>
      <c r="B28" s="525">
        <f t="shared" si="3"/>
        <v>5</v>
      </c>
      <c r="C28" s="15"/>
      <c r="D28" s="69">
        <v>0</v>
      </c>
      <c r="E28" s="785"/>
      <c r="F28" s="693">
        <f t="shared" si="7"/>
        <v>0</v>
      </c>
      <c r="G28" s="657"/>
      <c r="H28" s="658"/>
      <c r="I28" s="786">
        <f t="shared" si="5"/>
        <v>85.93</v>
      </c>
      <c r="K28" s="47"/>
      <c r="L28" s="525">
        <f t="shared" si="4"/>
        <v>27</v>
      </c>
      <c r="M28" s="15"/>
      <c r="N28" s="69">
        <v>0</v>
      </c>
      <c r="O28" s="785"/>
      <c r="P28" s="693">
        <f t="shared" si="8"/>
        <v>0</v>
      </c>
      <c r="Q28" s="657"/>
      <c r="R28" s="658"/>
      <c r="S28" s="786">
        <f t="shared" si="6"/>
        <v>506.21</v>
      </c>
    </row>
    <row r="29" spans="1:19" ht="15" customHeight="1" x14ac:dyDescent="0.25">
      <c r="A29" s="47"/>
      <c r="B29" s="525">
        <f t="shared" si="3"/>
        <v>5</v>
      </c>
      <c r="C29" s="15"/>
      <c r="D29" s="69">
        <v>0</v>
      </c>
      <c r="E29" s="785"/>
      <c r="F29" s="693">
        <f t="shared" si="7"/>
        <v>0</v>
      </c>
      <c r="G29" s="657"/>
      <c r="H29" s="658"/>
      <c r="I29" s="786">
        <f t="shared" si="5"/>
        <v>85.93</v>
      </c>
      <c r="K29" s="47"/>
      <c r="L29" s="525">
        <f t="shared" si="4"/>
        <v>27</v>
      </c>
      <c r="M29" s="15"/>
      <c r="N29" s="69">
        <v>0</v>
      </c>
      <c r="O29" s="785"/>
      <c r="P29" s="693">
        <f t="shared" si="8"/>
        <v>0</v>
      </c>
      <c r="Q29" s="657"/>
      <c r="R29" s="658"/>
      <c r="S29" s="786">
        <f t="shared" si="6"/>
        <v>506.21</v>
      </c>
    </row>
    <row r="30" spans="1:19" ht="15" customHeight="1" x14ac:dyDescent="0.25">
      <c r="A30" s="47"/>
      <c r="B30" s="525">
        <f t="shared" si="3"/>
        <v>5</v>
      </c>
      <c r="C30" s="15"/>
      <c r="D30" s="69">
        <v>0</v>
      </c>
      <c r="E30" s="785"/>
      <c r="F30" s="693">
        <f t="shared" si="7"/>
        <v>0</v>
      </c>
      <c r="G30" s="657"/>
      <c r="H30" s="658"/>
      <c r="I30" s="786">
        <f t="shared" si="5"/>
        <v>85.93</v>
      </c>
      <c r="K30" s="47"/>
      <c r="L30" s="525">
        <f t="shared" si="4"/>
        <v>27</v>
      </c>
      <c r="M30" s="15"/>
      <c r="N30" s="69">
        <v>0</v>
      </c>
      <c r="O30" s="785"/>
      <c r="P30" s="693">
        <f t="shared" si="8"/>
        <v>0</v>
      </c>
      <c r="Q30" s="657"/>
      <c r="R30" s="658"/>
      <c r="S30" s="786">
        <f t="shared" si="6"/>
        <v>506.21</v>
      </c>
    </row>
    <row r="31" spans="1:19" ht="15" customHeight="1" x14ac:dyDescent="0.25">
      <c r="A31" s="47"/>
      <c r="B31" s="525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211" t="s">
        <v>21</v>
      </c>
      <c r="E38" s="1212"/>
      <c r="F38" s="141">
        <f>E4+E5-F36+E6</f>
        <v>85.93</v>
      </c>
      <c r="L38" s="523"/>
      <c r="N38" s="1211" t="s">
        <v>21</v>
      </c>
      <c r="O38" s="1212"/>
      <c r="P38" s="141">
        <f>O4+O5-P36+O6</f>
        <v>506.21</v>
      </c>
    </row>
    <row r="39" spans="1:19" ht="15.75" thickBot="1" x14ac:dyDescent="0.3">
      <c r="A39" s="125"/>
      <c r="D39" s="921" t="s">
        <v>4</v>
      </c>
      <c r="E39" s="922"/>
      <c r="F39" s="49">
        <f>F4+F5-C36+F6</f>
        <v>5</v>
      </c>
      <c r="K39" s="125"/>
      <c r="N39" s="943" t="s">
        <v>4</v>
      </c>
      <c r="O39" s="944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230"/>
      <c r="B5" s="1241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230"/>
      <c r="B6" s="1242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3">
        <f t="shared" si="0"/>
        <v>0</v>
      </c>
      <c r="G9" s="657"/>
      <c r="H9" s="658"/>
      <c r="I9" s="694">
        <f>I8-F9</f>
        <v>0</v>
      </c>
      <c r="J9" s="69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3">
        <f t="shared" si="0"/>
        <v>0</v>
      </c>
      <c r="G10" s="657"/>
      <c r="H10" s="658"/>
      <c r="I10" s="694">
        <f t="shared" ref="I10:I38" si="3">I9-F10</f>
        <v>0</v>
      </c>
      <c r="J10" s="69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3">
        <f t="shared" si="0"/>
        <v>0</v>
      </c>
      <c r="G11" s="657"/>
      <c r="H11" s="658"/>
      <c r="I11" s="694">
        <f t="shared" si="3"/>
        <v>0</v>
      </c>
      <c r="J11" s="69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3">
        <f t="shared" si="0"/>
        <v>0</v>
      </c>
      <c r="G12" s="657"/>
      <c r="H12" s="658"/>
      <c r="I12" s="694">
        <f t="shared" si="3"/>
        <v>0</v>
      </c>
      <c r="J12" s="69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3">
        <f t="shared" si="0"/>
        <v>0</v>
      </c>
      <c r="G13" s="657"/>
      <c r="H13" s="658"/>
      <c r="I13" s="694">
        <f t="shared" si="3"/>
        <v>0</v>
      </c>
      <c r="J13" s="69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3">
        <f t="shared" si="0"/>
        <v>0</v>
      </c>
      <c r="G14" s="657"/>
      <c r="H14" s="658"/>
      <c r="I14" s="694">
        <f t="shared" si="3"/>
        <v>0</v>
      </c>
      <c r="J14" s="69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11" t="s">
        <v>21</v>
      </c>
      <c r="E42" s="1212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G19" sqref="G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2" t="s">
        <v>310</v>
      </c>
      <c r="B1" s="1222"/>
      <c r="C1" s="1222"/>
      <c r="D1" s="1222"/>
      <c r="E1" s="1222"/>
      <c r="F1" s="1222"/>
      <c r="G1" s="1222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230" t="s">
        <v>96</v>
      </c>
      <c r="B5" s="1243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230"/>
      <c r="B6" s="1244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6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2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40">
        <v>277.52999999999997</v>
      </c>
      <c r="E13" s="1023">
        <v>44939</v>
      </c>
      <c r="F13" s="934">
        <f t="shared" si="0"/>
        <v>277.52999999999997</v>
      </c>
      <c r="G13" s="642" t="s">
        <v>476</v>
      </c>
      <c r="H13" s="204">
        <v>83</v>
      </c>
      <c r="I13" s="1171">
        <f t="shared" si="3"/>
        <v>389.41000000000008</v>
      </c>
      <c r="J13" s="447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40">
        <v>32.450000000000003</v>
      </c>
      <c r="E14" s="1023">
        <v>44939</v>
      </c>
      <c r="F14" s="934">
        <f t="shared" si="0"/>
        <v>32.450000000000003</v>
      </c>
      <c r="G14" s="642" t="s">
        <v>479</v>
      </c>
      <c r="H14" s="204">
        <v>83</v>
      </c>
      <c r="I14" s="1171">
        <f t="shared" si="3"/>
        <v>356.96000000000009</v>
      </c>
      <c r="J14" s="447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40">
        <v>27.86</v>
      </c>
      <c r="E15" s="1023">
        <v>44939</v>
      </c>
      <c r="F15" s="934">
        <f t="shared" si="0"/>
        <v>27.86</v>
      </c>
      <c r="G15" s="642" t="s">
        <v>479</v>
      </c>
      <c r="H15" s="204">
        <v>83</v>
      </c>
      <c r="I15" s="1171">
        <f t="shared" si="3"/>
        <v>329.10000000000008</v>
      </c>
      <c r="J15" s="447">
        <f t="shared" si="1"/>
        <v>2312.38</v>
      </c>
    </row>
    <row r="16" spans="1:15" x14ac:dyDescent="0.25">
      <c r="A16" s="19"/>
      <c r="B16" s="181">
        <f t="shared" si="2"/>
        <v>11</v>
      </c>
      <c r="C16" s="15">
        <v>1</v>
      </c>
      <c r="D16" s="640">
        <v>27.04</v>
      </c>
      <c r="E16" s="1023">
        <v>44947</v>
      </c>
      <c r="F16" s="934">
        <f t="shared" si="0"/>
        <v>27.04</v>
      </c>
      <c r="G16" s="642" t="s">
        <v>540</v>
      </c>
      <c r="H16" s="204">
        <v>83</v>
      </c>
      <c r="I16" s="1171">
        <f t="shared" si="3"/>
        <v>302.06000000000006</v>
      </c>
      <c r="J16" s="447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40">
        <v>0</v>
      </c>
      <c r="E17" s="1023"/>
      <c r="F17" s="934">
        <f t="shared" si="0"/>
        <v>0</v>
      </c>
      <c r="G17" s="642"/>
      <c r="H17" s="204"/>
      <c r="I17" s="1171">
        <f t="shared" si="3"/>
        <v>302.06000000000006</v>
      </c>
      <c r="J17" s="447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40">
        <v>0</v>
      </c>
      <c r="E18" s="1023"/>
      <c r="F18" s="934">
        <f t="shared" si="0"/>
        <v>0</v>
      </c>
      <c r="G18" s="642"/>
      <c r="H18" s="204"/>
      <c r="I18" s="1171">
        <f t="shared" si="3"/>
        <v>302.06000000000006</v>
      </c>
      <c r="J18" s="447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40">
        <v>0</v>
      </c>
      <c r="E19" s="1023"/>
      <c r="F19" s="934">
        <f t="shared" si="0"/>
        <v>0</v>
      </c>
      <c r="G19" s="642"/>
      <c r="H19" s="204"/>
      <c r="I19" s="1171">
        <f t="shared" si="3"/>
        <v>302.06000000000006</v>
      </c>
      <c r="J19" s="447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40">
        <v>0</v>
      </c>
      <c r="E20" s="1023"/>
      <c r="F20" s="934">
        <f t="shared" si="0"/>
        <v>0</v>
      </c>
      <c r="G20" s="642"/>
      <c r="H20" s="204"/>
      <c r="I20" s="1171">
        <f t="shared" si="3"/>
        <v>302.06000000000006</v>
      </c>
      <c r="J20" s="447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40">
        <v>0</v>
      </c>
      <c r="E21" s="1023"/>
      <c r="F21" s="934">
        <f t="shared" si="0"/>
        <v>0</v>
      </c>
      <c r="G21" s="642"/>
      <c r="H21" s="204"/>
      <c r="I21" s="1171">
        <f t="shared" si="3"/>
        <v>302.06000000000006</v>
      </c>
      <c r="J21" s="447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40">
        <v>0</v>
      </c>
      <c r="E22" s="1023"/>
      <c r="F22" s="934">
        <f t="shared" si="0"/>
        <v>0</v>
      </c>
      <c r="G22" s="642"/>
      <c r="H22" s="204"/>
      <c r="I22" s="1171">
        <f t="shared" si="3"/>
        <v>302.06000000000006</v>
      </c>
      <c r="J22" s="447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40">
        <v>0</v>
      </c>
      <c r="E23" s="1023"/>
      <c r="F23" s="934">
        <f t="shared" si="0"/>
        <v>0</v>
      </c>
      <c r="G23" s="642"/>
      <c r="H23" s="204"/>
      <c r="I23" s="1171">
        <f t="shared" si="3"/>
        <v>302.06000000000006</v>
      </c>
      <c r="J23" s="447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40">
        <v>0</v>
      </c>
      <c r="E24" s="1023"/>
      <c r="F24" s="934">
        <f t="shared" si="0"/>
        <v>0</v>
      </c>
      <c r="G24" s="642"/>
      <c r="H24" s="204"/>
      <c r="I24" s="1171">
        <f t="shared" si="3"/>
        <v>302.06000000000006</v>
      </c>
      <c r="J24" s="447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40">
        <v>0</v>
      </c>
      <c r="E25" s="1023"/>
      <c r="F25" s="934">
        <f t="shared" si="0"/>
        <v>0</v>
      </c>
      <c r="G25" s="642"/>
      <c r="H25" s="204"/>
      <c r="I25" s="1171">
        <f t="shared" si="3"/>
        <v>302.06000000000006</v>
      </c>
      <c r="J25" s="447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40">
        <v>0</v>
      </c>
      <c r="E26" s="1023"/>
      <c r="F26" s="934">
        <f t="shared" si="0"/>
        <v>0</v>
      </c>
      <c r="G26" s="642"/>
      <c r="H26" s="204"/>
      <c r="I26" s="1171">
        <f t="shared" si="3"/>
        <v>302.06000000000006</v>
      </c>
      <c r="J26" s="447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172">
        <f t="shared" si="3"/>
        <v>302.06000000000006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11" t="s">
        <v>21</v>
      </c>
      <c r="E31" s="1212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45" t="s">
        <v>84</v>
      </c>
      <c r="C4" s="128"/>
      <c r="D4" s="134"/>
      <c r="E4" s="179"/>
      <c r="F4" s="137"/>
      <c r="G4" s="38"/>
    </row>
    <row r="5" spans="1:15" ht="15.75" x14ac:dyDescent="0.25">
      <c r="A5" s="1230"/>
      <c r="B5" s="1243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30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211" t="s">
        <v>21</v>
      </c>
      <c r="E31" s="1212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211" t="s">
        <v>21</v>
      </c>
      <c r="E31" s="1212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/>
      <c r="B1" s="1215"/>
      <c r="C1" s="1215"/>
      <c r="D1" s="1215"/>
      <c r="E1" s="1215"/>
      <c r="F1" s="1215"/>
      <c r="G1" s="121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34" t="s">
        <v>94</v>
      </c>
      <c r="B5" s="124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34"/>
      <c r="B6" s="124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11" t="s">
        <v>21</v>
      </c>
      <c r="E32" s="121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DF1" zoomScaleNormal="100" workbookViewId="0">
      <pane ySplit="7" topLeftCell="A8" activePane="bottomLeft" state="frozen"/>
      <selection activeCell="AO1" sqref="AO1"/>
      <selection pane="bottomLeft" activeCell="DN1" sqref="DN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221" t="s">
        <v>302</v>
      </c>
      <c r="L1" s="1221"/>
      <c r="M1" s="1221"/>
      <c r="N1" s="1221"/>
      <c r="O1" s="1221"/>
      <c r="P1" s="1221"/>
      <c r="Q1" s="1221"/>
      <c r="R1" s="266">
        <f>I1+1</f>
        <v>1</v>
      </c>
      <c r="S1" s="266"/>
      <c r="U1" s="1215" t="s">
        <v>303</v>
      </c>
      <c r="V1" s="1215"/>
      <c r="W1" s="1215"/>
      <c r="X1" s="1215"/>
      <c r="Y1" s="1215"/>
      <c r="Z1" s="1215"/>
      <c r="AA1" s="1215"/>
      <c r="AB1" s="266">
        <f>R1+1</f>
        <v>2</v>
      </c>
      <c r="AC1" s="389"/>
      <c r="AE1" s="1215" t="str">
        <f>U1</f>
        <v>ENTRADA DEL MES DE    ENERO  2023</v>
      </c>
      <c r="AF1" s="1215"/>
      <c r="AG1" s="1215"/>
      <c r="AH1" s="1215"/>
      <c r="AI1" s="1215"/>
      <c r="AJ1" s="1215"/>
      <c r="AK1" s="1215"/>
      <c r="AL1" s="266">
        <f>AB1+1</f>
        <v>3</v>
      </c>
      <c r="AM1" s="266"/>
      <c r="AO1" s="1215" t="str">
        <f>AE1</f>
        <v>ENTRADA DEL MES DE    ENERO  2023</v>
      </c>
      <c r="AP1" s="1215"/>
      <c r="AQ1" s="1215"/>
      <c r="AR1" s="1215"/>
      <c r="AS1" s="1215"/>
      <c r="AT1" s="1215"/>
      <c r="AU1" s="1215"/>
      <c r="AV1" s="266">
        <f>AL1+1</f>
        <v>4</v>
      </c>
      <c r="AW1" s="389"/>
      <c r="AY1" s="1215" t="str">
        <f>AO1</f>
        <v>ENTRADA DEL MES DE    ENERO  2023</v>
      </c>
      <c r="AZ1" s="1215"/>
      <c r="BA1" s="1215"/>
      <c r="BB1" s="1215"/>
      <c r="BC1" s="1215"/>
      <c r="BD1" s="1215"/>
      <c r="BE1" s="1215"/>
      <c r="BF1" s="266">
        <f>AV1+1</f>
        <v>5</v>
      </c>
      <c r="BG1" s="405"/>
      <c r="BI1" s="1215" t="str">
        <f>AY1</f>
        <v>ENTRADA DEL MES DE    ENERO  2023</v>
      </c>
      <c r="BJ1" s="1215"/>
      <c r="BK1" s="1215"/>
      <c r="BL1" s="1215"/>
      <c r="BM1" s="1215"/>
      <c r="BN1" s="1215"/>
      <c r="BO1" s="1215"/>
      <c r="BP1" s="266">
        <f>BF1+1</f>
        <v>6</v>
      </c>
      <c r="BQ1" s="389"/>
      <c r="BS1" s="1215" t="str">
        <f>BI1</f>
        <v>ENTRADA DEL MES DE    ENERO  2023</v>
      </c>
      <c r="BT1" s="1215"/>
      <c r="BU1" s="1215"/>
      <c r="BV1" s="1215"/>
      <c r="BW1" s="1215"/>
      <c r="BX1" s="1215"/>
      <c r="BY1" s="1215"/>
      <c r="BZ1" s="266">
        <f>BP1+1</f>
        <v>7</v>
      </c>
      <c r="CC1" s="1215" t="str">
        <f>BS1</f>
        <v>ENTRADA DEL MES DE    ENERO  2023</v>
      </c>
      <c r="CD1" s="1215"/>
      <c r="CE1" s="1215"/>
      <c r="CF1" s="1215"/>
      <c r="CG1" s="1215"/>
      <c r="CH1" s="1215"/>
      <c r="CI1" s="1215"/>
      <c r="CJ1" s="266">
        <f>BZ1+1</f>
        <v>8</v>
      </c>
      <c r="CM1" s="1215" t="str">
        <f>CC1</f>
        <v>ENTRADA DEL MES DE    ENERO  2023</v>
      </c>
      <c r="CN1" s="1215"/>
      <c r="CO1" s="1215"/>
      <c r="CP1" s="1215"/>
      <c r="CQ1" s="1215"/>
      <c r="CR1" s="1215"/>
      <c r="CS1" s="1215"/>
      <c r="CT1" s="266">
        <f>CJ1+1</f>
        <v>9</v>
      </c>
      <c r="CU1" s="389"/>
      <c r="CW1" s="1215" t="str">
        <f>CM1</f>
        <v>ENTRADA DEL MES DE    ENERO  2023</v>
      </c>
      <c r="CX1" s="1215"/>
      <c r="CY1" s="1215"/>
      <c r="CZ1" s="1215"/>
      <c r="DA1" s="1215"/>
      <c r="DB1" s="1215"/>
      <c r="DC1" s="1215"/>
      <c r="DD1" s="266">
        <f>CT1+1</f>
        <v>10</v>
      </c>
      <c r="DE1" s="389"/>
      <c r="DG1" s="1215" t="str">
        <f>CW1</f>
        <v>ENTRADA DEL MES DE    ENERO  2023</v>
      </c>
      <c r="DH1" s="1215"/>
      <c r="DI1" s="1215"/>
      <c r="DJ1" s="1215"/>
      <c r="DK1" s="1215"/>
      <c r="DL1" s="1215"/>
      <c r="DM1" s="1215"/>
      <c r="DN1" s="266">
        <f>DD1+1</f>
        <v>11</v>
      </c>
      <c r="DO1" s="389"/>
      <c r="DQ1" s="1215" t="str">
        <f>DG1</f>
        <v>ENTRADA DEL MES DE    ENERO  2023</v>
      </c>
      <c r="DR1" s="1215"/>
      <c r="DS1" s="1215"/>
      <c r="DT1" s="1215"/>
      <c r="DU1" s="1215"/>
      <c r="DV1" s="1215"/>
      <c r="DW1" s="1215"/>
      <c r="DX1" s="266">
        <f>DN1+1</f>
        <v>12</v>
      </c>
      <c r="EA1" s="1215" t="str">
        <f>DQ1</f>
        <v>ENTRADA DEL MES DE    ENERO  2023</v>
      </c>
      <c r="EB1" s="1215"/>
      <c r="EC1" s="1215"/>
      <c r="ED1" s="1215"/>
      <c r="EE1" s="1215"/>
      <c r="EF1" s="1215"/>
      <c r="EG1" s="1215"/>
      <c r="EH1" s="266">
        <f>DX1+1</f>
        <v>13</v>
      </c>
      <c r="EI1" s="389"/>
      <c r="EK1" s="1215" t="str">
        <f>EA1</f>
        <v>ENTRADA DEL MES DE    ENERO  2023</v>
      </c>
      <c r="EL1" s="1215"/>
      <c r="EM1" s="1215"/>
      <c r="EN1" s="1215"/>
      <c r="EO1" s="1215"/>
      <c r="EP1" s="1215"/>
      <c r="EQ1" s="1215"/>
      <c r="ER1" s="266">
        <f>EH1+1</f>
        <v>14</v>
      </c>
      <c r="ES1" s="389"/>
      <c r="EU1" s="1215" t="str">
        <f>EK1</f>
        <v>ENTRADA DEL MES DE    ENERO  2023</v>
      </c>
      <c r="EV1" s="1215"/>
      <c r="EW1" s="1215"/>
      <c r="EX1" s="1215"/>
      <c r="EY1" s="1215"/>
      <c r="EZ1" s="1215"/>
      <c r="FA1" s="1215"/>
      <c r="FB1" s="266">
        <f>ER1+1</f>
        <v>15</v>
      </c>
      <c r="FC1" s="389"/>
      <c r="FE1" s="1215" t="str">
        <f>EU1</f>
        <v>ENTRADA DEL MES DE    ENERO  2023</v>
      </c>
      <c r="FF1" s="1215"/>
      <c r="FG1" s="1215"/>
      <c r="FH1" s="1215"/>
      <c r="FI1" s="1215"/>
      <c r="FJ1" s="1215"/>
      <c r="FK1" s="1215"/>
      <c r="FL1" s="266">
        <f>FB1+1</f>
        <v>16</v>
      </c>
      <c r="FM1" s="389"/>
      <c r="FO1" s="1215" t="str">
        <f>FE1</f>
        <v>ENTRADA DEL MES DE    ENERO  2023</v>
      </c>
      <c r="FP1" s="1215"/>
      <c r="FQ1" s="1215"/>
      <c r="FR1" s="1215"/>
      <c r="FS1" s="1215"/>
      <c r="FT1" s="1215"/>
      <c r="FU1" s="1215"/>
      <c r="FV1" s="266">
        <f>FL1+1</f>
        <v>17</v>
      </c>
      <c r="FW1" s="389"/>
      <c r="FY1" s="1215" t="str">
        <f>FO1</f>
        <v>ENTRADA DEL MES DE    ENERO  2023</v>
      </c>
      <c r="FZ1" s="1215"/>
      <c r="GA1" s="1215"/>
      <c r="GB1" s="1215"/>
      <c r="GC1" s="1215"/>
      <c r="GD1" s="1215"/>
      <c r="GE1" s="1215"/>
      <c r="GF1" s="266">
        <f>FV1+1</f>
        <v>18</v>
      </c>
      <c r="GG1" s="389"/>
      <c r="GH1" s="75" t="s">
        <v>37</v>
      </c>
      <c r="GI1" s="1215" t="str">
        <f>FY1</f>
        <v>ENTRADA DEL MES DE    ENERO  2023</v>
      </c>
      <c r="GJ1" s="1215"/>
      <c r="GK1" s="1215"/>
      <c r="GL1" s="1215"/>
      <c r="GM1" s="1215"/>
      <c r="GN1" s="1215"/>
      <c r="GO1" s="1215"/>
      <c r="GP1" s="266">
        <f>GF1+1</f>
        <v>19</v>
      </c>
      <c r="GQ1" s="389"/>
      <c r="GS1" s="1215" t="str">
        <f>GI1</f>
        <v>ENTRADA DEL MES DE    ENERO  2023</v>
      </c>
      <c r="GT1" s="1215"/>
      <c r="GU1" s="1215"/>
      <c r="GV1" s="1215"/>
      <c r="GW1" s="1215"/>
      <c r="GX1" s="1215"/>
      <c r="GY1" s="1215"/>
      <c r="GZ1" s="266">
        <f>GP1+1</f>
        <v>20</v>
      </c>
      <c r="HA1" s="389"/>
      <c r="HC1" s="1215" t="str">
        <f>GS1</f>
        <v>ENTRADA DEL MES DE    ENERO  2023</v>
      </c>
      <c r="HD1" s="1215"/>
      <c r="HE1" s="1215"/>
      <c r="HF1" s="1215"/>
      <c r="HG1" s="1215"/>
      <c r="HH1" s="1215"/>
      <c r="HI1" s="1215"/>
      <c r="HJ1" s="266">
        <f>GZ1+1</f>
        <v>21</v>
      </c>
      <c r="HK1" s="389"/>
      <c r="HM1" s="1215" t="str">
        <f>HC1</f>
        <v>ENTRADA DEL MES DE    ENERO  2023</v>
      </c>
      <c r="HN1" s="1215"/>
      <c r="HO1" s="1215"/>
      <c r="HP1" s="1215"/>
      <c r="HQ1" s="1215"/>
      <c r="HR1" s="1215"/>
      <c r="HS1" s="1215"/>
      <c r="HT1" s="266">
        <f>HJ1+1</f>
        <v>22</v>
      </c>
      <c r="HU1" s="389"/>
      <c r="HW1" s="1215" t="str">
        <f>HM1</f>
        <v>ENTRADA DEL MES DE    ENERO  2023</v>
      </c>
      <c r="HX1" s="1215"/>
      <c r="HY1" s="1215"/>
      <c r="HZ1" s="1215"/>
      <c r="IA1" s="1215"/>
      <c r="IB1" s="1215"/>
      <c r="IC1" s="1215"/>
      <c r="ID1" s="266">
        <f>HT1+1</f>
        <v>23</v>
      </c>
      <c r="IE1" s="389"/>
      <c r="IG1" s="1215" t="str">
        <f>HW1</f>
        <v>ENTRADA DEL MES DE    ENERO  2023</v>
      </c>
      <c r="IH1" s="1215"/>
      <c r="II1" s="1215"/>
      <c r="IJ1" s="1215"/>
      <c r="IK1" s="1215"/>
      <c r="IL1" s="1215"/>
      <c r="IM1" s="1215"/>
      <c r="IN1" s="266">
        <f>ID1+1</f>
        <v>24</v>
      </c>
      <c r="IO1" s="389"/>
      <c r="IQ1" s="1215" t="str">
        <f>IG1</f>
        <v>ENTRADA DEL MES DE    ENERO  2023</v>
      </c>
      <c r="IR1" s="1215"/>
      <c r="IS1" s="1215"/>
      <c r="IT1" s="1215"/>
      <c r="IU1" s="1215"/>
      <c r="IV1" s="1215"/>
      <c r="IW1" s="1215"/>
      <c r="IX1" s="266">
        <f>IN1+1</f>
        <v>25</v>
      </c>
      <c r="IY1" s="389"/>
      <c r="JA1" s="1215" t="str">
        <f>IQ1</f>
        <v>ENTRADA DEL MES DE    ENERO  2023</v>
      </c>
      <c r="JB1" s="1215"/>
      <c r="JC1" s="1215"/>
      <c r="JD1" s="1215"/>
      <c r="JE1" s="1215"/>
      <c r="JF1" s="1215"/>
      <c r="JG1" s="1215"/>
      <c r="JH1" s="266">
        <f>IX1+1</f>
        <v>26</v>
      </c>
      <c r="JI1" s="389"/>
      <c r="JK1" s="1216" t="str">
        <f>JA1</f>
        <v>ENTRADA DEL MES DE    ENERO  2023</v>
      </c>
      <c r="JL1" s="1216"/>
      <c r="JM1" s="1216"/>
      <c r="JN1" s="1216"/>
      <c r="JO1" s="1216"/>
      <c r="JP1" s="1216"/>
      <c r="JQ1" s="1216"/>
      <c r="JR1" s="266">
        <f>JH1+1</f>
        <v>27</v>
      </c>
      <c r="JS1" s="389"/>
      <c r="JU1" s="1215" t="str">
        <f>JK1</f>
        <v>ENTRADA DEL MES DE    ENERO  2023</v>
      </c>
      <c r="JV1" s="1215"/>
      <c r="JW1" s="1215"/>
      <c r="JX1" s="1215"/>
      <c r="JY1" s="1215"/>
      <c r="JZ1" s="1215"/>
      <c r="KA1" s="1215"/>
      <c r="KB1" s="266">
        <f>JR1+1</f>
        <v>28</v>
      </c>
      <c r="KC1" s="389"/>
      <c r="KE1" s="1215" t="str">
        <f>JU1</f>
        <v>ENTRADA DEL MES DE    ENERO  2023</v>
      </c>
      <c r="KF1" s="1215"/>
      <c r="KG1" s="1215"/>
      <c r="KH1" s="1215"/>
      <c r="KI1" s="1215"/>
      <c r="KJ1" s="1215"/>
      <c r="KK1" s="1215"/>
      <c r="KL1" s="266">
        <f>KB1+1</f>
        <v>29</v>
      </c>
      <c r="KM1" s="389"/>
      <c r="KO1" s="1215" t="str">
        <f>KE1</f>
        <v>ENTRADA DEL MES DE    ENERO  2023</v>
      </c>
      <c r="KP1" s="1215"/>
      <c r="KQ1" s="1215"/>
      <c r="KR1" s="1215"/>
      <c r="KS1" s="1215"/>
      <c r="KT1" s="1215"/>
      <c r="KU1" s="1215"/>
      <c r="KV1" s="266">
        <f>KL1+1</f>
        <v>30</v>
      </c>
      <c r="KW1" s="389"/>
      <c r="KY1" s="1215" t="str">
        <f>KO1</f>
        <v>ENTRADA DEL MES DE    ENERO  2023</v>
      </c>
      <c r="KZ1" s="1215"/>
      <c r="LA1" s="1215"/>
      <c r="LB1" s="1215"/>
      <c r="LC1" s="1215"/>
      <c r="LD1" s="1215"/>
      <c r="LE1" s="1215"/>
      <c r="LF1" s="266">
        <f>KV1+1</f>
        <v>31</v>
      </c>
      <c r="LG1" s="389"/>
      <c r="LI1" s="1215" t="str">
        <f>KY1</f>
        <v>ENTRADA DEL MES DE    ENERO  2023</v>
      </c>
      <c r="LJ1" s="1215"/>
      <c r="LK1" s="1215"/>
      <c r="LL1" s="1215"/>
      <c r="LM1" s="1215"/>
      <c r="LN1" s="1215"/>
      <c r="LO1" s="1215"/>
      <c r="LP1" s="266">
        <f>LF1+1</f>
        <v>32</v>
      </c>
      <c r="LQ1" s="389"/>
      <c r="LS1" s="1215" t="str">
        <f>LI1</f>
        <v>ENTRADA DEL MES DE    ENERO  2023</v>
      </c>
      <c r="LT1" s="1215"/>
      <c r="LU1" s="1215"/>
      <c r="LV1" s="1215"/>
      <c r="LW1" s="1215"/>
      <c r="LX1" s="1215"/>
      <c r="LY1" s="1215"/>
      <c r="LZ1" s="266">
        <f>LP1+1</f>
        <v>33</v>
      </c>
      <c r="MC1" s="1215" t="str">
        <f>LS1</f>
        <v>ENTRADA DEL MES DE    ENERO  2023</v>
      </c>
      <c r="MD1" s="1215"/>
      <c r="ME1" s="1215"/>
      <c r="MF1" s="1215"/>
      <c r="MG1" s="1215"/>
      <c r="MH1" s="1215"/>
      <c r="MI1" s="1215"/>
      <c r="MJ1" s="266">
        <f>LZ1+1</f>
        <v>34</v>
      </c>
      <c r="MK1" s="266"/>
      <c r="MM1" s="1215" t="str">
        <f>MC1</f>
        <v>ENTRADA DEL MES DE    ENERO  2023</v>
      </c>
      <c r="MN1" s="1215"/>
      <c r="MO1" s="1215"/>
      <c r="MP1" s="1215"/>
      <c r="MQ1" s="1215"/>
      <c r="MR1" s="1215"/>
      <c r="MS1" s="1215"/>
      <c r="MT1" s="266">
        <f>MJ1+1</f>
        <v>35</v>
      </c>
      <c r="MU1" s="266"/>
      <c r="MW1" s="1215" t="str">
        <f>MM1</f>
        <v>ENTRADA DEL MES DE    ENERO  2023</v>
      </c>
      <c r="MX1" s="1215"/>
      <c r="MY1" s="1215"/>
      <c r="MZ1" s="1215"/>
      <c r="NA1" s="1215"/>
      <c r="NB1" s="1215"/>
      <c r="NC1" s="1215"/>
      <c r="ND1" s="266">
        <f>MT1+1</f>
        <v>36</v>
      </c>
      <c r="NE1" s="266"/>
      <c r="NG1" s="1215" t="str">
        <f>MW1</f>
        <v>ENTRADA DEL MES DE    ENERO  2023</v>
      </c>
      <c r="NH1" s="1215"/>
      <c r="NI1" s="1215"/>
      <c r="NJ1" s="1215"/>
      <c r="NK1" s="1215"/>
      <c r="NL1" s="1215"/>
      <c r="NM1" s="1215"/>
      <c r="NN1" s="266">
        <f>ND1+1</f>
        <v>37</v>
      </c>
      <c r="NO1" s="266"/>
      <c r="NQ1" s="1215" t="str">
        <f>NG1</f>
        <v>ENTRADA DEL MES DE    ENERO  2023</v>
      </c>
      <c r="NR1" s="1215"/>
      <c r="NS1" s="1215"/>
      <c r="NT1" s="1215"/>
      <c r="NU1" s="1215"/>
      <c r="NV1" s="1215"/>
      <c r="NW1" s="1215"/>
      <c r="NX1" s="266">
        <f>NN1+1</f>
        <v>38</v>
      </c>
      <c r="NY1" s="266"/>
      <c r="OA1" s="1215" t="str">
        <f>NQ1</f>
        <v>ENTRADA DEL MES DE    ENERO  2023</v>
      </c>
      <c r="OB1" s="1215"/>
      <c r="OC1" s="1215"/>
      <c r="OD1" s="1215"/>
      <c r="OE1" s="1215"/>
      <c r="OF1" s="1215"/>
      <c r="OG1" s="1215"/>
      <c r="OH1" s="266">
        <f>NX1+1</f>
        <v>39</v>
      </c>
      <c r="OI1" s="266"/>
      <c r="OK1" s="1215" t="str">
        <f>OA1</f>
        <v>ENTRADA DEL MES DE    ENERO  2023</v>
      </c>
      <c r="OL1" s="1215"/>
      <c r="OM1" s="1215"/>
      <c r="ON1" s="1215"/>
      <c r="OO1" s="1215"/>
      <c r="OP1" s="1215"/>
      <c r="OQ1" s="1215"/>
      <c r="OR1" s="266">
        <f>OH1+1</f>
        <v>40</v>
      </c>
      <c r="OS1" s="266"/>
      <c r="OU1" s="1215" t="str">
        <f>OK1</f>
        <v>ENTRADA DEL MES DE    ENERO  2023</v>
      </c>
      <c r="OV1" s="1215"/>
      <c r="OW1" s="1215"/>
      <c r="OX1" s="1215"/>
      <c r="OY1" s="1215"/>
      <c r="OZ1" s="1215"/>
      <c r="PA1" s="1215"/>
      <c r="PB1" s="266">
        <f>OR1+1</f>
        <v>41</v>
      </c>
      <c r="PC1" s="266"/>
      <c r="PE1" s="1215" t="str">
        <f>OU1</f>
        <v>ENTRADA DEL MES DE    ENERO  2023</v>
      </c>
      <c r="PF1" s="1215"/>
      <c r="PG1" s="1215"/>
      <c r="PH1" s="1215"/>
      <c r="PI1" s="1215"/>
      <c r="PJ1" s="1215"/>
      <c r="PK1" s="1215"/>
      <c r="PL1" s="266">
        <f>PB1+1</f>
        <v>42</v>
      </c>
      <c r="PM1" s="266"/>
      <c r="PN1" s="266"/>
      <c r="PP1" s="1215" t="str">
        <f>PE1</f>
        <v>ENTRADA DEL MES DE    ENERO  2023</v>
      </c>
      <c r="PQ1" s="1215"/>
      <c r="PR1" s="1215"/>
      <c r="PS1" s="1215"/>
      <c r="PT1" s="1215"/>
      <c r="PU1" s="1215"/>
      <c r="PV1" s="1215"/>
      <c r="PW1" s="266">
        <f>PL1+1</f>
        <v>43</v>
      </c>
      <c r="PX1" s="266"/>
      <c r="PZ1" s="1215" t="str">
        <f>PP1</f>
        <v>ENTRADA DEL MES DE    ENERO  2023</v>
      </c>
      <c r="QA1" s="1215"/>
      <c r="QB1" s="1215"/>
      <c r="QC1" s="1215"/>
      <c r="QD1" s="1215"/>
      <c r="QE1" s="1215"/>
      <c r="QF1" s="1215"/>
      <c r="QG1" s="266">
        <f>PW1+1</f>
        <v>44</v>
      </c>
      <c r="QH1" s="266"/>
      <c r="QJ1" s="1215" t="str">
        <f>PZ1</f>
        <v>ENTRADA DEL MES DE    ENERO  2023</v>
      </c>
      <c r="QK1" s="1215"/>
      <c r="QL1" s="1215"/>
      <c r="QM1" s="1215"/>
      <c r="QN1" s="1215"/>
      <c r="QO1" s="1215"/>
      <c r="QP1" s="1215"/>
      <c r="QQ1" s="266">
        <f>QG1+1</f>
        <v>45</v>
      </c>
      <c r="QR1" s="266"/>
      <c r="QT1" s="1215" t="str">
        <f>QJ1</f>
        <v>ENTRADA DEL MES DE    ENERO  2023</v>
      </c>
      <c r="QU1" s="1215"/>
      <c r="QV1" s="1215"/>
      <c r="QW1" s="1215"/>
      <c r="QX1" s="1215"/>
      <c r="QY1" s="1215"/>
      <c r="QZ1" s="1215"/>
      <c r="RA1" s="266">
        <f>QQ1+1</f>
        <v>46</v>
      </c>
      <c r="RB1" s="266"/>
      <c r="RD1" s="1215" t="str">
        <f>QT1</f>
        <v>ENTRADA DEL MES DE    ENERO  2023</v>
      </c>
      <c r="RE1" s="1215"/>
      <c r="RF1" s="1215"/>
      <c r="RG1" s="1215"/>
      <c r="RH1" s="1215"/>
      <c r="RI1" s="1215"/>
      <c r="RJ1" s="1215"/>
      <c r="RK1" s="266">
        <f>RA1+1</f>
        <v>47</v>
      </c>
      <c r="RL1" s="266"/>
      <c r="RN1" s="1215" t="str">
        <f>RD1</f>
        <v>ENTRADA DEL MES DE    ENERO  2023</v>
      </c>
      <c r="RO1" s="1215"/>
      <c r="RP1" s="1215"/>
      <c r="RQ1" s="1215"/>
      <c r="RR1" s="1215"/>
      <c r="RS1" s="1215"/>
      <c r="RT1" s="1215"/>
      <c r="RU1" s="266">
        <f>RK1+1</f>
        <v>48</v>
      </c>
      <c r="RV1" s="266"/>
      <c r="RX1" s="1215" t="str">
        <f>RN1</f>
        <v>ENTRADA DEL MES DE    ENERO  2023</v>
      </c>
      <c r="RY1" s="1215"/>
      <c r="RZ1" s="1215"/>
      <c r="SA1" s="1215"/>
      <c r="SB1" s="1215"/>
      <c r="SC1" s="1215"/>
      <c r="SD1" s="1215"/>
      <c r="SE1" s="266">
        <f>RU1+1</f>
        <v>49</v>
      </c>
      <c r="SF1" s="266"/>
      <c r="SH1" s="1215" t="str">
        <f>RX1</f>
        <v>ENTRADA DEL MES DE    ENERO  2023</v>
      </c>
      <c r="SI1" s="1215"/>
      <c r="SJ1" s="1215"/>
      <c r="SK1" s="1215"/>
      <c r="SL1" s="1215"/>
      <c r="SM1" s="1215"/>
      <c r="SN1" s="1215"/>
      <c r="SO1" s="266">
        <f>SE1+1</f>
        <v>50</v>
      </c>
      <c r="SP1" s="266"/>
      <c r="SR1" s="1215" t="str">
        <f>SH1</f>
        <v>ENTRADA DEL MES DE    ENERO  2023</v>
      </c>
      <c r="SS1" s="1215"/>
      <c r="ST1" s="1215"/>
      <c r="SU1" s="1215"/>
      <c r="SV1" s="1215"/>
      <c r="SW1" s="1215"/>
      <c r="SX1" s="1215"/>
      <c r="SY1" s="266">
        <f>SO1+1</f>
        <v>51</v>
      </c>
      <c r="SZ1" s="266"/>
      <c r="TB1" s="1215" t="str">
        <f>SR1</f>
        <v>ENTRADA DEL MES DE    ENERO  2023</v>
      </c>
      <c r="TC1" s="1215"/>
      <c r="TD1" s="1215"/>
      <c r="TE1" s="1215"/>
      <c r="TF1" s="1215"/>
      <c r="TG1" s="1215"/>
      <c r="TH1" s="1215"/>
      <c r="TI1" s="266">
        <f>SY1+1</f>
        <v>52</v>
      </c>
      <c r="TJ1" s="266"/>
      <c r="TL1" s="1215" t="str">
        <f>TB1</f>
        <v>ENTRADA DEL MES DE    ENERO  2023</v>
      </c>
      <c r="TM1" s="1215"/>
      <c r="TN1" s="1215"/>
      <c r="TO1" s="1215"/>
      <c r="TP1" s="1215"/>
      <c r="TQ1" s="1215"/>
      <c r="TR1" s="1215"/>
      <c r="TS1" s="266">
        <f>TI1+1</f>
        <v>53</v>
      </c>
      <c r="TT1" s="266"/>
      <c r="TV1" s="1215" t="str">
        <f>TL1</f>
        <v>ENTRADA DEL MES DE    ENERO  2023</v>
      </c>
      <c r="TW1" s="1215"/>
      <c r="TX1" s="1215"/>
      <c r="TY1" s="1215"/>
      <c r="TZ1" s="1215"/>
      <c r="UA1" s="1215"/>
      <c r="UB1" s="1215"/>
      <c r="UC1" s="266">
        <f>TS1+1</f>
        <v>54</v>
      </c>
      <c r="UE1" s="1215" t="str">
        <f>TV1</f>
        <v>ENTRADA DEL MES DE    ENERO  2023</v>
      </c>
      <c r="UF1" s="1215"/>
      <c r="UG1" s="1215"/>
      <c r="UH1" s="1215"/>
      <c r="UI1" s="1215"/>
      <c r="UJ1" s="1215"/>
      <c r="UK1" s="1215"/>
      <c r="UL1" s="266">
        <f>UC1+1</f>
        <v>55</v>
      </c>
      <c r="UN1" s="1215" t="str">
        <f>UE1</f>
        <v>ENTRADA DEL MES DE    ENERO  2023</v>
      </c>
      <c r="UO1" s="1215"/>
      <c r="UP1" s="1215"/>
      <c r="UQ1" s="1215"/>
      <c r="UR1" s="1215"/>
      <c r="US1" s="1215"/>
      <c r="UT1" s="1215"/>
      <c r="UU1" s="266">
        <f>UL1+1</f>
        <v>56</v>
      </c>
      <c r="UW1" s="1215" t="str">
        <f>UN1</f>
        <v>ENTRADA DEL MES DE    ENERO  2023</v>
      </c>
      <c r="UX1" s="1215"/>
      <c r="UY1" s="1215"/>
      <c r="UZ1" s="1215"/>
      <c r="VA1" s="1215"/>
      <c r="VB1" s="1215"/>
      <c r="VC1" s="1215"/>
      <c r="VD1" s="266">
        <f>UU1+1</f>
        <v>57</v>
      </c>
      <c r="VF1" s="1215" t="str">
        <f>UW1</f>
        <v>ENTRADA DEL MES DE    ENERO  2023</v>
      </c>
      <c r="VG1" s="1215"/>
      <c r="VH1" s="1215"/>
      <c r="VI1" s="1215"/>
      <c r="VJ1" s="1215"/>
      <c r="VK1" s="1215"/>
      <c r="VL1" s="1215"/>
      <c r="VM1" s="266">
        <f>VD1+1</f>
        <v>58</v>
      </c>
      <c r="VO1" s="1215" t="str">
        <f>VF1</f>
        <v>ENTRADA DEL MES DE    ENERO  2023</v>
      </c>
      <c r="VP1" s="1215"/>
      <c r="VQ1" s="1215"/>
      <c r="VR1" s="1215"/>
      <c r="VS1" s="1215"/>
      <c r="VT1" s="1215"/>
      <c r="VU1" s="1215"/>
      <c r="VV1" s="266">
        <f>VM1+1</f>
        <v>59</v>
      </c>
      <c r="VX1" s="1215" t="str">
        <f>VO1</f>
        <v>ENTRADA DEL MES DE    ENERO  2023</v>
      </c>
      <c r="VY1" s="1215"/>
      <c r="VZ1" s="1215"/>
      <c r="WA1" s="1215"/>
      <c r="WB1" s="1215"/>
      <c r="WC1" s="1215"/>
      <c r="WD1" s="1215"/>
      <c r="WE1" s="266">
        <f>VV1+1</f>
        <v>60</v>
      </c>
      <c r="WG1" s="1215" t="str">
        <f>VX1</f>
        <v>ENTRADA DEL MES DE    ENERO  2023</v>
      </c>
      <c r="WH1" s="1215"/>
      <c r="WI1" s="1215"/>
      <c r="WJ1" s="1215"/>
      <c r="WK1" s="1215"/>
      <c r="WL1" s="1215"/>
      <c r="WM1" s="1215"/>
      <c r="WN1" s="266">
        <f>WE1+1</f>
        <v>61</v>
      </c>
      <c r="WP1" s="1215" t="str">
        <f>WG1</f>
        <v>ENTRADA DEL MES DE    ENERO  2023</v>
      </c>
      <c r="WQ1" s="1215"/>
      <c r="WR1" s="1215"/>
      <c r="WS1" s="1215"/>
      <c r="WT1" s="1215"/>
      <c r="WU1" s="1215"/>
      <c r="WV1" s="1215"/>
      <c r="WW1" s="266">
        <f>WN1+1</f>
        <v>62</v>
      </c>
      <c r="WY1" s="1215" t="str">
        <f>WP1</f>
        <v>ENTRADA DEL MES DE    ENERO  2023</v>
      </c>
      <c r="WZ1" s="1215"/>
      <c r="XA1" s="1215"/>
      <c r="XB1" s="1215"/>
      <c r="XC1" s="1215"/>
      <c r="XD1" s="1215"/>
      <c r="XE1" s="1215"/>
      <c r="XF1" s="266">
        <f>WW1+1</f>
        <v>63</v>
      </c>
      <c r="XH1" s="1215" t="str">
        <f>WY1</f>
        <v>ENTRADA DEL MES DE    ENERO  2023</v>
      </c>
      <c r="XI1" s="1215"/>
      <c r="XJ1" s="1215"/>
      <c r="XK1" s="1215"/>
      <c r="XL1" s="1215"/>
      <c r="XM1" s="1215"/>
      <c r="XN1" s="1215"/>
      <c r="XO1" s="266">
        <f>XF1+1</f>
        <v>64</v>
      </c>
      <c r="XQ1" s="1215" t="str">
        <f>XH1</f>
        <v>ENTRADA DEL MES DE    ENERO  2023</v>
      </c>
      <c r="XR1" s="1215"/>
      <c r="XS1" s="1215"/>
      <c r="XT1" s="1215"/>
      <c r="XU1" s="1215"/>
      <c r="XV1" s="1215"/>
      <c r="XW1" s="1215"/>
      <c r="XX1" s="266">
        <f>XO1+1</f>
        <v>65</v>
      </c>
      <c r="XZ1" s="1215" t="str">
        <f>XQ1</f>
        <v>ENTRADA DEL MES DE    ENERO  2023</v>
      </c>
      <c r="YA1" s="1215"/>
      <c r="YB1" s="1215"/>
      <c r="YC1" s="1215"/>
      <c r="YD1" s="1215"/>
      <c r="YE1" s="1215"/>
      <c r="YF1" s="1215"/>
      <c r="YG1" s="266">
        <f>XX1+1</f>
        <v>66</v>
      </c>
      <c r="YI1" s="1215" t="str">
        <f>XZ1</f>
        <v>ENTRADA DEL MES DE    ENERO  2023</v>
      </c>
      <c r="YJ1" s="1215"/>
      <c r="YK1" s="1215"/>
      <c r="YL1" s="1215"/>
      <c r="YM1" s="1215"/>
      <c r="YN1" s="1215"/>
      <c r="YO1" s="1215"/>
      <c r="YP1" s="266">
        <f>YG1+1</f>
        <v>67</v>
      </c>
      <c r="YR1" s="1215" t="str">
        <f>YI1</f>
        <v>ENTRADA DEL MES DE    ENERO  2023</v>
      </c>
      <c r="YS1" s="1215"/>
      <c r="YT1" s="1215"/>
      <c r="YU1" s="1215"/>
      <c r="YV1" s="1215"/>
      <c r="YW1" s="1215"/>
      <c r="YX1" s="1215"/>
      <c r="YY1" s="266">
        <f>YP1+1</f>
        <v>68</v>
      </c>
      <c r="ZA1" s="1215" t="str">
        <f>YR1</f>
        <v>ENTRADA DEL MES DE    ENERO  2023</v>
      </c>
      <c r="ZB1" s="1215"/>
      <c r="ZC1" s="1215"/>
      <c r="ZD1" s="1215"/>
      <c r="ZE1" s="1215"/>
      <c r="ZF1" s="1215"/>
      <c r="ZG1" s="1215"/>
      <c r="ZH1" s="266">
        <f>YY1+1</f>
        <v>69</v>
      </c>
      <c r="ZJ1" s="1215" t="str">
        <f>ZA1</f>
        <v>ENTRADA DEL MES DE    ENERO  2023</v>
      </c>
      <c r="ZK1" s="1215"/>
      <c r="ZL1" s="1215"/>
      <c r="ZM1" s="1215"/>
      <c r="ZN1" s="1215"/>
      <c r="ZO1" s="1215"/>
      <c r="ZP1" s="1215"/>
      <c r="ZQ1" s="266">
        <f>ZH1+1</f>
        <v>70</v>
      </c>
      <c r="ZS1" s="1215" t="str">
        <f>ZJ1</f>
        <v>ENTRADA DEL MES DE    ENERO  2023</v>
      </c>
      <c r="ZT1" s="1215"/>
      <c r="ZU1" s="1215"/>
      <c r="ZV1" s="1215"/>
      <c r="ZW1" s="1215"/>
      <c r="ZX1" s="1215"/>
      <c r="ZY1" s="1215"/>
      <c r="ZZ1" s="266">
        <f>ZQ1+1</f>
        <v>71</v>
      </c>
      <c r="AAB1" s="1215" t="str">
        <f>ZS1</f>
        <v>ENTRADA DEL MES DE    ENERO  2023</v>
      </c>
      <c r="AAC1" s="1215"/>
      <c r="AAD1" s="1215"/>
      <c r="AAE1" s="1215"/>
      <c r="AAF1" s="1215"/>
      <c r="AAG1" s="1215"/>
      <c r="AAH1" s="1215"/>
      <c r="AAI1" s="266">
        <f>ZZ1+1</f>
        <v>72</v>
      </c>
      <c r="AAK1" s="1215" t="str">
        <f>AAB1</f>
        <v>ENTRADA DEL MES DE    ENERO  2023</v>
      </c>
      <c r="AAL1" s="1215"/>
      <c r="AAM1" s="1215"/>
      <c r="AAN1" s="1215"/>
      <c r="AAO1" s="1215"/>
      <c r="AAP1" s="1215"/>
      <c r="AAQ1" s="1215"/>
      <c r="AAR1" s="266">
        <f>AAI1+1</f>
        <v>73</v>
      </c>
      <c r="AAT1" s="1215" t="str">
        <f>AAK1</f>
        <v>ENTRADA DEL MES DE    ENERO  2023</v>
      </c>
      <c r="AAU1" s="1215"/>
      <c r="AAV1" s="1215"/>
      <c r="AAW1" s="1215"/>
      <c r="AAX1" s="1215"/>
      <c r="AAY1" s="1215"/>
      <c r="AAZ1" s="1215"/>
      <c r="ABA1" s="266">
        <f>AAR1+1</f>
        <v>74</v>
      </c>
      <c r="ABC1" s="1215" t="str">
        <f>AAT1</f>
        <v>ENTRADA DEL MES DE    ENERO  2023</v>
      </c>
      <c r="ABD1" s="1215"/>
      <c r="ABE1" s="1215"/>
      <c r="ABF1" s="1215"/>
      <c r="ABG1" s="1215"/>
      <c r="ABH1" s="1215"/>
      <c r="ABI1" s="1215"/>
      <c r="ABJ1" s="266">
        <f>ABA1+1</f>
        <v>75</v>
      </c>
      <c r="ABL1" s="1215" t="str">
        <f>ABC1</f>
        <v>ENTRADA DEL MES DE    ENERO  2023</v>
      </c>
      <c r="ABM1" s="1215"/>
      <c r="ABN1" s="1215"/>
      <c r="ABO1" s="1215"/>
      <c r="ABP1" s="1215"/>
      <c r="ABQ1" s="1215"/>
      <c r="ABR1" s="1215"/>
      <c r="ABS1" s="266">
        <f>ABJ1+1</f>
        <v>76</v>
      </c>
      <c r="ABU1" s="1215" t="str">
        <f>ABL1</f>
        <v>ENTRADA DEL MES DE    ENERO  2023</v>
      </c>
      <c r="ABV1" s="1215"/>
      <c r="ABW1" s="1215"/>
      <c r="ABX1" s="1215"/>
      <c r="ABY1" s="1215"/>
      <c r="ABZ1" s="1215"/>
      <c r="ACA1" s="1215"/>
      <c r="ACB1" s="266">
        <f>ABS1+1</f>
        <v>77</v>
      </c>
      <c r="ACD1" s="1215" t="str">
        <f>ABU1</f>
        <v>ENTRADA DEL MES DE    ENERO  2023</v>
      </c>
      <c r="ACE1" s="1215"/>
      <c r="ACF1" s="1215"/>
      <c r="ACG1" s="1215"/>
      <c r="ACH1" s="1215"/>
      <c r="ACI1" s="1215"/>
      <c r="ACJ1" s="1215"/>
      <c r="ACK1" s="266">
        <f>ACB1+1</f>
        <v>78</v>
      </c>
      <c r="ACM1" s="1215" t="str">
        <f>ACD1</f>
        <v>ENTRADA DEL MES DE    ENERO  2023</v>
      </c>
      <c r="ACN1" s="1215"/>
      <c r="ACO1" s="1215"/>
      <c r="ACP1" s="1215"/>
      <c r="ACQ1" s="1215"/>
      <c r="ACR1" s="1215"/>
      <c r="ACS1" s="1215"/>
      <c r="ACT1" s="266">
        <f>ACK1+1</f>
        <v>79</v>
      </c>
      <c r="ACV1" s="1215" t="str">
        <f>ACM1</f>
        <v>ENTRADA DEL MES DE    ENERO  2023</v>
      </c>
      <c r="ACW1" s="1215"/>
      <c r="ACX1" s="1215"/>
      <c r="ACY1" s="1215"/>
      <c r="ACZ1" s="1215"/>
      <c r="ADA1" s="1215"/>
      <c r="ADB1" s="1215"/>
      <c r="ADC1" s="266">
        <f>ACT1+1</f>
        <v>80</v>
      </c>
      <c r="ADE1" s="1215" t="str">
        <f>ACV1</f>
        <v>ENTRADA DEL MES DE    ENERO  2023</v>
      </c>
      <c r="ADF1" s="1215"/>
      <c r="ADG1" s="1215"/>
      <c r="ADH1" s="1215"/>
      <c r="ADI1" s="1215"/>
      <c r="ADJ1" s="1215"/>
      <c r="ADK1" s="1215"/>
      <c r="ADL1" s="266">
        <f>ADC1+1</f>
        <v>81</v>
      </c>
      <c r="ADN1" s="1215" t="str">
        <f>ADE1</f>
        <v>ENTRADA DEL MES DE    ENERO  2023</v>
      </c>
      <c r="ADO1" s="1215"/>
      <c r="ADP1" s="1215"/>
      <c r="ADQ1" s="1215"/>
      <c r="ADR1" s="1215"/>
      <c r="ADS1" s="1215"/>
      <c r="ADT1" s="1215"/>
      <c r="ADU1" s="266">
        <f>ADL1+1</f>
        <v>82</v>
      </c>
      <c r="ADW1" s="1215" t="str">
        <f>ADN1</f>
        <v>ENTRADA DEL MES DE    ENERO  2023</v>
      </c>
      <c r="ADX1" s="1215"/>
      <c r="ADY1" s="1215"/>
      <c r="ADZ1" s="1215"/>
      <c r="AEA1" s="1215"/>
      <c r="AEB1" s="1215"/>
      <c r="AEC1" s="1215"/>
      <c r="AED1" s="266">
        <f>ADU1+1</f>
        <v>83</v>
      </c>
      <c r="AEF1" s="1215" t="str">
        <f>ADW1</f>
        <v>ENTRADA DEL MES DE    ENERO  2023</v>
      </c>
      <c r="AEG1" s="1215"/>
      <c r="AEH1" s="1215"/>
      <c r="AEI1" s="1215"/>
      <c r="AEJ1" s="1215"/>
      <c r="AEK1" s="1215"/>
      <c r="AEL1" s="1215"/>
      <c r="AEM1" s="266">
        <f>AED1+1</f>
        <v>84</v>
      </c>
      <c r="AEO1" s="1215" t="str">
        <f>AEF1</f>
        <v>ENTRADA DEL MES DE    ENERO  2023</v>
      </c>
      <c r="AEP1" s="1215"/>
      <c r="AEQ1" s="1215"/>
      <c r="AER1" s="1215"/>
      <c r="AES1" s="1215"/>
      <c r="AET1" s="1215"/>
      <c r="AEU1" s="1215"/>
      <c r="AEV1" s="266">
        <f>AEM1+1</f>
        <v>85</v>
      </c>
      <c r="AEX1" s="1215" t="str">
        <f>AEO1</f>
        <v>ENTRADA DEL MES DE    ENERO  2023</v>
      </c>
      <c r="AEY1" s="1215"/>
      <c r="AEZ1" s="1215"/>
      <c r="AFA1" s="1215"/>
      <c r="AFB1" s="1215"/>
      <c r="AFC1" s="1215"/>
      <c r="AFD1" s="1215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39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39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39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39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39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39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39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39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39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39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39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6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8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530">
        <v>18978.099999999999</v>
      </c>
      <c r="R5" s="138">
        <f>O5-Q5</f>
        <v>119.51000000000204</v>
      </c>
      <c r="S5" s="138"/>
      <c r="U5" s="670" t="s">
        <v>141</v>
      </c>
      <c r="V5" s="1068" t="s">
        <v>142</v>
      </c>
      <c r="W5" s="672" t="s">
        <v>319</v>
      </c>
      <c r="X5" s="673">
        <v>44936</v>
      </c>
      <c r="Y5" s="674">
        <v>19214.14</v>
      </c>
      <c r="Z5" s="671">
        <v>21</v>
      </c>
      <c r="AA5" s="530">
        <v>19195</v>
      </c>
      <c r="AB5" s="138">
        <f>Y5-AA5</f>
        <v>19.139999999999418</v>
      </c>
      <c r="AC5" s="391"/>
      <c r="AE5" s="670" t="s">
        <v>320</v>
      </c>
      <c r="AF5" s="1068" t="s">
        <v>142</v>
      </c>
      <c r="AG5" s="672" t="s">
        <v>321</v>
      </c>
      <c r="AH5" s="675">
        <v>44936</v>
      </c>
      <c r="AI5" s="674">
        <v>18890.47</v>
      </c>
      <c r="AJ5" s="671">
        <v>21</v>
      </c>
      <c r="AK5" s="530">
        <v>18894</v>
      </c>
      <c r="AL5" s="138">
        <f>AI5-AK5</f>
        <v>-3.5299999999988358</v>
      </c>
      <c r="AM5" s="391"/>
      <c r="AN5" s="75" t="s">
        <v>41</v>
      </c>
      <c r="AO5" s="676" t="s">
        <v>322</v>
      </c>
      <c r="AP5" s="1069" t="s">
        <v>323</v>
      </c>
      <c r="AQ5" s="677" t="s">
        <v>324</v>
      </c>
      <c r="AR5" s="673">
        <v>44937</v>
      </c>
      <c r="AS5" s="674">
        <v>18535.89</v>
      </c>
      <c r="AT5" s="671">
        <v>20</v>
      </c>
      <c r="AU5" s="530">
        <v>18574.52</v>
      </c>
      <c r="AV5" s="138">
        <f>AS5-AU5</f>
        <v>-38.630000000001019</v>
      </c>
      <c r="AW5" s="391"/>
      <c r="AY5" s="676" t="s">
        <v>141</v>
      </c>
      <c r="AZ5" s="1068" t="s">
        <v>142</v>
      </c>
      <c r="BA5" s="677" t="s">
        <v>326</v>
      </c>
      <c r="BB5" s="673">
        <v>44938</v>
      </c>
      <c r="BC5" s="674">
        <v>18933.64</v>
      </c>
      <c r="BD5" s="671">
        <v>21</v>
      </c>
      <c r="BE5" s="530">
        <v>18989.5</v>
      </c>
      <c r="BF5" s="138">
        <f>BC5-BE5</f>
        <v>-55.860000000000582</v>
      </c>
      <c r="BG5" s="391"/>
      <c r="BI5" s="1218" t="s">
        <v>322</v>
      </c>
      <c r="BJ5" s="1073" t="s">
        <v>323</v>
      </c>
      <c r="BK5" s="677" t="s">
        <v>327</v>
      </c>
      <c r="BL5" s="675">
        <v>44938</v>
      </c>
      <c r="BM5" s="674">
        <v>18674.71</v>
      </c>
      <c r="BN5" s="671">
        <v>20</v>
      </c>
      <c r="BO5" s="530">
        <v>18735.97</v>
      </c>
      <c r="BP5" s="138">
        <f>BM5-BO5</f>
        <v>-61.260000000002037</v>
      </c>
      <c r="BQ5" s="391"/>
      <c r="BS5" s="1217" t="s">
        <v>141</v>
      </c>
      <c r="BT5" s="1082" t="s">
        <v>142</v>
      </c>
      <c r="BU5" s="677" t="s">
        <v>351</v>
      </c>
      <c r="BV5" s="673">
        <v>44940</v>
      </c>
      <c r="BW5" s="674">
        <v>18939.89</v>
      </c>
      <c r="BX5" s="671">
        <v>21</v>
      </c>
      <c r="BY5" s="530">
        <v>19089</v>
      </c>
      <c r="BZ5" s="138">
        <f>BW5-BY5</f>
        <v>-149.11000000000058</v>
      </c>
      <c r="CA5" s="391"/>
      <c r="CB5" s="241"/>
      <c r="CC5" s="670" t="s">
        <v>141</v>
      </c>
      <c r="CD5" s="818" t="s">
        <v>142</v>
      </c>
      <c r="CE5" s="677" t="s">
        <v>352</v>
      </c>
      <c r="CF5" s="673">
        <v>44943</v>
      </c>
      <c r="CG5" s="674">
        <v>19216.89</v>
      </c>
      <c r="CH5" s="671">
        <v>21</v>
      </c>
      <c r="CI5" s="530">
        <v>19229</v>
      </c>
      <c r="CJ5" s="138">
        <f>CG5-CI5</f>
        <v>-12.110000000000582</v>
      </c>
      <c r="CK5" s="241"/>
      <c r="CL5" s="241"/>
      <c r="CM5" s="1218" t="s">
        <v>141</v>
      </c>
      <c r="CN5" s="1083" t="s">
        <v>142</v>
      </c>
      <c r="CO5" s="672" t="s">
        <v>353</v>
      </c>
      <c r="CP5" s="673">
        <v>44943</v>
      </c>
      <c r="CQ5" s="674">
        <v>18334.09</v>
      </c>
      <c r="CR5" s="671">
        <v>20</v>
      </c>
      <c r="CS5" s="530">
        <v>18274.099999999999</v>
      </c>
      <c r="CT5" s="138">
        <f>CQ5-CS5</f>
        <v>59.990000000001601</v>
      </c>
      <c r="CU5" s="391"/>
      <c r="CW5" s="670" t="s">
        <v>322</v>
      </c>
      <c r="CX5" s="1069" t="s">
        <v>323</v>
      </c>
      <c r="CY5" s="672" t="s">
        <v>354</v>
      </c>
      <c r="CZ5" s="673">
        <v>44944</v>
      </c>
      <c r="DA5" s="674">
        <v>18717.89</v>
      </c>
      <c r="DB5" s="671">
        <v>20</v>
      </c>
      <c r="DC5" s="530">
        <v>18763.189999999999</v>
      </c>
      <c r="DD5" s="138">
        <f>DA5-DC5</f>
        <v>-45.299999999999272</v>
      </c>
      <c r="DE5" s="391"/>
      <c r="DG5" s="676" t="s">
        <v>141</v>
      </c>
      <c r="DH5" s="818" t="s">
        <v>142</v>
      </c>
      <c r="DI5" s="677" t="s">
        <v>357</v>
      </c>
      <c r="DJ5" s="673">
        <v>44945</v>
      </c>
      <c r="DK5" s="674">
        <v>19102.830000000002</v>
      </c>
      <c r="DL5" s="671">
        <v>21</v>
      </c>
      <c r="DM5" s="530">
        <v>19077.099999999999</v>
      </c>
      <c r="DN5" s="138">
        <f>DK5-DM5</f>
        <v>25.730000000003201</v>
      </c>
      <c r="DO5" s="391"/>
      <c r="DQ5" s="1220" t="s">
        <v>322</v>
      </c>
      <c r="DR5" s="1086" t="s">
        <v>323</v>
      </c>
      <c r="DS5" s="677" t="s">
        <v>358</v>
      </c>
      <c r="DT5" s="673">
        <v>44945</v>
      </c>
      <c r="DU5" s="674">
        <v>18804.38</v>
      </c>
      <c r="DV5" s="671">
        <v>20</v>
      </c>
      <c r="DW5" s="530">
        <v>18738.27</v>
      </c>
      <c r="DX5" s="138">
        <f>DU5-DW5</f>
        <v>66.110000000000582</v>
      </c>
      <c r="DY5" s="241"/>
      <c r="EA5" s="676" t="s">
        <v>141</v>
      </c>
      <c r="EB5" s="1068" t="s">
        <v>142</v>
      </c>
      <c r="EC5" s="677" t="s">
        <v>360</v>
      </c>
      <c r="ED5" s="673">
        <v>44946</v>
      </c>
      <c r="EE5" s="674">
        <v>19161.939999999999</v>
      </c>
      <c r="EF5" s="671">
        <v>21</v>
      </c>
      <c r="EG5" s="530">
        <v>19002.8</v>
      </c>
      <c r="EH5" s="138">
        <f>EE5-EG5</f>
        <v>159.13999999999942</v>
      </c>
      <c r="EI5" s="391"/>
      <c r="EJ5" s="75" t="s">
        <v>49</v>
      </c>
      <c r="EK5" s="676" t="s">
        <v>141</v>
      </c>
      <c r="EL5" s="1068" t="s">
        <v>142</v>
      </c>
      <c r="EM5" s="677" t="s">
        <v>361</v>
      </c>
      <c r="EN5" s="673">
        <v>44946</v>
      </c>
      <c r="EO5" s="674">
        <v>19245.080000000002</v>
      </c>
      <c r="EP5" s="671">
        <v>21</v>
      </c>
      <c r="EQ5" s="530">
        <v>19079.599999999999</v>
      </c>
      <c r="ER5" s="138">
        <f>EO5-EQ5</f>
        <v>165.4800000000032</v>
      </c>
      <c r="ES5" s="391"/>
      <c r="ET5" s="75" t="s">
        <v>49</v>
      </c>
      <c r="EU5" s="670" t="s">
        <v>427</v>
      </c>
      <c r="EV5" s="1095" t="s">
        <v>375</v>
      </c>
      <c r="EW5" s="672" t="s">
        <v>376</v>
      </c>
      <c r="EX5" s="673">
        <v>44946</v>
      </c>
      <c r="EY5" s="674">
        <v>18575.669999999998</v>
      </c>
      <c r="EZ5" s="671">
        <v>21</v>
      </c>
      <c r="FA5" s="1154">
        <v>18558.8</v>
      </c>
      <c r="FB5" s="138">
        <f>EY5-FA5</f>
        <v>16.869999999998981</v>
      </c>
      <c r="FC5" s="391"/>
      <c r="FE5" s="676" t="s">
        <v>322</v>
      </c>
      <c r="FF5" s="1069" t="s">
        <v>323</v>
      </c>
      <c r="FG5" s="677" t="s">
        <v>409</v>
      </c>
      <c r="FH5" s="673">
        <v>44951</v>
      </c>
      <c r="FI5" s="674">
        <v>18889.990000000002</v>
      </c>
      <c r="FJ5" s="671">
        <v>20</v>
      </c>
      <c r="FK5" s="1154">
        <v>19063.47</v>
      </c>
      <c r="FL5" s="138">
        <f>FI5-FK5</f>
        <v>-173.47999999999956</v>
      </c>
      <c r="FM5" s="391"/>
      <c r="FO5" s="685" t="s">
        <v>322</v>
      </c>
      <c r="FP5" s="1069" t="s">
        <v>323</v>
      </c>
      <c r="FQ5" s="677" t="s">
        <v>410</v>
      </c>
      <c r="FR5" s="673">
        <v>44951</v>
      </c>
      <c r="FS5" s="674">
        <v>18090.2</v>
      </c>
      <c r="FT5" s="671">
        <v>20</v>
      </c>
      <c r="FU5" s="530">
        <v>18143.12</v>
      </c>
      <c r="FV5" s="138">
        <f>FS5-FU5</f>
        <v>-52.919999999998254</v>
      </c>
      <c r="FW5" s="391"/>
      <c r="FY5" s="670" t="s">
        <v>141</v>
      </c>
      <c r="FZ5" s="1068" t="s">
        <v>142</v>
      </c>
      <c r="GA5" s="672" t="s">
        <v>412</v>
      </c>
      <c r="GB5" s="673">
        <v>44952</v>
      </c>
      <c r="GC5" s="674">
        <v>19067.810000000001</v>
      </c>
      <c r="GD5" s="671">
        <v>21</v>
      </c>
      <c r="GE5" s="530">
        <v>19109.900000000001</v>
      </c>
      <c r="GF5" s="138">
        <f>GC5-GE5</f>
        <v>-42.090000000000146</v>
      </c>
      <c r="GG5" s="391"/>
      <c r="GI5" s="754" t="s">
        <v>141</v>
      </c>
      <c r="GJ5" s="1068" t="s">
        <v>142</v>
      </c>
      <c r="GK5" s="677" t="s">
        <v>413</v>
      </c>
      <c r="GL5" s="675">
        <v>44953</v>
      </c>
      <c r="GM5" s="674">
        <v>19179.62</v>
      </c>
      <c r="GN5" s="671">
        <v>21</v>
      </c>
      <c r="GO5" s="530">
        <v>19213.8</v>
      </c>
      <c r="GP5" s="138">
        <f>GM5-GO5</f>
        <v>-34.180000000000291</v>
      </c>
      <c r="GQ5" s="391"/>
      <c r="GS5" s="1218" t="s">
        <v>414</v>
      </c>
      <c r="GT5" s="1069" t="s">
        <v>323</v>
      </c>
      <c r="GU5" s="671" t="s">
        <v>415</v>
      </c>
      <c r="GV5" s="675">
        <v>44953</v>
      </c>
      <c r="GW5" s="674">
        <v>18763.7</v>
      </c>
      <c r="GX5" s="671">
        <v>20</v>
      </c>
      <c r="GY5" s="530">
        <v>18783.54</v>
      </c>
      <c r="GZ5" s="138">
        <f>GW5-GY5</f>
        <v>-19.840000000000146</v>
      </c>
      <c r="HA5" s="391"/>
      <c r="HC5" s="1217"/>
      <c r="HD5" s="671"/>
      <c r="HE5" s="677"/>
      <c r="HF5" s="675"/>
      <c r="HG5" s="674"/>
      <c r="HH5" s="671"/>
      <c r="HI5" s="945"/>
      <c r="HJ5" s="138">
        <f>HG5-HI5</f>
        <v>0</v>
      </c>
      <c r="HK5" s="391"/>
      <c r="HM5" s="676"/>
      <c r="HN5" s="671"/>
      <c r="HO5" s="677"/>
      <c r="HP5" s="673"/>
      <c r="HQ5" s="674"/>
      <c r="HR5" s="671"/>
      <c r="HS5" s="654"/>
      <c r="HT5" s="138">
        <f>HQ5-HS5</f>
        <v>0</v>
      </c>
      <c r="HU5" s="391"/>
      <c r="HW5" s="1218"/>
      <c r="HX5" s="671"/>
      <c r="HY5" s="677"/>
      <c r="HZ5" s="673"/>
      <c r="IA5" s="674"/>
      <c r="IB5" s="671"/>
      <c r="IC5" s="945"/>
      <c r="ID5" s="138">
        <f>IA5-IC5</f>
        <v>0</v>
      </c>
      <c r="IE5" s="391"/>
      <c r="IG5" s="1218"/>
      <c r="IH5" s="671"/>
      <c r="II5" s="677"/>
      <c r="IJ5" s="673"/>
      <c r="IK5" s="674"/>
      <c r="IL5" s="671"/>
      <c r="IM5" s="945"/>
      <c r="IN5" s="138">
        <f>IK5-IM5</f>
        <v>0</v>
      </c>
      <c r="IO5" s="391"/>
      <c r="IQ5" s="1218"/>
      <c r="IR5" s="942"/>
      <c r="IS5" s="672"/>
      <c r="IT5" s="675"/>
      <c r="IU5" s="674"/>
      <c r="IV5" s="671"/>
      <c r="IW5" s="945"/>
      <c r="IX5" s="138">
        <f>IU5-IW5</f>
        <v>0</v>
      </c>
      <c r="IY5" s="391"/>
      <c r="JA5" s="676"/>
      <c r="JB5" s="671"/>
      <c r="JC5" s="672"/>
      <c r="JD5" s="673"/>
      <c r="JE5" s="674"/>
      <c r="JF5" s="671"/>
      <c r="JG5" s="945"/>
      <c r="JH5" s="138">
        <f>JE5-JG5</f>
        <v>0</v>
      </c>
      <c r="JI5" s="391"/>
      <c r="JK5" s="1220"/>
      <c r="JL5" s="687"/>
      <c r="JM5" s="677"/>
      <c r="JN5" s="673"/>
      <c r="JO5" s="674"/>
      <c r="JP5" s="671"/>
      <c r="JQ5" s="654"/>
      <c r="JR5" s="138">
        <f>JO5-JQ5</f>
        <v>0</v>
      </c>
      <c r="JS5" s="391"/>
      <c r="JU5" s="670"/>
      <c r="JV5" s="671"/>
      <c r="JW5" s="672"/>
      <c r="JX5" s="673"/>
      <c r="JY5" s="674"/>
      <c r="JZ5" s="671"/>
      <c r="KA5" s="945"/>
      <c r="KB5" s="138">
        <f>JY5-KA5</f>
        <v>0</v>
      </c>
      <c r="KC5" s="391"/>
      <c r="KE5" s="1219"/>
      <c r="KF5" s="671"/>
      <c r="KG5" s="672"/>
      <c r="KH5" s="673"/>
      <c r="KI5" s="674"/>
      <c r="KJ5" s="671"/>
      <c r="KK5" s="945"/>
      <c r="KL5" s="138">
        <f>KI5-KK5</f>
        <v>0</v>
      </c>
      <c r="KM5" s="391"/>
      <c r="KO5" s="670"/>
      <c r="KP5" s="671"/>
      <c r="KQ5" s="672"/>
      <c r="KR5" s="673"/>
      <c r="KS5" s="674"/>
      <c r="KT5" s="671"/>
      <c r="KU5" s="945"/>
      <c r="KV5" s="138">
        <f>KS5-KU5</f>
        <v>0</v>
      </c>
      <c r="KW5" s="391"/>
      <c r="KY5" s="670"/>
      <c r="KZ5" s="671"/>
      <c r="LA5" s="672"/>
      <c r="LB5" s="675"/>
      <c r="LC5" s="674"/>
      <c r="LD5" s="671"/>
      <c r="LE5" s="945"/>
      <c r="LF5" s="138">
        <f>LC5-LE5</f>
        <v>0</v>
      </c>
      <c r="LG5" s="391"/>
      <c r="LH5" s="75" t="s">
        <v>41</v>
      </c>
      <c r="LI5" s="676"/>
      <c r="LJ5" s="671"/>
      <c r="LK5" s="677"/>
      <c r="LL5" s="673"/>
      <c r="LM5" s="674"/>
      <c r="LN5" s="671"/>
      <c r="LO5" s="945"/>
      <c r="LP5" s="138">
        <f>LM5-LO5</f>
        <v>0</v>
      </c>
      <c r="LQ5" s="391"/>
      <c r="LS5" s="676"/>
      <c r="LT5" s="671"/>
      <c r="LU5" s="678"/>
      <c r="LV5" s="673"/>
      <c r="LW5" s="674"/>
      <c r="LX5" s="671"/>
      <c r="LY5" s="945"/>
      <c r="LZ5" s="138">
        <f>LW5-LY5</f>
        <v>0</v>
      </c>
      <c r="MA5" s="391"/>
      <c r="MB5" s="241"/>
      <c r="MC5" s="676"/>
      <c r="MD5" s="671"/>
      <c r="ME5" s="677"/>
      <c r="MF5" s="675"/>
      <c r="MG5" s="674"/>
      <c r="MH5" s="671"/>
      <c r="MI5" s="945"/>
      <c r="MJ5" s="138">
        <f>MG5-MI5</f>
        <v>0</v>
      </c>
      <c r="MK5" s="138"/>
      <c r="MM5" s="676"/>
      <c r="MN5" s="671"/>
      <c r="MO5" s="677"/>
      <c r="MP5" s="675"/>
      <c r="MQ5" s="674"/>
      <c r="MR5" s="671"/>
      <c r="MS5" s="945"/>
      <c r="MT5" s="138">
        <f>MQ5-MS5</f>
        <v>0</v>
      </c>
      <c r="MU5" s="138"/>
      <c r="MW5" s="676"/>
      <c r="MX5" s="671"/>
      <c r="MY5" s="677"/>
      <c r="MZ5" s="675"/>
      <c r="NA5" s="674"/>
      <c r="NB5" s="671"/>
      <c r="NC5" s="945"/>
      <c r="ND5" s="138">
        <f>NA5-NC5</f>
        <v>0</v>
      </c>
      <c r="NE5" s="138"/>
      <c r="NG5" s="676"/>
      <c r="NH5" s="671"/>
      <c r="NI5" s="678"/>
      <c r="NJ5" s="675"/>
      <c r="NK5" s="674"/>
      <c r="NL5" s="671"/>
      <c r="NM5" s="945"/>
      <c r="NN5" s="138">
        <f>NK5-NM5</f>
        <v>0</v>
      </c>
      <c r="NO5" s="138"/>
      <c r="NQ5" s="676"/>
      <c r="NR5" s="671"/>
      <c r="NS5" s="678"/>
      <c r="NT5" s="675"/>
      <c r="NU5" s="674"/>
      <c r="NV5" s="671"/>
      <c r="NW5" s="945"/>
      <c r="NX5" s="138">
        <f>NU5-NW5</f>
        <v>0</v>
      </c>
      <c r="NY5" s="138"/>
      <c r="OA5" s="676"/>
      <c r="OB5" s="671"/>
      <c r="OC5" s="677"/>
      <c r="OD5" s="675"/>
      <c r="OE5" s="674"/>
      <c r="OF5" s="671"/>
      <c r="OG5" s="945"/>
      <c r="OH5" s="138">
        <f>OE5-OG5</f>
        <v>0</v>
      </c>
      <c r="OI5" s="138"/>
      <c r="OK5" s="676"/>
      <c r="OL5" s="671"/>
      <c r="OM5" s="678"/>
      <c r="ON5" s="675"/>
      <c r="OO5" s="674"/>
      <c r="OP5" s="671"/>
      <c r="OQ5" s="945"/>
      <c r="OR5" s="138">
        <f>OO5-OQ5</f>
        <v>0</v>
      </c>
      <c r="OS5" s="138"/>
      <c r="OU5" s="676"/>
      <c r="OV5" s="671"/>
      <c r="OW5" s="678"/>
      <c r="OX5" s="673"/>
      <c r="OY5" s="674"/>
      <c r="OZ5" s="671"/>
      <c r="PA5" s="945"/>
      <c r="PB5" s="138">
        <f>OY5-PA5</f>
        <v>0</v>
      </c>
      <c r="PC5" s="138"/>
      <c r="PE5" s="676"/>
      <c r="PF5" s="671"/>
      <c r="PG5" s="677"/>
      <c r="PH5" s="675"/>
      <c r="PI5" s="674"/>
      <c r="PJ5" s="671"/>
      <c r="PK5" s="945"/>
      <c r="PL5" s="138">
        <f>PI5-PK5</f>
        <v>0</v>
      </c>
      <c r="PM5" s="138"/>
      <c r="PN5" s="138"/>
      <c r="PP5" s="676"/>
      <c r="PQ5" s="671"/>
      <c r="PR5" s="678"/>
      <c r="PS5" s="673"/>
      <c r="PT5" s="674"/>
      <c r="PU5" s="671"/>
      <c r="PV5" s="945"/>
      <c r="PW5" s="138">
        <f>PT5-PV5</f>
        <v>0</v>
      </c>
      <c r="PX5" s="138"/>
      <c r="PZ5" s="676"/>
      <c r="QA5" s="671"/>
      <c r="QB5" s="678"/>
      <c r="QC5" s="675"/>
      <c r="QD5" s="674"/>
      <c r="QE5" s="671"/>
      <c r="QF5" s="945"/>
      <c r="QG5" s="138">
        <f>QD5-QF5</f>
        <v>0</v>
      </c>
      <c r="QH5" s="138"/>
      <c r="QJ5" s="676"/>
      <c r="QK5" s="671"/>
      <c r="QL5" s="678"/>
      <c r="QM5" s="673"/>
      <c r="QN5" s="674"/>
      <c r="QO5" s="671"/>
      <c r="QP5" s="945"/>
      <c r="QQ5" s="138">
        <f>QN5-QP5</f>
        <v>0</v>
      </c>
      <c r="QR5" s="138"/>
      <c r="QT5" s="676"/>
      <c r="QU5" s="671"/>
      <c r="QV5" s="677"/>
      <c r="QW5" s="673"/>
      <c r="QX5" s="674"/>
      <c r="QY5" s="671"/>
      <c r="QZ5" s="945"/>
      <c r="RA5" s="138">
        <f>QX5-QZ5</f>
        <v>0</v>
      </c>
      <c r="RB5" s="138"/>
      <c r="RD5" s="676"/>
      <c r="RE5" s="671"/>
      <c r="RF5" s="678"/>
      <c r="RG5" s="673"/>
      <c r="RH5" s="674"/>
      <c r="RI5" s="671"/>
      <c r="RJ5" s="945"/>
      <c r="RK5" s="138">
        <f>RH5-RJ5</f>
        <v>0</v>
      </c>
      <c r="RL5" s="138"/>
      <c r="RN5" s="676"/>
      <c r="RO5" s="948"/>
      <c r="RP5" s="678"/>
      <c r="RQ5" s="675"/>
      <c r="RR5" s="674"/>
      <c r="RS5" s="671"/>
      <c r="RT5" s="945"/>
      <c r="RU5" s="138">
        <f>RR5-RT5</f>
        <v>0</v>
      </c>
      <c r="RV5" s="138"/>
      <c r="RX5" s="676"/>
      <c r="RY5" s="948"/>
      <c r="RZ5" s="678"/>
      <c r="SA5" s="673"/>
      <c r="SB5" s="674"/>
      <c r="SC5" s="671"/>
      <c r="SD5" s="945"/>
      <c r="SE5" s="138">
        <f>SB5-SD5</f>
        <v>0</v>
      </c>
      <c r="SF5" s="138"/>
      <c r="SH5" s="676"/>
      <c r="SI5" s="948"/>
      <c r="SJ5" s="678"/>
      <c r="SK5" s="673"/>
      <c r="SL5" s="674"/>
      <c r="SM5" s="671"/>
      <c r="SN5" s="945"/>
      <c r="SO5" s="138">
        <f>SL5-SN5</f>
        <v>0</v>
      </c>
      <c r="SP5" s="138"/>
      <c r="SR5" s="950"/>
      <c r="SS5" s="948"/>
      <c r="ST5" s="678"/>
      <c r="SU5" s="673"/>
      <c r="SV5" s="674"/>
      <c r="SW5" s="671"/>
      <c r="SX5" s="945"/>
      <c r="SY5" s="138">
        <f>SV5-SX5</f>
        <v>0</v>
      </c>
      <c r="SZ5" s="138"/>
      <c r="TB5" s="950"/>
      <c r="TC5" s="948"/>
      <c r="TD5" s="678"/>
      <c r="TE5" s="673"/>
      <c r="TF5" s="674"/>
      <c r="TG5" s="671"/>
      <c r="TH5" s="945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0"/>
      <c r="V6" s="680"/>
      <c r="W6" s="676"/>
      <c r="X6" s="676"/>
      <c r="Y6" s="676"/>
      <c r="Z6" s="676"/>
      <c r="AA6" s="671"/>
      <c r="AC6" s="241"/>
      <c r="AE6" s="670"/>
      <c r="AF6" s="946"/>
      <c r="AG6" s="676"/>
      <c r="AH6" s="676"/>
      <c r="AI6" s="676"/>
      <c r="AJ6" s="676"/>
      <c r="AK6" s="671"/>
      <c r="AM6" s="241"/>
      <c r="AO6" s="676"/>
      <c r="AP6" s="680"/>
      <c r="AQ6" s="676"/>
      <c r="AR6" s="676"/>
      <c r="AS6" s="676"/>
      <c r="AT6" s="676"/>
      <c r="AU6" s="671"/>
      <c r="AY6" s="676"/>
      <c r="AZ6" s="680"/>
      <c r="BA6" s="676"/>
      <c r="BB6" s="676"/>
      <c r="BC6" s="676"/>
      <c r="BD6" s="676"/>
      <c r="BE6" s="671"/>
      <c r="BI6" s="1218"/>
      <c r="BJ6" s="679"/>
      <c r="BK6" s="676"/>
      <c r="BL6" s="676"/>
      <c r="BM6" s="676"/>
      <c r="BN6" s="676"/>
      <c r="BO6" s="671"/>
      <c r="BQ6" s="241"/>
      <c r="BS6" s="1217"/>
      <c r="BT6" s="680"/>
      <c r="BU6" s="676"/>
      <c r="BV6" s="676"/>
      <c r="BW6" s="676"/>
      <c r="BX6" s="676"/>
      <c r="BY6" s="671"/>
      <c r="CA6" s="241"/>
      <c r="CB6" s="241"/>
      <c r="CC6" s="670"/>
      <c r="CD6" s="680"/>
      <c r="CE6" s="676"/>
      <c r="CF6" s="676"/>
      <c r="CG6" s="676"/>
      <c r="CH6" s="676"/>
      <c r="CI6" s="671"/>
      <c r="CK6" s="241"/>
      <c r="CL6" s="241"/>
      <c r="CM6" s="1218"/>
      <c r="CN6" s="681"/>
      <c r="CO6" s="676"/>
      <c r="CP6" s="676"/>
      <c r="CQ6" s="676"/>
      <c r="CR6" s="676"/>
      <c r="CS6" s="671"/>
      <c r="CU6" s="241"/>
      <c r="CW6" s="670"/>
      <c r="CX6" s="680"/>
      <c r="CY6" s="676"/>
      <c r="CZ6" s="676"/>
      <c r="DA6" s="676"/>
      <c r="DB6" s="676"/>
      <c r="DC6" s="671"/>
      <c r="DE6" s="241"/>
      <c r="DG6" s="811"/>
      <c r="DH6" s="680"/>
      <c r="DI6" s="676"/>
      <c r="DJ6" s="676"/>
      <c r="DK6" s="676"/>
      <c r="DL6" s="676"/>
      <c r="DM6" s="671"/>
      <c r="DO6" s="241"/>
      <c r="DQ6" s="1220"/>
      <c r="DR6" s="680"/>
      <c r="DS6" s="676"/>
      <c r="DT6" s="676"/>
      <c r="DU6" s="676"/>
      <c r="DV6" s="676"/>
      <c r="DW6" s="671"/>
      <c r="DY6" s="241"/>
      <c r="EA6" s="676"/>
      <c r="EB6" s="680"/>
      <c r="EC6" s="676"/>
      <c r="ED6" s="676"/>
      <c r="EE6" s="676"/>
      <c r="EF6" s="676"/>
      <c r="EG6" s="671"/>
      <c r="EI6" s="241"/>
      <c r="EK6" s="676"/>
      <c r="EL6" s="680"/>
      <c r="EM6" s="676"/>
      <c r="EN6" s="676"/>
      <c r="EO6" s="676"/>
      <c r="EP6" s="676"/>
      <c r="EQ6" s="671"/>
      <c r="ES6" s="241"/>
      <c r="EU6" s="821"/>
      <c r="EV6" s="680"/>
      <c r="EW6" s="676"/>
      <c r="EX6" s="676"/>
      <c r="EY6" s="676"/>
      <c r="EZ6" s="676"/>
      <c r="FA6" s="671"/>
      <c r="FC6" s="241"/>
      <c r="FE6" s="176"/>
      <c r="FF6" s="225"/>
      <c r="FK6" s="73"/>
      <c r="FM6" s="241"/>
      <c r="FO6" s="670"/>
      <c r="FP6" s="680"/>
      <c r="FQ6" s="676"/>
      <c r="FR6" s="676"/>
      <c r="FS6" s="676"/>
      <c r="FT6" s="676"/>
      <c r="FU6" s="671"/>
      <c r="FW6" s="241"/>
      <c r="FY6" s="670"/>
      <c r="FZ6" s="680"/>
      <c r="GA6" s="676"/>
      <c r="GB6" s="676"/>
      <c r="GC6" s="676"/>
      <c r="GD6" s="676"/>
      <c r="GE6" s="671"/>
      <c r="GG6" s="241"/>
      <c r="GI6" s="755"/>
      <c r="GJ6" s="756"/>
      <c r="GK6" s="676"/>
      <c r="GL6" s="676"/>
      <c r="GM6" s="676"/>
      <c r="GN6" s="676"/>
      <c r="GO6" s="671"/>
      <c r="GQ6" s="241"/>
      <c r="GS6" s="1218"/>
      <c r="GT6" s="686"/>
      <c r="GU6" s="676"/>
      <c r="GV6" s="676"/>
      <c r="GW6" s="676"/>
      <c r="GX6" s="676"/>
      <c r="GY6" s="671"/>
      <c r="HA6" s="241"/>
      <c r="HC6" s="1217"/>
      <c r="HD6" s="680"/>
      <c r="HE6" s="676"/>
      <c r="HF6" s="676"/>
      <c r="HG6" s="676"/>
      <c r="HH6" s="676"/>
      <c r="HI6" s="671"/>
      <c r="HK6" s="241"/>
      <c r="HM6" s="176"/>
      <c r="HN6" s="225"/>
      <c r="HS6" s="73"/>
      <c r="HU6" s="241"/>
      <c r="HW6" s="1218"/>
      <c r="HX6" s="676"/>
      <c r="HY6" s="676"/>
      <c r="HZ6" s="676"/>
      <c r="IA6" s="676"/>
      <c r="IB6" s="676"/>
      <c r="IC6" s="671"/>
      <c r="IE6" s="241"/>
      <c r="IG6" s="1218"/>
      <c r="IH6" s="676"/>
      <c r="II6" s="676"/>
      <c r="IJ6" s="676"/>
      <c r="IK6" s="676"/>
      <c r="IL6" s="676"/>
      <c r="IM6" s="671"/>
      <c r="IO6" s="241"/>
      <c r="IQ6" s="1218"/>
      <c r="IR6" s="680"/>
      <c r="IS6" s="676"/>
      <c r="IT6" s="676"/>
      <c r="IU6" s="676"/>
      <c r="IV6" s="676"/>
      <c r="IW6" s="671"/>
      <c r="IY6" s="241"/>
      <c r="JA6" s="676"/>
      <c r="JB6" s="676"/>
      <c r="JC6" s="676"/>
      <c r="JD6" s="676"/>
      <c r="JE6" s="676"/>
      <c r="JF6" s="676"/>
      <c r="JG6" s="671"/>
      <c r="JI6" s="241"/>
      <c r="JK6" s="1220"/>
      <c r="JL6" s="680"/>
      <c r="JM6" s="676"/>
      <c r="JN6" s="676"/>
      <c r="JO6" s="676"/>
      <c r="JP6" s="676"/>
      <c r="JQ6" s="671"/>
      <c r="JS6" s="241"/>
      <c r="JU6" s="670"/>
      <c r="JV6" s="680"/>
      <c r="JW6" s="676"/>
      <c r="JX6" s="676"/>
      <c r="JY6" s="676"/>
      <c r="JZ6" s="676"/>
      <c r="KA6" s="671"/>
      <c r="KC6" s="241"/>
      <c r="KE6" s="1219"/>
      <c r="KF6" s="680"/>
      <c r="KG6" s="676"/>
      <c r="KH6" s="676"/>
      <c r="KI6" s="676"/>
      <c r="KJ6" s="676"/>
      <c r="KK6" s="671"/>
      <c r="KM6" s="241"/>
      <c r="KO6" s="670"/>
      <c r="KP6" s="680"/>
      <c r="KQ6" s="676"/>
      <c r="KR6" s="676"/>
      <c r="KS6" s="676"/>
      <c r="KT6" s="676"/>
      <c r="KU6" s="671"/>
      <c r="KW6" s="241"/>
      <c r="KY6" s="670"/>
      <c r="KZ6" s="946"/>
      <c r="LA6" s="676"/>
      <c r="LB6" s="676"/>
      <c r="LC6" s="676"/>
      <c r="LD6" s="676"/>
      <c r="LE6" s="671"/>
      <c r="LG6" s="241"/>
      <c r="LI6" s="676"/>
      <c r="LJ6" s="680"/>
      <c r="LK6" s="676"/>
      <c r="LL6" s="676"/>
      <c r="LM6" s="676"/>
      <c r="LN6" s="676"/>
      <c r="LO6" s="671"/>
      <c r="LS6" s="676"/>
      <c r="LT6" s="680"/>
      <c r="LU6" s="676"/>
      <c r="LV6" s="676"/>
      <c r="LW6" s="676"/>
      <c r="LX6" s="676"/>
      <c r="LY6" s="671"/>
      <c r="MA6" s="388"/>
      <c r="MB6" s="388"/>
      <c r="MC6" s="676"/>
      <c r="MD6" s="680"/>
      <c r="ME6" s="676"/>
      <c r="MF6" s="676"/>
      <c r="MG6" s="676"/>
      <c r="MH6" s="676"/>
      <c r="MI6" s="671"/>
      <c r="MM6" s="676"/>
      <c r="MN6" s="686"/>
      <c r="MO6" s="676"/>
      <c r="MP6" s="676"/>
      <c r="MQ6" s="676"/>
      <c r="MR6" s="676"/>
      <c r="MS6" s="671"/>
      <c r="MW6" s="676"/>
      <c r="MX6" s="686"/>
      <c r="MY6" s="676"/>
      <c r="MZ6" s="676"/>
      <c r="NA6" s="676"/>
      <c r="NB6" s="676"/>
      <c r="NC6" s="671"/>
      <c r="NG6" s="676"/>
      <c r="NH6" s="680"/>
      <c r="NI6" s="676"/>
      <c r="NJ6" s="676"/>
      <c r="NK6" s="676"/>
      <c r="NL6" s="676"/>
      <c r="NM6" s="671"/>
      <c r="NQ6" s="676"/>
      <c r="NR6" s="680"/>
      <c r="NS6" s="676"/>
      <c r="NT6" s="676"/>
      <c r="NU6" s="676"/>
      <c r="NV6" s="676"/>
      <c r="NW6" s="671"/>
      <c r="OA6" s="676"/>
      <c r="OB6" s="680"/>
      <c r="OC6" s="676"/>
      <c r="OD6" s="676"/>
      <c r="OE6" s="676"/>
      <c r="OF6" s="676"/>
      <c r="OG6" s="671"/>
      <c r="OK6" s="949"/>
      <c r="OL6" s="680"/>
      <c r="OM6" s="676"/>
      <c r="ON6" s="676"/>
      <c r="OO6" s="676"/>
      <c r="OP6" s="676"/>
      <c r="OQ6" s="671"/>
      <c r="OU6" s="949"/>
      <c r="OV6" s="680"/>
      <c r="OW6" s="676"/>
      <c r="OX6" s="676"/>
      <c r="OY6" s="676"/>
      <c r="OZ6" s="676"/>
      <c r="PA6" s="671"/>
      <c r="PE6" s="676"/>
      <c r="PF6" s="676"/>
      <c r="PG6" s="676"/>
      <c r="PH6" s="676"/>
      <c r="PI6" s="676"/>
      <c r="PJ6" s="676"/>
      <c r="PK6" s="671"/>
      <c r="PP6" s="676"/>
      <c r="PQ6" s="676"/>
      <c r="PR6" s="676"/>
      <c r="PS6" s="676"/>
      <c r="PT6" s="676"/>
      <c r="PU6" s="676"/>
      <c r="PV6" s="676"/>
      <c r="PZ6" s="949"/>
      <c r="QA6" s="676"/>
      <c r="QB6" s="676"/>
      <c r="QC6" s="676"/>
      <c r="QD6" s="676"/>
      <c r="QE6" s="676"/>
      <c r="QF6" s="671"/>
      <c r="QJ6" s="676"/>
      <c r="QK6" s="821"/>
      <c r="QL6" s="676"/>
      <c r="QM6" s="676"/>
      <c r="QN6" s="676"/>
      <c r="QO6" s="676"/>
      <c r="QP6" s="671"/>
      <c r="QT6" s="676"/>
      <c r="QU6" s="821"/>
      <c r="QV6" s="676"/>
      <c r="QW6" s="676"/>
      <c r="QX6" s="676"/>
      <c r="QY6" s="676"/>
      <c r="QZ6" s="671"/>
      <c r="RD6" s="821"/>
      <c r="RE6" s="676"/>
      <c r="RF6" s="676"/>
      <c r="RG6" s="676"/>
      <c r="RH6" s="676"/>
      <c r="RI6" s="676"/>
      <c r="RJ6" s="671"/>
      <c r="RN6" s="676"/>
      <c r="RO6" s="676"/>
      <c r="RP6" s="676"/>
      <c r="RQ6" s="676"/>
      <c r="RR6" s="676"/>
      <c r="RS6" s="676"/>
      <c r="RT6" s="671"/>
      <c r="RX6" s="676"/>
      <c r="RY6" s="676"/>
      <c r="RZ6" s="676"/>
      <c r="SA6" s="676"/>
      <c r="SB6" s="676"/>
      <c r="SC6" s="676"/>
      <c r="SD6" s="676"/>
      <c r="SH6" s="676"/>
      <c r="SI6" s="676"/>
      <c r="SJ6" s="676"/>
      <c r="SK6" s="676"/>
      <c r="SL6" s="676"/>
      <c r="SM6" s="676"/>
      <c r="SN6" s="676"/>
      <c r="SR6" s="676"/>
      <c r="SS6" s="676"/>
      <c r="ST6" s="676"/>
      <c r="SU6" s="676"/>
      <c r="SV6" s="676"/>
      <c r="SW6" s="676"/>
      <c r="SX6" s="676"/>
      <c r="TB6" s="676"/>
      <c r="TC6" s="676"/>
      <c r="TD6" s="676"/>
      <c r="TE6" s="676"/>
      <c r="TF6" s="676"/>
      <c r="TG6" s="676"/>
      <c r="TH6" s="676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1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1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1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1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1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1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1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1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1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1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1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1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>
        <v>44936</v>
      </c>
      <c r="Z8" s="656">
        <v>919.9</v>
      </c>
      <c r="AA8" s="657" t="s">
        <v>454</v>
      </c>
      <c r="AB8" s="658">
        <v>43</v>
      </c>
      <c r="AC8" s="388">
        <f>AB8*Z8</f>
        <v>39555.699999999997</v>
      </c>
      <c r="AE8" s="61"/>
      <c r="AF8" s="106"/>
      <c r="AG8" s="15">
        <v>1</v>
      </c>
      <c r="AH8" s="92">
        <v>903.8</v>
      </c>
      <c r="AI8" s="242">
        <v>44936</v>
      </c>
      <c r="AJ8" s="92">
        <v>903.8</v>
      </c>
      <c r="AK8" s="95" t="s">
        <v>452</v>
      </c>
      <c r="AL8" s="71">
        <v>43</v>
      </c>
      <c r="AM8" s="388">
        <f>AL8*AJ8</f>
        <v>38863.4</v>
      </c>
      <c r="AO8" s="61"/>
      <c r="AP8" s="106"/>
      <c r="AQ8" s="15">
        <v>1</v>
      </c>
      <c r="AR8" s="92">
        <v>954.81</v>
      </c>
      <c r="AS8" s="242">
        <v>44937</v>
      </c>
      <c r="AT8" s="92">
        <v>954.81</v>
      </c>
      <c r="AU8" s="95" t="s">
        <v>463</v>
      </c>
      <c r="AV8" s="71">
        <v>43</v>
      </c>
      <c r="AW8" s="388">
        <f>AV8*AT8</f>
        <v>41056.829999999994</v>
      </c>
      <c r="AY8" s="61"/>
      <c r="AZ8" s="106"/>
      <c r="BA8" s="15">
        <v>1</v>
      </c>
      <c r="BB8" s="92">
        <v>938.5</v>
      </c>
      <c r="BC8" s="242">
        <v>44938</v>
      </c>
      <c r="BD8" s="92">
        <v>938.5</v>
      </c>
      <c r="BE8" s="95" t="s">
        <v>467</v>
      </c>
      <c r="BF8" s="71">
        <v>43</v>
      </c>
      <c r="BG8" s="388">
        <f>BF8*BD8</f>
        <v>40355.5</v>
      </c>
      <c r="BI8" s="61"/>
      <c r="BJ8" s="106"/>
      <c r="BK8" s="15">
        <v>1</v>
      </c>
      <c r="BL8" s="92">
        <v>939.38</v>
      </c>
      <c r="BM8" s="135">
        <v>44939</v>
      </c>
      <c r="BN8" s="92">
        <v>939.38</v>
      </c>
      <c r="BO8" s="95" t="s">
        <v>477</v>
      </c>
      <c r="BP8" s="286">
        <v>43</v>
      </c>
      <c r="BQ8" s="474">
        <f>BP8*BN8</f>
        <v>40393.339999999997</v>
      </c>
      <c r="BR8" s="388"/>
      <c r="BS8" s="61"/>
      <c r="BT8" s="106"/>
      <c r="BU8" s="15">
        <v>1</v>
      </c>
      <c r="BV8" s="656">
        <v>924.4</v>
      </c>
      <c r="BW8" s="682">
        <v>44940</v>
      </c>
      <c r="BX8" s="656">
        <v>924.4</v>
      </c>
      <c r="BY8" s="947" t="s">
        <v>489</v>
      </c>
      <c r="BZ8" s="684">
        <v>43</v>
      </c>
      <c r="CA8" s="241">
        <f t="shared" ref="CA8:CA28" si="5">BZ8*BX8</f>
        <v>39749.199999999997</v>
      </c>
      <c r="CC8" s="61"/>
      <c r="CD8" s="212"/>
      <c r="CE8" s="15">
        <v>1</v>
      </c>
      <c r="CF8" s="92">
        <v>919.9</v>
      </c>
      <c r="CG8" s="287">
        <v>44943</v>
      </c>
      <c r="CH8" s="92">
        <v>919.9</v>
      </c>
      <c r="CI8" s="289" t="s">
        <v>493</v>
      </c>
      <c r="CJ8" s="288">
        <v>43</v>
      </c>
      <c r="CK8" s="388">
        <f>CJ8*CH8</f>
        <v>39555.699999999997</v>
      </c>
      <c r="CM8" s="61"/>
      <c r="CN8" s="94"/>
      <c r="CO8" s="15">
        <v>1</v>
      </c>
      <c r="CP8" s="656">
        <v>938</v>
      </c>
      <c r="CQ8" s="682">
        <v>44945</v>
      </c>
      <c r="CR8" s="656">
        <v>938</v>
      </c>
      <c r="CS8" s="683" t="s">
        <v>517</v>
      </c>
      <c r="CT8" s="288">
        <v>41</v>
      </c>
      <c r="CU8" s="393">
        <f>CT8*CR8</f>
        <v>38458</v>
      </c>
      <c r="CW8" s="61"/>
      <c r="CX8" s="106"/>
      <c r="CY8" s="15">
        <v>1</v>
      </c>
      <c r="CZ8" s="92">
        <v>923.06</v>
      </c>
      <c r="DA8" s="242">
        <v>44944</v>
      </c>
      <c r="DB8" s="92">
        <v>923.06</v>
      </c>
      <c r="DC8" s="95" t="s">
        <v>504</v>
      </c>
      <c r="DD8" s="71">
        <v>41</v>
      </c>
      <c r="DE8" s="388">
        <f>DD8*DB8</f>
        <v>37845.46</v>
      </c>
      <c r="DG8" s="61"/>
      <c r="DH8" s="106"/>
      <c r="DI8" s="15">
        <v>1</v>
      </c>
      <c r="DJ8" s="656">
        <v>921.7</v>
      </c>
      <c r="DK8" s="682">
        <v>44945</v>
      </c>
      <c r="DL8" s="656">
        <v>921.7</v>
      </c>
      <c r="DM8" s="683" t="s">
        <v>511</v>
      </c>
      <c r="DN8" s="684">
        <v>41</v>
      </c>
      <c r="DO8" s="393">
        <f>DN8*DL8</f>
        <v>37789.700000000004</v>
      </c>
      <c r="DQ8" s="61"/>
      <c r="DR8" s="106"/>
      <c r="DS8" s="15">
        <v>1</v>
      </c>
      <c r="DT8" s="92">
        <v>948</v>
      </c>
      <c r="DU8" s="287">
        <v>44945</v>
      </c>
      <c r="DV8" s="92">
        <v>948</v>
      </c>
      <c r="DW8" s="289" t="s">
        <v>519</v>
      </c>
      <c r="DX8" s="288">
        <v>41</v>
      </c>
      <c r="DY8" s="388">
        <f>DX8*DV8</f>
        <v>38868</v>
      </c>
      <c r="EA8" s="61"/>
      <c r="EB8" s="106"/>
      <c r="EC8" s="15">
        <v>1</v>
      </c>
      <c r="ED8" s="92">
        <v>915.3</v>
      </c>
      <c r="EE8" s="250">
        <v>44950</v>
      </c>
      <c r="EF8" s="92">
        <v>915.3</v>
      </c>
      <c r="EG8" s="70" t="s">
        <v>554</v>
      </c>
      <c r="EH8" s="71">
        <v>41</v>
      </c>
      <c r="EI8" s="388">
        <f>EH8*EF8</f>
        <v>37527.299999999996</v>
      </c>
      <c r="EK8" s="61"/>
      <c r="EL8" s="106"/>
      <c r="EM8" s="15">
        <v>1</v>
      </c>
      <c r="EN8" s="92">
        <v>904.5</v>
      </c>
      <c r="EO8" s="250">
        <v>44950</v>
      </c>
      <c r="EP8" s="92">
        <v>904.5</v>
      </c>
      <c r="EQ8" s="70" t="s">
        <v>549</v>
      </c>
      <c r="ER8" s="71">
        <v>41</v>
      </c>
      <c r="ES8" s="388">
        <f>ER8*EP8</f>
        <v>37084.5</v>
      </c>
      <c r="EU8" s="61"/>
      <c r="EV8" s="329"/>
      <c r="EW8" s="15">
        <v>1</v>
      </c>
      <c r="EX8" s="92">
        <v>889</v>
      </c>
      <c r="EY8" s="242">
        <v>44946</v>
      </c>
      <c r="EZ8" s="92">
        <v>889</v>
      </c>
      <c r="FA8" s="70" t="s">
        <v>530</v>
      </c>
      <c r="FB8" s="71">
        <v>41</v>
      </c>
      <c r="FC8" s="388">
        <f>FB8*EZ8</f>
        <v>36449</v>
      </c>
      <c r="FE8" s="61"/>
      <c r="FF8" s="329"/>
      <c r="FG8" s="15">
        <v>1</v>
      </c>
      <c r="FH8" s="92">
        <v>959.34</v>
      </c>
      <c r="FI8" s="242">
        <v>44951</v>
      </c>
      <c r="FJ8" s="92">
        <v>959.34</v>
      </c>
      <c r="FK8" s="70" t="s">
        <v>557</v>
      </c>
      <c r="FL8" s="71">
        <v>41</v>
      </c>
      <c r="FM8" s="241">
        <f>FL8*FJ8</f>
        <v>39332.94</v>
      </c>
      <c r="FO8" s="61"/>
      <c r="FP8" s="106"/>
      <c r="FQ8" s="15">
        <v>1</v>
      </c>
      <c r="FR8" s="92">
        <v>864.54</v>
      </c>
      <c r="FS8" s="242">
        <v>44952</v>
      </c>
      <c r="FT8" s="92">
        <v>864.54</v>
      </c>
      <c r="FU8" s="70" t="s">
        <v>515</v>
      </c>
      <c r="FV8" s="71">
        <v>41</v>
      </c>
      <c r="FW8" s="388">
        <f>FV8*FT8</f>
        <v>35446.14</v>
      </c>
      <c r="FY8" s="61"/>
      <c r="FZ8" s="106"/>
      <c r="GA8" s="15">
        <v>1</v>
      </c>
      <c r="GB8" s="92">
        <v>936.2</v>
      </c>
      <c r="GC8" s="250">
        <v>44954</v>
      </c>
      <c r="GD8" s="92">
        <v>936.2</v>
      </c>
      <c r="GE8" s="70" t="s">
        <v>573</v>
      </c>
      <c r="GF8" s="71">
        <v>41</v>
      </c>
      <c r="GG8" s="241">
        <f>GF8*GD8</f>
        <v>38384.200000000004</v>
      </c>
      <c r="GI8" s="61"/>
      <c r="GJ8" s="106"/>
      <c r="GK8" s="15">
        <v>1</v>
      </c>
      <c r="GL8" s="349">
        <v>887.2</v>
      </c>
      <c r="GM8" s="242">
        <v>44954</v>
      </c>
      <c r="GN8" s="349">
        <v>887.2</v>
      </c>
      <c r="GO8" s="95" t="s">
        <v>574</v>
      </c>
      <c r="GP8" s="71">
        <v>41</v>
      </c>
      <c r="GQ8" s="388">
        <f>GP8*GN8</f>
        <v>36375.200000000004</v>
      </c>
      <c r="GS8" s="61"/>
      <c r="GT8" s="106"/>
      <c r="GU8" s="15">
        <v>1</v>
      </c>
      <c r="GV8" s="92">
        <v>926.23</v>
      </c>
      <c r="GW8" s="242">
        <v>44953</v>
      </c>
      <c r="GX8" s="92">
        <v>926.23</v>
      </c>
      <c r="GY8" s="95" t="s">
        <v>539</v>
      </c>
      <c r="GZ8" s="71">
        <v>41</v>
      </c>
      <c r="HA8" s="388">
        <f>GZ8*GX8</f>
        <v>37975.43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6"/>
      <c r="KU8" s="657"/>
      <c r="KV8" s="658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>
        <v>44936</v>
      </c>
      <c r="Z9" s="69">
        <v>905.4</v>
      </c>
      <c r="AA9" s="657" t="s">
        <v>454</v>
      </c>
      <c r="AB9" s="658">
        <v>43</v>
      </c>
      <c r="AC9" s="388">
        <f t="shared" ref="AC9:AC28" si="9">AB9*Z9</f>
        <v>38932.199999999997</v>
      </c>
      <c r="AF9" s="94"/>
      <c r="AG9" s="15">
        <v>2</v>
      </c>
      <c r="AH9" s="92">
        <v>883.6</v>
      </c>
      <c r="AI9" s="242">
        <v>44936</v>
      </c>
      <c r="AJ9" s="92">
        <v>883.6</v>
      </c>
      <c r="AK9" s="95" t="s">
        <v>452</v>
      </c>
      <c r="AL9" s="71">
        <v>43</v>
      </c>
      <c r="AM9" s="388">
        <f t="shared" ref="AM9:AM28" si="10">AL9*AJ9</f>
        <v>37994.800000000003</v>
      </c>
      <c r="AP9" s="94"/>
      <c r="AQ9" s="15">
        <v>2</v>
      </c>
      <c r="AR9" s="92">
        <v>919.43</v>
      </c>
      <c r="AS9" s="242">
        <v>44937</v>
      </c>
      <c r="AT9" s="92">
        <v>919.43</v>
      </c>
      <c r="AU9" s="95" t="s">
        <v>463</v>
      </c>
      <c r="AV9" s="71">
        <v>43</v>
      </c>
      <c r="AW9" s="388">
        <f t="shared" ref="AW9:AW29" si="11">AV9*AT9</f>
        <v>39535.49</v>
      </c>
      <c r="AZ9" s="94"/>
      <c r="BA9" s="15">
        <v>2</v>
      </c>
      <c r="BB9" s="92">
        <v>934.4</v>
      </c>
      <c r="BC9" s="242">
        <v>44938</v>
      </c>
      <c r="BD9" s="92">
        <v>934.4</v>
      </c>
      <c r="BE9" s="95" t="s">
        <v>467</v>
      </c>
      <c r="BF9" s="71">
        <v>43</v>
      </c>
      <c r="BG9" s="388">
        <f t="shared" ref="BG9:BG29" si="12">BF9*BD9</f>
        <v>40179.199999999997</v>
      </c>
      <c r="BJ9" s="106"/>
      <c r="BK9" s="15">
        <v>2</v>
      </c>
      <c r="BL9" s="92">
        <v>964.33</v>
      </c>
      <c r="BM9" s="135">
        <v>44939</v>
      </c>
      <c r="BN9" s="92">
        <v>964.33</v>
      </c>
      <c r="BO9" s="95" t="s">
        <v>480</v>
      </c>
      <c r="BP9" s="286">
        <v>43</v>
      </c>
      <c r="BQ9" s="474">
        <f t="shared" ref="BQ9:BQ29" si="13">BP9*BN9</f>
        <v>41466.19</v>
      </c>
      <c r="BR9" s="388"/>
      <c r="BT9" s="106"/>
      <c r="BU9" s="15">
        <v>2</v>
      </c>
      <c r="BV9" s="656">
        <v>880</v>
      </c>
      <c r="BW9" s="682">
        <v>44940</v>
      </c>
      <c r="BX9" s="656">
        <v>880</v>
      </c>
      <c r="BY9" s="947" t="s">
        <v>489</v>
      </c>
      <c r="BZ9" s="684">
        <v>43</v>
      </c>
      <c r="CA9" s="241">
        <f t="shared" si="5"/>
        <v>37840</v>
      </c>
      <c r="CD9" s="212"/>
      <c r="CE9" s="15">
        <v>2</v>
      </c>
      <c r="CF9" s="92">
        <v>917.2</v>
      </c>
      <c r="CG9" s="287">
        <v>44943</v>
      </c>
      <c r="CH9" s="92">
        <v>917.2</v>
      </c>
      <c r="CI9" s="289" t="s">
        <v>493</v>
      </c>
      <c r="CJ9" s="288">
        <v>43</v>
      </c>
      <c r="CK9" s="388">
        <f t="shared" ref="CK9:CK29" si="14">CJ9*CH9</f>
        <v>39439.599999999999</v>
      </c>
      <c r="CN9" s="94"/>
      <c r="CO9" s="15">
        <v>2</v>
      </c>
      <c r="CP9" s="656">
        <v>907.2</v>
      </c>
      <c r="CQ9" s="682">
        <v>44945</v>
      </c>
      <c r="CR9" s="656">
        <v>907.2</v>
      </c>
      <c r="CS9" s="683" t="s">
        <v>517</v>
      </c>
      <c r="CT9" s="288">
        <v>41</v>
      </c>
      <c r="CU9" s="393">
        <f>CT9*CR9</f>
        <v>37195.200000000004</v>
      </c>
      <c r="CX9" s="94"/>
      <c r="CY9" s="15">
        <v>2</v>
      </c>
      <c r="CZ9" s="92">
        <v>937.57</v>
      </c>
      <c r="DA9" s="242">
        <v>44944</v>
      </c>
      <c r="DB9" s="92">
        <v>937.57</v>
      </c>
      <c r="DC9" s="95" t="s">
        <v>504</v>
      </c>
      <c r="DD9" s="71">
        <v>41</v>
      </c>
      <c r="DE9" s="388">
        <f t="shared" ref="DE9:DE29" si="15">DD9*DB9</f>
        <v>38440.370000000003</v>
      </c>
      <c r="DH9" s="94"/>
      <c r="DI9" s="15">
        <v>2</v>
      </c>
      <c r="DJ9" s="656">
        <v>889</v>
      </c>
      <c r="DK9" s="682">
        <v>44945</v>
      </c>
      <c r="DL9" s="656">
        <v>889</v>
      </c>
      <c r="DM9" s="683" t="s">
        <v>511</v>
      </c>
      <c r="DN9" s="684">
        <v>41</v>
      </c>
      <c r="DO9" s="393">
        <f t="shared" ref="DO9:DO29" si="16">DN9*DL9</f>
        <v>36449</v>
      </c>
      <c r="DR9" s="94"/>
      <c r="DS9" s="15">
        <v>2</v>
      </c>
      <c r="DT9" s="92">
        <v>927.59</v>
      </c>
      <c r="DU9" s="287">
        <v>44945</v>
      </c>
      <c r="DV9" s="92">
        <v>927.59</v>
      </c>
      <c r="DW9" s="289" t="s">
        <v>519</v>
      </c>
      <c r="DX9" s="288">
        <v>41</v>
      </c>
      <c r="DY9" s="388">
        <f t="shared" ref="DY9:DY29" si="17">DX9*DV9</f>
        <v>38031.19</v>
      </c>
      <c r="EB9" s="94"/>
      <c r="EC9" s="15">
        <v>2</v>
      </c>
      <c r="ED9" s="69">
        <v>916.3</v>
      </c>
      <c r="EE9" s="250">
        <v>44950</v>
      </c>
      <c r="EF9" s="69">
        <v>916.3</v>
      </c>
      <c r="EG9" s="70" t="s">
        <v>553</v>
      </c>
      <c r="EH9" s="71">
        <v>41</v>
      </c>
      <c r="EI9" s="388">
        <f t="shared" ref="EI9:EI28" si="18">EH9*EF9</f>
        <v>37568.299999999996</v>
      </c>
      <c r="EL9" s="94"/>
      <c r="EM9" s="15">
        <v>2</v>
      </c>
      <c r="EN9" s="69">
        <v>922.6</v>
      </c>
      <c r="EO9" s="250">
        <v>44947</v>
      </c>
      <c r="EP9" s="69">
        <v>922.6</v>
      </c>
      <c r="EQ9" s="70" t="s">
        <v>536</v>
      </c>
      <c r="ER9" s="71">
        <v>41</v>
      </c>
      <c r="ES9" s="388">
        <f t="shared" ref="ES9:ES28" si="19">ER9*EP9</f>
        <v>37826.6</v>
      </c>
      <c r="EV9" s="329"/>
      <c r="EW9" s="15">
        <v>2</v>
      </c>
      <c r="EX9" s="92">
        <v>902.6</v>
      </c>
      <c r="EY9" s="242">
        <v>44946</v>
      </c>
      <c r="EZ9" s="92">
        <v>902.6</v>
      </c>
      <c r="FA9" s="70" t="s">
        <v>530</v>
      </c>
      <c r="FB9" s="71">
        <v>41</v>
      </c>
      <c r="FC9" s="388">
        <f t="shared" ref="FC9:FC29" si="20">FB9*EZ9</f>
        <v>37006.6</v>
      </c>
      <c r="FF9" s="329"/>
      <c r="FG9" s="15">
        <v>2</v>
      </c>
      <c r="FH9" s="92">
        <v>936.66</v>
      </c>
      <c r="FI9" s="242">
        <v>44951</v>
      </c>
      <c r="FJ9" s="92">
        <v>936.66</v>
      </c>
      <c r="FK9" s="70" t="s">
        <v>557</v>
      </c>
      <c r="FL9" s="71">
        <v>41</v>
      </c>
      <c r="FM9" s="241">
        <f t="shared" ref="FM9:FM29" si="21">FL9*FJ9</f>
        <v>38403.06</v>
      </c>
      <c r="FP9" s="94" t="s">
        <v>41</v>
      </c>
      <c r="FQ9" s="15">
        <v>2</v>
      </c>
      <c r="FR9" s="92">
        <v>941.65</v>
      </c>
      <c r="FS9" s="242">
        <v>44952</v>
      </c>
      <c r="FT9" s="92">
        <v>941.65</v>
      </c>
      <c r="FU9" s="70" t="s">
        <v>515</v>
      </c>
      <c r="FV9" s="71">
        <v>41</v>
      </c>
      <c r="FW9" s="388">
        <f t="shared" ref="FW9:FW29" si="22">FV9*FT9</f>
        <v>38607.65</v>
      </c>
      <c r="FZ9" s="94"/>
      <c r="GA9" s="15">
        <v>2</v>
      </c>
      <c r="GB9" s="69">
        <v>894.5</v>
      </c>
      <c r="GC9" s="250">
        <v>44954</v>
      </c>
      <c r="GD9" s="69">
        <v>894.5</v>
      </c>
      <c r="GE9" s="70" t="s">
        <v>573</v>
      </c>
      <c r="GF9" s="71">
        <v>41</v>
      </c>
      <c r="GG9" s="241">
        <f t="shared" ref="GG9:GG29" si="23">GF9*GD9</f>
        <v>36674.5</v>
      </c>
      <c r="GJ9" s="94"/>
      <c r="GK9" s="15">
        <v>2</v>
      </c>
      <c r="GL9" s="350">
        <v>880.9</v>
      </c>
      <c r="GM9" s="242">
        <v>44954</v>
      </c>
      <c r="GN9" s="350">
        <v>880.9</v>
      </c>
      <c r="GO9" s="95" t="s">
        <v>574</v>
      </c>
      <c r="GP9" s="71">
        <v>41</v>
      </c>
      <c r="GQ9" s="388">
        <f t="shared" ref="GQ9:GQ29" si="24">GP9*GN9</f>
        <v>36116.9</v>
      </c>
      <c r="GT9" s="94"/>
      <c r="GU9" s="15">
        <v>2</v>
      </c>
      <c r="GV9" s="105">
        <v>970.23</v>
      </c>
      <c r="GW9" s="242">
        <v>44953</v>
      </c>
      <c r="GX9" s="105">
        <v>970.23</v>
      </c>
      <c r="GY9" s="95" t="s">
        <v>539</v>
      </c>
      <c r="GZ9" s="71">
        <v>41</v>
      </c>
      <c r="HA9" s="388">
        <f t="shared" ref="HA9:HA28" si="25">GZ9*GX9</f>
        <v>39779.43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7"/>
      <c r="KV9" s="658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>
        <v>44936</v>
      </c>
      <c r="Z10" s="69">
        <v>931.7</v>
      </c>
      <c r="AA10" s="657" t="s">
        <v>454</v>
      </c>
      <c r="AB10" s="658">
        <v>43</v>
      </c>
      <c r="AC10" s="388">
        <f t="shared" si="9"/>
        <v>40063.1</v>
      </c>
      <c r="AF10" s="94"/>
      <c r="AG10" s="15">
        <v>3</v>
      </c>
      <c r="AH10" s="92">
        <v>928</v>
      </c>
      <c r="AI10" s="242">
        <v>44936</v>
      </c>
      <c r="AJ10" s="92">
        <v>928</v>
      </c>
      <c r="AK10" s="95" t="s">
        <v>452</v>
      </c>
      <c r="AL10" s="71">
        <v>43</v>
      </c>
      <c r="AM10" s="388">
        <f t="shared" si="10"/>
        <v>39904</v>
      </c>
      <c r="AP10" s="94"/>
      <c r="AQ10" s="15">
        <v>3</v>
      </c>
      <c r="AR10" s="92">
        <v>895.84</v>
      </c>
      <c r="AS10" s="242">
        <v>44937</v>
      </c>
      <c r="AT10" s="92">
        <v>895.84</v>
      </c>
      <c r="AU10" s="95" t="s">
        <v>463</v>
      </c>
      <c r="AV10" s="71">
        <v>43</v>
      </c>
      <c r="AW10" s="388">
        <f t="shared" si="11"/>
        <v>38521.120000000003</v>
      </c>
      <c r="AZ10" s="94"/>
      <c r="BA10" s="15">
        <v>3</v>
      </c>
      <c r="BB10" s="92">
        <v>875</v>
      </c>
      <c r="BC10" s="242">
        <v>44938</v>
      </c>
      <c r="BD10" s="92">
        <v>875</v>
      </c>
      <c r="BE10" s="95" t="s">
        <v>467</v>
      </c>
      <c r="BF10" s="71">
        <v>43</v>
      </c>
      <c r="BG10" s="388">
        <f t="shared" si="12"/>
        <v>37625</v>
      </c>
      <c r="BJ10" s="106"/>
      <c r="BK10" s="15">
        <v>3</v>
      </c>
      <c r="BL10" s="92">
        <v>932.13</v>
      </c>
      <c r="BM10" s="135">
        <v>44939</v>
      </c>
      <c r="BN10" s="92">
        <v>932.13</v>
      </c>
      <c r="BO10" s="95" t="s">
        <v>478</v>
      </c>
      <c r="BP10" s="286">
        <v>43</v>
      </c>
      <c r="BQ10" s="474">
        <f t="shared" si="13"/>
        <v>40081.589999999997</v>
      </c>
      <c r="BR10" s="388"/>
      <c r="BT10" s="106"/>
      <c r="BU10" s="15">
        <v>3</v>
      </c>
      <c r="BV10" s="656">
        <v>872.7</v>
      </c>
      <c r="BW10" s="682">
        <v>44940</v>
      </c>
      <c r="BX10" s="656">
        <v>872.7</v>
      </c>
      <c r="BY10" s="947" t="s">
        <v>489</v>
      </c>
      <c r="BZ10" s="684">
        <v>43</v>
      </c>
      <c r="CA10" s="241">
        <f t="shared" si="5"/>
        <v>37526.1</v>
      </c>
      <c r="CD10" s="212"/>
      <c r="CE10" s="15">
        <v>3</v>
      </c>
      <c r="CF10" s="92">
        <v>894.5</v>
      </c>
      <c r="CG10" s="287">
        <v>44943</v>
      </c>
      <c r="CH10" s="92">
        <v>894.5</v>
      </c>
      <c r="CI10" s="289" t="s">
        <v>493</v>
      </c>
      <c r="CJ10" s="288">
        <v>43</v>
      </c>
      <c r="CK10" s="388">
        <f t="shared" si="14"/>
        <v>38463.5</v>
      </c>
      <c r="CN10" s="94"/>
      <c r="CO10" s="15">
        <v>3</v>
      </c>
      <c r="CP10" s="656">
        <v>889</v>
      </c>
      <c r="CQ10" s="682">
        <v>44945</v>
      </c>
      <c r="CR10" s="656">
        <v>889</v>
      </c>
      <c r="CS10" s="683" t="s">
        <v>517</v>
      </c>
      <c r="CT10" s="288">
        <v>41</v>
      </c>
      <c r="CU10" s="393">
        <f t="shared" ref="CU10:CU30" si="58">CT10*CR10</f>
        <v>36449</v>
      </c>
      <c r="CX10" s="94"/>
      <c r="CY10" s="15">
        <v>3</v>
      </c>
      <c r="CZ10" s="92">
        <v>901.28</v>
      </c>
      <c r="DA10" s="242">
        <v>44944</v>
      </c>
      <c r="DB10" s="92">
        <v>901.28</v>
      </c>
      <c r="DC10" s="95" t="s">
        <v>504</v>
      </c>
      <c r="DD10" s="71">
        <v>41</v>
      </c>
      <c r="DE10" s="388">
        <f t="shared" si="15"/>
        <v>36952.479999999996</v>
      </c>
      <c r="DH10" s="94"/>
      <c r="DI10" s="15">
        <v>3</v>
      </c>
      <c r="DJ10" s="656">
        <v>875.4</v>
      </c>
      <c r="DK10" s="682">
        <v>44945</v>
      </c>
      <c r="DL10" s="656">
        <v>875.4</v>
      </c>
      <c r="DM10" s="683" t="s">
        <v>511</v>
      </c>
      <c r="DN10" s="684">
        <v>41</v>
      </c>
      <c r="DO10" s="393">
        <f t="shared" si="16"/>
        <v>35891.4</v>
      </c>
      <c r="DR10" s="94"/>
      <c r="DS10" s="15">
        <v>3</v>
      </c>
      <c r="DT10" s="92">
        <v>959.8</v>
      </c>
      <c r="DU10" s="287">
        <v>44945</v>
      </c>
      <c r="DV10" s="92">
        <v>959.8</v>
      </c>
      <c r="DW10" s="289" t="s">
        <v>519</v>
      </c>
      <c r="DX10" s="288">
        <v>41</v>
      </c>
      <c r="DY10" s="388">
        <f t="shared" si="17"/>
        <v>39351.799999999996</v>
      </c>
      <c r="EB10" s="94"/>
      <c r="EC10" s="15">
        <v>3</v>
      </c>
      <c r="ED10" s="69">
        <v>897.2</v>
      </c>
      <c r="EE10" s="250">
        <v>44950</v>
      </c>
      <c r="EF10" s="69">
        <v>897.2</v>
      </c>
      <c r="EG10" s="70" t="s">
        <v>553</v>
      </c>
      <c r="EH10" s="71">
        <v>41</v>
      </c>
      <c r="EI10" s="388">
        <f t="shared" si="18"/>
        <v>36785.200000000004</v>
      </c>
      <c r="EL10" s="94"/>
      <c r="EM10" s="15">
        <v>3</v>
      </c>
      <c r="EN10" s="69">
        <v>929</v>
      </c>
      <c r="EO10" s="250">
        <v>44947</v>
      </c>
      <c r="EP10" s="69">
        <v>929</v>
      </c>
      <c r="EQ10" s="70" t="s">
        <v>536</v>
      </c>
      <c r="ER10" s="71">
        <v>41</v>
      </c>
      <c r="ES10" s="388">
        <f t="shared" si="19"/>
        <v>38089</v>
      </c>
      <c r="EV10" s="329"/>
      <c r="EW10" s="15">
        <v>3</v>
      </c>
      <c r="EX10" s="92">
        <v>926.2</v>
      </c>
      <c r="EY10" s="242">
        <v>44946</v>
      </c>
      <c r="EZ10" s="92">
        <v>926.2</v>
      </c>
      <c r="FA10" s="70" t="s">
        <v>530</v>
      </c>
      <c r="FB10" s="71">
        <v>41</v>
      </c>
      <c r="FC10" s="388">
        <f t="shared" si="20"/>
        <v>37974.200000000004</v>
      </c>
      <c r="FF10" s="329"/>
      <c r="FG10" s="15">
        <v>3</v>
      </c>
      <c r="FH10" s="92">
        <v>957.53</v>
      </c>
      <c r="FI10" s="242">
        <v>44951</v>
      </c>
      <c r="FJ10" s="92">
        <v>957.53</v>
      </c>
      <c r="FK10" s="70" t="s">
        <v>557</v>
      </c>
      <c r="FL10" s="71">
        <v>41</v>
      </c>
      <c r="FM10" s="241">
        <f t="shared" si="21"/>
        <v>39258.729999999996</v>
      </c>
      <c r="FP10" s="94"/>
      <c r="FQ10" s="15">
        <v>3</v>
      </c>
      <c r="FR10" s="92">
        <v>946.19</v>
      </c>
      <c r="FS10" s="242">
        <v>44952</v>
      </c>
      <c r="FT10" s="92">
        <v>946.19</v>
      </c>
      <c r="FU10" s="70" t="s">
        <v>515</v>
      </c>
      <c r="FV10" s="71">
        <v>41</v>
      </c>
      <c r="FW10" s="388">
        <f t="shared" si="22"/>
        <v>38793.79</v>
      </c>
      <c r="FZ10" s="94"/>
      <c r="GA10" s="15">
        <v>3</v>
      </c>
      <c r="GB10" s="69">
        <v>898.1</v>
      </c>
      <c r="GC10" s="250">
        <v>44954</v>
      </c>
      <c r="GD10" s="69">
        <v>898.1</v>
      </c>
      <c r="GE10" s="70" t="s">
        <v>573</v>
      </c>
      <c r="GF10" s="71">
        <v>41</v>
      </c>
      <c r="GG10" s="241">
        <f t="shared" si="23"/>
        <v>36822.1</v>
      </c>
      <c r="GJ10" s="94"/>
      <c r="GK10" s="15">
        <v>3</v>
      </c>
      <c r="GL10" s="350">
        <v>899.9</v>
      </c>
      <c r="GM10" s="242">
        <v>44954</v>
      </c>
      <c r="GN10" s="350">
        <v>899.9</v>
      </c>
      <c r="GO10" s="95" t="s">
        <v>574</v>
      </c>
      <c r="GP10" s="71">
        <v>41</v>
      </c>
      <c r="GQ10" s="388">
        <f t="shared" si="24"/>
        <v>36895.9</v>
      </c>
      <c r="GT10" s="94"/>
      <c r="GU10" s="15">
        <v>3</v>
      </c>
      <c r="GV10" s="92">
        <v>932.58</v>
      </c>
      <c r="GW10" s="242">
        <v>44953</v>
      </c>
      <c r="GX10" s="92">
        <v>932.58</v>
      </c>
      <c r="GY10" s="95" t="s">
        <v>539</v>
      </c>
      <c r="GZ10" s="71">
        <v>41</v>
      </c>
      <c r="HA10" s="388">
        <f t="shared" si="25"/>
        <v>38235.78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7"/>
      <c r="KV10" s="658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>
        <v>44936</v>
      </c>
      <c r="Z11" s="69">
        <v>905.4</v>
      </c>
      <c r="AA11" s="657" t="s">
        <v>454</v>
      </c>
      <c r="AB11" s="658">
        <v>43</v>
      </c>
      <c r="AC11" s="388">
        <f t="shared" si="9"/>
        <v>38932.199999999997</v>
      </c>
      <c r="AE11" s="61"/>
      <c r="AF11" s="106"/>
      <c r="AG11" s="15">
        <v>4</v>
      </c>
      <c r="AH11" s="92">
        <v>919</v>
      </c>
      <c r="AI11" s="242">
        <v>44936</v>
      </c>
      <c r="AJ11" s="92">
        <v>919</v>
      </c>
      <c r="AK11" s="95" t="s">
        <v>452</v>
      </c>
      <c r="AL11" s="71">
        <v>43</v>
      </c>
      <c r="AM11" s="388">
        <f t="shared" si="10"/>
        <v>39517</v>
      </c>
      <c r="AO11" s="61"/>
      <c r="AP11" s="106"/>
      <c r="AQ11" s="15">
        <v>4</v>
      </c>
      <c r="AR11" s="92">
        <v>929.41</v>
      </c>
      <c r="AS11" s="242">
        <v>44937</v>
      </c>
      <c r="AT11" s="92">
        <v>929.41</v>
      </c>
      <c r="AU11" s="95" t="s">
        <v>463</v>
      </c>
      <c r="AV11" s="71">
        <v>43</v>
      </c>
      <c r="AW11" s="388">
        <f t="shared" si="11"/>
        <v>39964.629999999997</v>
      </c>
      <c r="AY11" s="61"/>
      <c r="AZ11" s="106"/>
      <c r="BA11" s="15">
        <v>4</v>
      </c>
      <c r="BB11" s="92">
        <v>889.9</v>
      </c>
      <c r="BC11" s="242">
        <v>44938</v>
      </c>
      <c r="BD11" s="92">
        <v>889.9</v>
      </c>
      <c r="BE11" s="95" t="s">
        <v>467</v>
      </c>
      <c r="BF11" s="71">
        <v>43</v>
      </c>
      <c r="BG11" s="388">
        <f t="shared" si="12"/>
        <v>38265.699999999997</v>
      </c>
      <c r="BI11" s="61"/>
      <c r="BJ11" s="106"/>
      <c r="BK11" s="15">
        <v>4</v>
      </c>
      <c r="BL11" s="92">
        <v>932.13</v>
      </c>
      <c r="BM11" s="135">
        <v>44939</v>
      </c>
      <c r="BN11" s="92">
        <v>932.13</v>
      </c>
      <c r="BO11" s="95" t="s">
        <v>480</v>
      </c>
      <c r="BP11" s="286">
        <v>43</v>
      </c>
      <c r="BQ11" s="474">
        <f t="shared" si="13"/>
        <v>40081.589999999997</v>
      </c>
      <c r="BR11" s="388"/>
      <c r="BS11" s="61"/>
      <c r="BT11" s="106"/>
      <c r="BU11" s="15">
        <v>4</v>
      </c>
      <c r="BV11" s="656">
        <v>910.8</v>
      </c>
      <c r="BW11" s="682">
        <v>44940</v>
      </c>
      <c r="BX11" s="656">
        <v>910.8</v>
      </c>
      <c r="BY11" s="947" t="s">
        <v>489</v>
      </c>
      <c r="BZ11" s="684">
        <v>43</v>
      </c>
      <c r="CA11" s="241">
        <f t="shared" si="5"/>
        <v>39164.400000000001</v>
      </c>
      <c r="CC11" s="61"/>
      <c r="CD11" s="212"/>
      <c r="CE11" s="15">
        <v>4</v>
      </c>
      <c r="CF11" s="92">
        <v>904.5</v>
      </c>
      <c r="CG11" s="287">
        <v>44943</v>
      </c>
      <c r="CH11" s="92">
        <v>904.5</v>
      </c>
      <c r="CI11" s="289" t="s">
        <v>493</v>
      </c>
      <c r="CJ11" s="288">
        <v>43</v>
      </c>
      <c r="CK11" s="388">
        <f t="shared" si="14"/>
        <v>38893.5</v>
      </c>
      <c r="CM11" s="61"/>
      <c r="CN11" s="94"/>
      <c r="CO11" s="15">
        <v>4</v>
      </c>
      <c r="CP11" s="656">
        <v>875.4</v>
      </c>
      <c r="CQ11" s="682">
        <v>44945</v>
      </c>
      <c r="CR11" s="656">
        <v>875.4</v>
      </c>
      <c r="CS11" s="683" t="s">
        <v>508</v>
      </c>
      <c r="CT11" s="288">
        <v>41</v>
      </c>
      <c r="CU11" s="393">
        <f t="shared" si="58"/>
        <v>35891.4</v>
      </c>
      <c r="CW11" s="61"/>
      <c r="CX11" s="106"/>
      <c r="CY11" s="15">
        <v>4</v>
      </c>
      <c r="CZ11" s="92">
        <v>947.55</v>
      </c>
      <c r="DA11" s="242">
        <v>44944</v>
      </c>
      <c r="DB11" s="92">
        <v>947.55</v>
      </c>
      <c r="DC11" s="95" t="s">
        <v>504</v>
      </c>
      <c r="DD11" s="71">
        <v>41</v>
      </c>
      <c r="DE11" s="388">
        <f t="shared" si="15"/>
        <v>38849.549999999996</v>
      </c>
      <c r="DG11" s="61"/>
      <c r="DH11" s="106"/>
      <c r="DI11" s="15">
        <v>4</v>
      </c>
      <c r="DJ11" s="656">
        <v>877.2</v>
      </c>
      <c r="DK11" s="682">
        <v>44945</v>
      </c>
      <c r="DL11" s="656">
        <v>877.2</v>
      </c>
      <c r="DM11" s="683" t="s">
        <v>511</v>
      </c>
      <c r="DN11" s="684">
        <v>41</v>
      </c>
      <c r="DO11" s="393">
        <f t="shared" si="16"/>
        <v>35965.200000000004</v>
      </c>
      <c r="DQ11" s="61"/>
      <c r="DR11" s="106"/>
      <c r="DS11" s="15">
        <v>4</v>
      </c>
      <c r="DT11" s="92">
        <v>951.18</v>
      </c>
      <c r="DU11" s="287">
        <v>44945</v>
      </c>
      <c r="DV11" s="92">
        <v>951.18</v>
      </c>
      <c r="DW11" s="289" t="s">
        <v>519</v>
      </c>
      <c r="DX11" s="288">
        <v>41</v>
      </c>
      <c r="DY11" s="388">
        <f t="shared" si="17"/>
        <v>38998.379999999997</v>
      </c>
      <c r="EA11" s="61"/>
      <c r="EB11" s="106"/>
      <c r="EC11" s="15">
        <v>4</v>
      </c>
      <c r="ED11" s="69">
        <v>916.3</v>
      </c>
      <c r="EE11" s="250">
        <v>44950</v>
      </c>
      <c r="EF11" s="69">
        <v>916.3</v>
      </c>
      <c r="EG11" s="70" t="s">
        <v>551</v>
      </c>
      <c r="EH11" s="71">
        <v>41</v>
      </c>
      <c r="EI11" s="388">
        <f t="shared" si="18"/>
        <v>37568.299999999996</v>
      </c>
      <c r="EK11" s="61"/>
      <c r="EL11" s="106"/>
      <c r="EM11" s="15">
        <v>4</v>
      </c>
      <c r="EN11" s="69">
        <v>924.4</v>
      </c>
      <c r="EO11" s="250">
        <v>44947</v>
      </c>
      <c r="EP11" s="69">
        <v>924.4</v>
      </c>
      <c r="EQ11" s="70" t="s">
        <v>536</v>
      </c>
      <c r="ER11" s="71">
        <v>41</v>
      </c>
      <c r="ES11" s="388">
        <f t="shared" si="19"/>
        <v>37900.400000000001</v>
      </c>
      <c r="EU11" s="494"/>
      <c r="EV11" s="329"/>
      <c r="EW11" s="15">
        <v>4</v>
      </c>
      <c r="EX11" s="92">
        <v>880.9</v>
      </c>
      <c r="EY11" s="242">
        <v>44946</v>
      </c>
      <c r="EZ11" s="92">
        <v>880.9</v>
      </c>
      <c r="FA11" s="70" t="s">
        <v>530</v>
      </c>
      <c r="FB11" s="71">
        <v>41</v>
      </c>
      <c r="FC11" s="388">
        <f t="shared" si="20"/>
        <v>36116.9</v>
      </c>
      <c r="FE11" s="61"/>
      <c r="FF11" s="329"/>
      <c r="FG11" s="15">
        <v>4</v>
      </c>
      <c r="FH11" s="92">
        <v>968.41</v>
      </c>
      <c r="FI11" s="242">
        <v>44951</v>
      </c>
      <c r="FJ11" s="92">
        <v>968.41</v>
      </c>
      <c r="FK11" s="70" t="s">
        <v>557</v>
      </c>
      <c r="FL11" s="71">
        <v>41</v>
      </c>
      <c r="FM11" s="241">
        <f t="shared" si="21"/>
        <v>39704.81</v>
      </c>
      <c r="FO11" s="61"/>
      <c r="FP11" s="106"/>
      <c r="FQ11" s="15">
        <v>4</v>
      </c>
      <c r="FR11" s="92">
        <v>861.82</v>
      </c>
      <c r="FS11" s="242">
        <v>44952</v>
      </c>
      <c r="FT11" s="92">
        <v>861.82</v>
      </c>
      <c r="FU11" s="70" t="s">
        <v>515</v>
      </c>
      <c r="FV11" s="71">
        <v>41</v>
      </c>
      <c r="FW11" s="388">
        <f t="shared" si="22"/>
        <v>35334.620000000003</v>
      </c>
      <c r="FY11" s="61"/>
      <c r="FZ11" s="106"/>
      <c r="GA11" s="15">
        <v>4</v>
      </c>
      <c r="GB11" s="69">
        <v>880</v>
      </c>
      <c r="GC11" s="250">
        <v>44954</v>
      </c>
      <c r="GD11" s="69">
        <v>880</v>
      </c>
      <c r="GE11" s="70" t="s">
        <v>573</v>
      </c>
      <c r="GF11" s="71">
        <v>41</v>
      </c>
      <c r="GG11" s="241">
        <f t="shared" si="23"/>
        <v>36080</v>
      </c>
      <c r="GI11" s="61"/>
      <c r="GJ11" s="106"/>
      <c r="GK11" s="15">
        <v>4</v>
      </c>
      <c r="GL11" s="350">
        <v>920.8</v>
      </c>
      <c r="GM11" s="242">
        <v>44954</v>
      </c>
      <c r="GN11" s="350">
        <v>920.8</v>
      </c>
      <c r="GO11" s="95" t="s">
        <v>574</v>
      </c>
      <c r="GP11" s="71">
        <v>41</v>
      </c>
      <c r="GQ11" s="388">
        <f t="shared" si="24"/>
        <v>37752.799999999996</v>
      </c>
      <c r="GS11" s="61"/>
      <c r="GT11" s="106"/>
      <c r="GU11" s="15">
        <v>4</v>
      </c>
      <c r="GV11" s="92">
        <v>973.86</v>
      </c>
      <c r="GW11" s="242">
        <v>44953</v>
      </c>
      <c r="GX11" s="92">
        <v>973.86</v>
      </c>
      <c r="GY11" s="95" t="s">
        <v>539</v>
      </c>
      <c r="GZ11" s="71">
        <v>41</v>
      </c>
      <c r="HA11" s="388">
        <f t="shared" si="25"/>
        <v>39928.26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7"/>
      <c r="KV11" s="658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>
        <v>44936</v>
      </c>
      <c r="Z12" s="69">
        <v>939.8</v>
      </c>
      <c r="AA12" s="657" t="s">
        <v>454</v>
      </c>
      <c r="AB12" s="658">
        <v>43</v>
      </c>
      <c r="AC12" s="388">
        <f t="shared" si="9"/>
        <v>40411.4</v>
      </c>
      <c r="AF12" s="106"/>
      <c r="AG12" s="15">
        <v>5</v>
      </c>
      <c r="AH12" s="92">
        <v>879.1</v>
      </c>
      <c r="AI12" s="242">
        <v>44936</v>
      </c>
      <c r="AJ12" s="92">
        <v>879.1</v>
      </c>
      <c r="AK12" s="95" t="s">
        <v>452</v>
      </c>
      <c r="AL12" s="71">
        <v>43</v>
      </c>
      <c r="AM12" s="388">
        <f t="shared" si="10"/>
        <v>37801.300000000003</v>
      </c>
      <c r="AP12" s="106"/>
      <c r="AQ12" s="15">
        <v>5</v>
      </c>
      <c r="AR12" s="92">
        <v>970.23</v>
      </c>
      <c r="AS12" s="242">
        <v>44937</v>
      </c>
      <c r="AT12" s="92">
        <v>970.23</v>
      </c>
      <c r="AU12" s="95" t="s">
        <v>463</v>
      </c>
      <c r="AV12" s="71">
        <v>43</v>
      </c>
      <c r="AW12" s="388">
        <f t="shared" si="11"/>
        <v>41719.89</v>
      </c>
      <c r="AZ12" s="106"/>
      <c r="BA12" s="15">
        <v>5</v>
      </c>
      <c r="BB12" s="92">
        <v>919.9</v>
      </c>
      <c r="BC12" s="242">
        <v>44938</v>
      </c>
      <c r="BD12" s="92">
        <v>919.9</v>
      </c>
      <c r="BE12" s="95" t="s">
        <v>467</v>
      </c>
      <c r="BF12" s="71">
        <v>43</v>
      </c>
      <c r="BG12" s="388">
        <f t="shared" si="12"/>
        <v>39555.699999999997</v>
      </c>
      <c r="BJ12" s="106"/>
      <c r="BK12" s="15">
        <v>5</v>
      </c>
      <c r="BL12" s="92">
        <v>925.32</v>
      </c>
      <c r="BM12" s="135">
        <v>44939</v>
      </c>
      <c r="BN12" s="92">
        <v>925.32</v>
      </c>
      <c r="BO12" s="95" t="s">
        <v>480</v>
      </c>
      <c r="BP12" s="286">
        <v>43</v>
      </c>
      <c r="BQ12" s="474">
        <f t="shared" si="13"/>
        <v>39788.76</v>
      </c>
      <c r="BR12" s="388"/>
      <c r="BT12" s="106"/>
      <c r="BU12" s="15">
        <v>5</v>
      </c>
      <c r="BV12" s="656">
        <v>935.3</v>
      </c>
      <c r="BW12" s="682">
        <v>44940</v>
      </c>
      <c r="BX12" s="656">
        <v>935.3</v>
      </c>
      <c r="BY12" s="947" t="s">
        <v>488</v>
      </c>
      <c r="BZ12" s="684">
        <v>43</v>
      </c>
      <c r="CA12" s="241">
        <f t="shared" si="5"/>
        <v>40217.9</v>
      </c>
      <c r="CD12" s="212"/>
      <c r="CE12" s="15">
        <v>5</v>
      </c>
      <c r="CF12" s="92">
        <v>899</v>
      </c>
      <c r="CG12" s="287">
        <v>44943</v>
      </c>
      <c r="CH12" s="92">
        <v>899</v>
      </c>
      <c r="CI12" s="289" t="s">
        <v>493</v>
      </c>
      <c r="CJ12" s="288">
        <v>43</v>
      </c>
      <c r="CK12" s="388">
        <f t="shared" si="14"/>
        <v>38657</v>
      </c>
      <c r="CN12" s="94"/>
      <c r="CO12" s="15">
        <v>5</v>
      </c>
      <c r="CP12" s="656">
        <v>921.7</v>
      </c>
      <c r="CQ12" s="682">
        <v>44944</v>
      </c>
      <c r="CR12" s="656">
        <v>921.7</v>
      </c>
      <c r="CS12" s="683" t="s">
        <v>502</v>
      </c>
      <c r="CT12" s="288">
        <v>41</v>
      </c>
      <c r="CU12" s="393">
        <f t="shared" si="58"/>
        <v>37789.700000000004</v>
      </c>
      <c r="CX12" s="106"/>
      <c r="CY12" s="15">
        <v>5</v>
      </c>
      <c r="CZ12" s="92">
        <v>952.54</v>
      </c>
      <c r="DA12" s="242">
        <v>44944</v>
      </c>
      <c r="DB12" s="92">
        <v>952.54</v>
      </c>
      <c r="DC12" s="95" t="s">
        <v>504</v>
      </c>
      <c r="DD12" s="71">
        <v>41</v>
      </c>
      <c r="DE12" s="388">
        <f t="shared" si="15"/>
        <v>39054.14</v>
      </c>
      <c r="DH12" s="106"/>
      <c r="DI12" s="15">
        <v>5</v>
      </c>
      <c r="DJ12" s="656">
        <v>934.4</v>
      </c>
      <c r="DK12" s="682">
        <v>44945</v>
      </c>
      <c r="DL12" s="656">
        <v>934.4</v>
      </c>
      <c r="DM12" s="683" t="s">
        <v>511</v>
      </c>
      <c r="DN12" s="684">
        <v>41</v>
      </c>
      <c r="DO12" s="393">
        <f t="shared" si="16"/>
        <v>38310.400000000001</v>
      </c>
      <c r="DR12" s="106"/>
      <c r="DS12" s="15">
        <v>5</v>
      </c>
      <c r="DT12" s="92">
        <v>961.16</v>
      </c>
      <c r="DU12" s="287">
        <v>44945</v>
      </c>
      <c r="DV12" s="92">
        <v>961.16</v>
      </c>
      <c r="DW12" s="289" t="s">
        <v>519</v>
      </c>
      <c r="DX12" s="288">
        <v>41</v>
      </c>
      <c r="DY12" s="388">
        <f t="shared" si="17"/>
        <v>39407.56</v>
      </c>
      <c r="EB12" s="106"/>
      <c r="EC12" s="15">
        <v>5</v>
      </c>
      <c r="ED12" s="69">
        <v>914.4</v>
      </c>
      <c r="EE12" s="250">
        <v>44950</v>
      </c>
      <c r="EF12" s="69">
        <v>914.4</v>
      </c>
      <c r="EG12" s="70" t="s">
        <v>554</v>
      </c>
      <c r="EH12" s="71">
        <v>41</v>
      </c>
      <c r="EI12" s="388">
        <f t="shared" si="18"/>
        <v>37490.400000000001</v>
      </c>
      <c r="EL12" s="106"/>
      <c r="EM12" s="15">
        <v>5</v>
      </c>
      <c r="EN12" s="69">
        <v>889</v>
      </c>
      <c r="EO12" s="250">
        <v>44947</v>
      </c>
      <c r="EP12" s="69">
        <v>889</v>
      </c>
      <c r="EQ12" s="70" t="s">
        <v>536</v>
      </c>
      <c r="ER12" s="71">
        <v>41</v>
      </c>
      <c r="ES12" s="388">
        <f t="shared" si="19"/>
        <v>36449</v>
      </c>
      <c r="EV12" s="329"/>
      <c r="EW12" s="15">
        <v>5</v>
      </c>
      <c r="EX12" s="92">
        <v>862.7</v>
      </c>
      <c r="EY12" s="242">
        <v>44946</v>
      </c>
      <c r="EZ12" s="92">
        <v>862.7</v>
      </c>
      <c r="FA12" s="70" t="s">
        <v>530</v>
      </c>
      <c r="FB12" s="71">
        <v>41</v>
      </c>
      <c r="FC12" s="388">
        <f t="shared" si="20"/>
        <v>35370.700000000004</v>
      </c>
      <c r="FF12" s="329"/>
      <c r="FG12" s="15">
        <v>5</v>
      </c>
      <c r="FH12" s="92">
        <v>958.44</v>
      </c>
      <c r="FI12" s="242">
        <v>44951</v>
      </c>
      <c r="FJ12" s="92">
        <v>958.44</v>
      </c>
      <c r="FK12" s="70" t="s">
        <v>557</v>
      </c>
      <c r="FL12" s="71">
        <v>41</v>
      </c>
      <c r="FM12" s="241">
        <f t="shared" si="21"/>
        <v>39296.04</v>
      </c>
      <c r="FN12" s="75" t="s">
        <v>41</v>
      </c>
      <c r="FP12" s="106"/>
      <c r="FQ12" s="15">
        <v>5</v>
      </c>
      <c r="FR12" s="92">
        <v>928.95</v>
      </c>
      <c r="FS12" s="242">
        <v>44952</v>
      </c>
      <c r="FT12" s="92">
        <v>928.95</v>
      </c>
      <c r="FU12" s="70" t="s">
        <v>515</v>
      </c>
      <c r="FV12" s="71">
        <v>41</v>
      </c>
      <c r="FW12" s="388">
        <f t="shared" si="22"/>
        <v>38086.950000000004</v>
      </c>
      <c r="FZ12" s="106"/>
      <c r="GA12" s="15">
        <v>5</v>
      </c>
      <c r="GB12" s="69">
        <v>864.5</v>
      </c>
      <c r="GC12" s="250">
        <v>44954</v>
      </c>
      <c r="GD12" s="69">
        <v>864.5</v>
      </c>
      <c r="GE12" s="70" t="s">
        <v>524</v>
      </c>
      <c r="GF12" s="71">
        <v>41</v>
      </c>
      <c r="GG12" s="241">
        <f t="shared" si="23"/>
        <v>35444.5</v>
      </c>
      <c r="GJ12" s="106"/>
      <c r="GK12" s="15">
        <v>5</v>
      </c>
      <c r="GL12" s="350">
        <v>930.8</v>
      </c>
      <c r="GM12" s="242">
        <v>44954</v>
      </c>
      <c r="GN12" s="350">
        <v>930.8</v>
      </c>
      <c r="GO12" s="95" t="s">
        <v>574</v>
      </c>
      <c r="GP12" s="71">
        <v>41</v>
      </c>
      <c r="GQ12" s="388">
        <f t="shared" si="24"/>
        <v>38162.799999999996</v>
      </c>
      <c r="GT12" s="106"/>
      <c r="GU12" s="15">
        <v>5</v>
      </c>
      <c r="GV12" s="92">
        <v>956.17</v>
      </c>
      <c r="GW12" s="242">
        <v>44953</v>
      </c>
      <c r="GX12" s="92">
        <v>956.17</v>
      </c>
      <c r="GY12" s="95" t="s">
        <v>539</v>
      </c>
      <c r="GZ12" s="71">
        <v>41</v>
      </c>
      <c r="HA12" s="388">
        <f t="shared" si="25"/>
        <v>39202.97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7"/>
      <c r="KV12" s="658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>
        <v>44936</v>
      </c>
      <c r="Z13" s="69">
        <v>911.7</v>
      </c>
      <c r="AA13" s="657" t="s">
        <v>454</v>
      </c>
      <c r="AB13" s="658">
        <v>43</v>
      </c>
      <c r="AC13" s="388">
        <f t="shared" si="9"/>
        <v>39203.1</v>
      </c>
      <c r="AF13" s="106"/>
      <c r="AG13" s="15">
        <v>6</v>
      </c>
      <c r="AH13" s="92">
        <v>912.6</v>
      </c>
      <c r="AI13" s="242">
        <v>44936</v>
      </c>
      <c r="AJ13" s="92">
        <v>912.6</v>
      </c>
      <c r="AK13" s="95" t="s">
        <v>452</v>
      </c>
      <c r="AL13" s="71">
        <v>43</v>
      </c>
      <c r="AM13" s="388">
        <f t="shared" si="10"/>
        <v>39241.800000000003</v>
      </c>
      <c r="AP13" s="106"/>
      <c r="AQ13" s="15">
        <v>6</v>
      </c>
      <c r="AR13" s="92">
        <v>912.17</v>
      </c>
      <c r="AS13" s="242">
        <v>44937</v>
      </c>
      <c r="AT13" s="92">
        <v>912.17</v>
      </c>
      <c r="AU13" s="95" t="s">
        <v>463</v>
      </c>
      <c r="AV13" s="71">
        <v>43</v>
      </c>
      <c r="AW13" s="388">
        <f t="shared" si="11"/>
        <v>39223.31</v>
      </c>
      <c r="AZ13" s="106"/>
      <c r="BA13" s="15">
        <v>6</v>
      </c>
      <c r="BB13" s="92">
        <v>937.6</v>
      </c>
      <c r="BC13" s="242">
        <v>44938</v>
      </c>
      <c r="BD13" s="92">
        <v>937.6</v>
      </c>
      <c r="BE13" s="95" t="s">
        <v>467</v>
      </c>
      <c r="BF13" s="71">
        <v>43</v>
      </c>
      <c r="BG13" s="388">
        <f t="shared" si="12"/>
        <v>40316.800000000003</v>
      </c>
      <c r="BJ13" s="106"/>
      <c r="BK13" s="15">
        <v>6</v>
      </c>
      <c r="BL13" s="92">
        <v>926.68</v>
      </c>
      <c r="BM13" s="135">
        <v>44939</v>
      </c>
      <c r="BN13" s="92">
        <v>926.68</v>
      </c>
      <c r="BO13" s="95" t="s">
        <v>480</v>
      </c>
      <c r="BP13" s="286">
        <v>43</v>
      </c>
      <c r="BQ13" s="474">
        <f t="shared" si="13"/>
        <v>39847.24</v>
      </c>
      <c r="BR13" s="388"/>
      <c r="BT13" s="106"/>
      <c r="BU13" s="15">
        <v>6</v>
      </c>
      <c r="BV13" s="656">
        <v>870.9</v>
      </c>
      <c r="BW13" s="682">
        <v>44940</v>
      </c>
      <c r="BX13" s="656">
        <v>870.9</v>
      </c>
      <c r="BY13" s="947" t="s">
        <v>489</v>
      </c>
      <c r="BZ13" s="684">
        <v>43</v>
      </c>
      <c r="CA13" s="241">
        <f t="shared" si="5"/>
        <v>37448.699999999997</v>
      </c>
      <c r="CD13" s="212"/>
      <c r="CE13" s="15">
        <v>6</v>
      </c>
      <c r="CF13" s="92">
        <v>882.7</v>
      </c>
      <c r="CG13" s="287">
        <v>44943</v>
      </c>
      <c r="CH13" s="92">
        <v>882.7</v>
      </c>
      <c r="CI13" s="289" t="s">
        <v>493</v>
      </c>
      <c r="CJ13" s="288">
        <v>43</v>
      </c>
      <c r="CK13" s="388">
        <f t="shared" si="14"/>
        <v>37956.1</v>
      </c>
      <c r="CN13" s="94"/>
      <c r="CO13" s="15">
        <v>6</v>
      </c>
      <c r="CP13" s="656">
        <v>918.1</v>
      </c>
      <c r="CQ13" s="682">
        <v>44945</v>
      </c>
      <c r="CR13" s="656">
        <v>918.1</v>
      </c>
      <c r="CS13" s="683" t="s">
        <v>507</v>
      </c>
      <c r="CT13" s="288">
        <v>41</v>
      </c>
      <c r="CU13" s="393">
        <f t="shared" si="58"/>
        <v>37642.1</v>
      </c>
      <c r="CX13" s="106"/>
      <c r="CY13" s="15">
        <v>6</v>
      </c>
      <c r="CZ13" s="92">
        <v>915.8</v>
      </c>
      <c r="DA13" s="242">
        <v>44944</v>
      </c>
      <c r="DB13" s="92">
        <v>915.8</v>
      </c>
      <c r="DC13" s="95" t="s">
        <v>504</v>
      </c>
      <c r="DD13" s="71">
        <v>41</v>
      </c>
      <c r="DE13" s="388">
        <f t="shared" si="15"/>
        <v>37547.799999999996</v>
      </c>
      <c r="DH13" s="106"/>
      <c r="DI13" s="15">
        <v>6</v>
      </c>
      <c r="DJ13" s="656">
        <v>889</v>
      </c>
      <c r="DK13" s="682">
        <v>44945</v>
      </c>
      <c r="DL13" s="656">
        <v>889</v>
      </c>
      <c r="DM13" s="683" t="s">
        <v>511</v>
      </c>
      <c r="DN13" s="684">
        <v>41</v>
      </c>
      <c r="DO13" s="393">
        <f t="shared" si="16"/>
        <v>36449</v>
      </c>
      <c r="DR13" s="106"/>
      <c r="DS13" s="15">
        <v>6</v>
      </c>
      <c r="DT13" s="92">
        <v>931.22</v>
      </c>
      <c r="DU13" s="287">
        <v>44945</v>
      </c>
      <c r="DV13" s="92">
        <v>931.22</v>
      </c>
      <c r="DW13" s="289" t="s">
        <v>519</v>
      </c>
      <c r="DX13" s="288">
        <v>41</v>
      </c>
      <c r="DY13" s="388">
        <f t="shared" si="17"/>
        <v>38180.020000000004</v>
      </c>
      <c r="EB13" s="106"/>
      <c r="EC13" s="15">
        <v>6</v>
      </c>
      <c r="ED13" s="69">
        <v>901.7</v>
      </c>
      <c r="EE13" s="250">
        <v>44950</v>
      </c>
      <c r="EF13" s="69">
        <v>901.7</v>
      </c>
      <c r="EG13" s="70" t="s">
        <v>551</v>
      </c>
      <c r="EH13" s="71">
        <v>41</v>
      </c>
      <c r="EI13" s="388">
        <f t="shared" si="18"/>
        <v>36969.700000000004</v>
      </c>
      <c r="EL13" s="106"/>
      <c r="EM13" s="15">
        <v>6</v>
      </c>
      <c r="EN13" s="69">
        <v>925.3</v>
      </c>
      <c r="EO13" s="250">
        <v>44947</v>
      </c>
      <c r="EP13" s="69">
        <v>925.3</v>
      </c>
      <c r="EQ13" s="70" t="s">
        <v>536</v>
      </c>
      <c r="ER13" s="71">
        <v>41</v>
      </c>
      <c r="ES13" s="388">
        <f t="shared" si="19"/>
        <v>37937.299999999996</v>
      </c>
      <c r="EV13" s="329"/>
      <c r="EW13" s="15">
        <v>6</v>
      </c>
      <c r="EX13" s="92">
        <v>871.8</v>
      </c>
      <c r="EY13" s="242">
        <v>44946</v>
      </c>
      <c r="EZ13" s="92">
        <v>871.8</v>
      </c>
      <c r="FA13" s="70" t="s">
        <v>530</v>
      </c>
      <c r="FB13" s="71">
        <v>41</v>
      </c>
      <c r="FC13" s="388">
        <f t="shared" si="20"/>
        <v>35743.799999999996</v>
      </c>
      <c r="FF13" s="329"/>
      <c r="FG13" s="15">
        <v>6</v>
      </c>
      <c r="FH13" s="92">
        <v>969.32</v>
      </c>
      <c r="FI13" s="242">
        <v>44951</v>
      </c>
      <c r="FJ13" s="92">
        <v>969.32</v>
      </c>
      <c r="FK13" s="70" t="s">
        <v>557</v>
      </c>
      <c r="FL13" s="71">
        <v>41</v>
      </c>
      <c r="FM13" s="241">
        <f t="shared" si="21"/>
        <v>39742.120000000003</v>
      </c>
      <c r="FP13" s="106"/>
      <c r="FQ13" s="15">
        <v>6</v>
      </c>
      <c r="FR13" s="92">
        <v>957.07</v>
      </c>
      <c r="FS13" s="242">
        <v>44952</v>
      </c>
      <c r="FT13" s="92">
        <v>957.07</v>
      </c>
      <c r="FU13" s="70" t="s">
        <v>515</v>
      </c>
      <c r="FV13" s="71">
        <v>41</v>
      </c>
      <c r="FW13" s="388">
        <f t="shared" si="22"/>
        <v>39239.870000000003</v>
      </c>
      <c r="FZ13" s="106"/>
      <c r="GA13" s="15">
        <v>6</v>
      </c>
      <c r="GB13" s="69">
        <v>892.7</v>
      </c>
      <c r="GC13" s="250">
        <v>44954</v>
      </c>
      <c r="GD13" s="69">
        <v>892.7</v>
      </c>
      <c r="GE13" s="70" t="s">
        <v>573</v>
      </c>
      <c r="GF13" s="71">
        <v>41</v>
      </c>
      <c r="GG13" s="241">
        <f t="shared" si="23"/>
        <v>36600.700000000004</v>
      </c>
      <c r="GJ13" s="106"/>
      <c r="GK13" s="15">
        <v>6</v>
      </c>
      <c r="GL13" s="350">
        <v>924.4</v>
      </c>
      <c r="GM13" s="242">
        <v>44954</v>
      </c>
      <c r="GN13" s="350">
        <v>924.4</v>
      </c>
      <c r="GO13" s="95" t="s">
        <v>574</v>
      </c>
      <c r="GP13" s="71">
        <v>41</v>
      </c>
      <c r="GQ13" s="388">
        <f t="shared" si="24"/>
        <v>37900.400000000001</v>
      </c>
      <c r="GT13" s="106"/>
      <c r="GU13" s="15">
        <v>6</v>
      </c>
      <c r="GV13" s="92">
        <v>966.15</v>
      </c>
      <c r="GW13" s="242">
        <v>44953</v>
      </c>
      <c r="GX13" s="92">
        <v>966.15</v>
      </c>
      <c r="GY13" s="95" t="s">
        <v>539</v>
      </c>
      <c r="GZ13" s="71">
        <v>41</v>
      </c>
      <c r="HA13" s="388">
        <f t="shared" si="25"/>
        <v>39612.15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7"/>
      <c r="KV13" s="658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>
        <v>44936</v>
      </c>
      <c r="Z14" s="69">
        <v>927.1</v>
      </c>
      <c r="AA14" s="657" t="s">
        <v>454</v>
      </c>
      <c r="AB14" s="658">
        <v>43</v>
      </c>
      <c r="AC14" s="388">
        <f t="shared" si="9"/>
        <v>39865.300000000003</v>
      </c>
      <c r="AF14" s="106"/>
      <c r="AG14" s="15">
        <v>7</v>
      </c>
      <c r="AH14" s="92">
        <v>896.3</v>
      </c>
      <c r="AI14" s="242">
        <v>44936</v>
      </c>
      <c r="AJ14" s="92">
        <v>896.3</v>
      </c>
      <c r="AK14" s="95" t="s">
        <v>452</v>
      </c>
      <c r="AL14" s="71">
        <v>43</v>
      </c>
      <c r="AM14" s="388">
        <f t="shared" si="10"/>
        <v>38540.9</v>
      </c>
      <c r="AP14" s="106"/>
      <c r="AQ14" s="15">
        <v>7</v>
      </c>
      <c r="AR14" s="92">
        <v>941.65</v>
      </c>
      <c r="AS14" s="242">
        <v>44937</v>
      </c>
      <c r="AT14" s="92">
        <v>941.65</v>
      </c>
      <c r="AU14" s="95" t="s">
        <v>463</v>
      </c>
      <c r="AV14" s="71">
        <v>43</v>
      </c>
      <c r="AW14" s="388">
        <f t="shared" si="11"/>
        <v>40490.949999999997</v>
      </c>
      <c r="AZ14" s="106"/>
      <c r="BA14" s="15">
        <v>7</v>
      </c>
      <c r="BB14" s="92">
        <v>894.9</v>
      </c>
      <c r="BC14" s="242">
        <v>44938</v>
      </c>
      <c r="BD14" s="92">
        <v>894.9</v>
      </c>
      <c r="BE14" s="95" t="s">
        <v>467</v>
      </c>
      <c r="BF14" s="71">
        <v>43</v>
      </c>
      <c r="BG14" s="388">
        <f t="shared" si="12"/>
        <v>38480.699999999997</v>
      </c>
      <c r="BJ14" s="633"/>
      <c r="BK14" s="15">
        <v>7</v>
      </c>
      <c r="BL14" s="92">
        <v>957.53</v>
      </c>
      <c r="BM14" s="135">
        <v>44939</v>
      </c>
      <c r="BN14" s="92">
        <v>957.53</v>
      </c>
      <c r="BO14" s="95" t="s">
        <v>478</v>
      </c>
      <c r="BP14" s="286">
        <v>43</v>
      </c>
      <c r="BQ14" s="474">
        <f t="shared" si="13"/>
        <v>41173.79</v>
      </c>
      <c r="BR14" s="388"/>
      <c r="BT14" s="106"/>
      <c r="BU14" s="15">
        <v>7</v>
      </c>
      <c r="BV14" s="656">
        <v>932.6</v>
      </c>
      <c r="BW14" s="682">
        <v>44940</v>
      </c>
      <c r="BX14" s="656">
        <v>932.6</v>
      </c>
      <c r="BY14" s="947" t="s">
        <v>489</v>
      </c>
      <c r="BZ14" s="684">
        <v>43</v>
      </c>
      <c r="CA14" s="241">
        <f t="shared" si="5"/>
        <v>40101.800000000003</v>
      </c>
      <c r="CD14" s="212"/>
      <c r="CE14" s="15">
        <v>7</v>
      </c>
      <c r="CF14" s="92">
        <v>933.5</v>
      </c>
      <c r="CG14" s="287">
        <v>44943</v>
      </c>
      <c r="CH14" s="92">
        <v>933.5</v>
      </c>
      <c r="CI14" s="289" t="s">
        <v>493</v>
      </c>
      <c r="CJ14" s="288">
        <v>43</v>
      </c>
      <c r="CK14" s="388">
        <f t="shared" si="14"/>
        <v>40140.5</v>
      </c>
      <c r="CN14" s="94"/>
      <c r="CO14" s="15">
        <v>7</v>
      </c>
      <c r="CP14" s="656">
        <v>912.6</v>
      </c>
      <c r="CQ14" s="682">
        <v>44944</v>
      </c>
      <c r="CR14" s="656">
        <v>912.6</v>
      </c>
      <c r="CS14" s="683" t="s">
        <v>502</v>
      </c>
      <c r="CT14" s="288">
        <v>41</v>
      </c>
      <c r="CU14" s="393">
        <f t="shared" si="58"/>
        <v>37416.6</v>
      </c>
      <c r="CX14" s="106"/>
      <c r="CY14" s="15">
        <v>7</v>
      </c>
      <c r="CZ14" s="92">
        <v>920.33</v>
      </c>
      <c r="DA14" s="242">
        <v>44944</v>
      </c>
      <c r="DB14" s="92">
        <v>920.33</v>
      </c>
      <c r="DC14" s="95" t="s">
        <v>504</v>
      </c>
      <c r="DD14" s="71">
        <v>41</v>
      </c>
      <c r="DE14" s="388">
        <f t="shared" si="15"/>
        <v>37733.53</v>
      </c>
      <c r="DH14" s="106"/>
      <c r="DI14" s="15">
        <v>7</v>
      </c>
      <c r="DJ14" s="656">
        <v>923.5</v>
      </c>
      <c r="DK14" s="682">
        <v>44945</v>
      </c>
      <c r="DL14" s="656">
        <v>923.5</v>
      </c>
      <c r="DM14" s="683" t="s">
        <v>511</v>
      </c>
      <c r="DN14" s="684">
        <v>41</v>
      </c>
      <c r="DO14" s="393">
        <f t="shared" si="16"/>
        <v>37863.5</v>
      </c>
      <c r="DR14" s="106"/>
      <c r="DS14" s="15">
        <v>7</v>
      </c>
      <c r="DT14" s="92">
        <v>942.11</v>
      </c>
      <c r="DU14" s="287">
        <v>44945</v>
      </c>
      <c r="DV14" s="92">
        <v>942.11</v>
      </c>
      <c r="DW14" s="289" t="s">
        <v>519</v>
      </c>
      <c r="DX14" s="288">
        <v>41</v>
      </c>
      <c r="DY14" s="388">
        <f t="shared" si="17"/>
        <v>38626.51</v>
      </c>
      <c r="EB14" s="106"/>
      <c r="EC14" s="15">
        <v>7</v>
      </c>
      <c r="ED14" s="69">
        <v>870.9</v>
      </c>
      <c r="EE14" s="250">
        <v>44950</v>
      </c>
      <c r="EF14" s="69">
        <v>870.9</v>
      </c>
      <c r="EG14" s="70" t="s">
        <v>551</v>
      </c>
      <c r="EH14" s="71">
        <v>41</v>
      </c>
      <c r="EI14" s="388">
        <f t="shared" si="18"/>
        <v>35706.9</v>
      </c>
      <c r="EL14" s="106"/>
      <c r="EM14" s="15">
        <v>7</v>
      </c>
      <c r="EN14" s="69">
        <v>883.6</v>
      </c>
      <c r="EO14" s="250">
        <v>44947</v>
      </c>
      <c r="EP14" s="69">
        <v>883.6</v>
      </c>
      <c r="EQ14" s="70" t="s">
        <v>536</v>
      </c>
      <c r="ER14" s="71">
        <v>41</v>
      </c>
      <c r="ES14" s="388">
        <f t="shared" si="19"/>
        <v>36227.599999999999</v>
      </c>
      <c r="EV14" s="329"/>
      <c r="EW14" s="15">
        <v>7</v>
      </c>
      <c r="EX14" s="92">
        <v>895.4</v>
      </c>
      <c r="EY14" s="242">
        <v>44946</v>
      </c>
      <c r="EZ14" s="92">
        <v>895.4</v>
      </c>
      <c r="FA14" s="70" t="s">
        <v>530</v>
      </c>
      <c r="FB14" s="71">
        <v>41</v>
      </c>
      <c r="FC14" s="388">
        <f t="shared" si="20"/>
        <v>36711.4</v>
      </c>
      <c r="FF14" s="329"/>
      <c r="FG14" s="15">
        <v>7</v>
      </c>
      <c r="FH14" s="92">
        <v>953.9</v>
      </c>
      <c r="FI14" s="242">
        <v>44951</v>
      </c>
      <c r="FJ14" s="92">
        <v>953.9</v>
      </c>
      <c r="FK14" s="70" t="s">
        <v>557</v>
      </c>
      <c r="FL14" s="71">
        <v>41</v>
      </c>
      <c r="FM14" s="241">
        <f t="shared" si="21"/>
        <v>39109.9</v>
      </c>
      <c r="FP14" s="106"/>
      <c r="FQ14" s="15">
        <v>7</v>
      </c>
      <c r="FR14" s="92">
        <v>879.96</v>
      </c>
      <c r="FS14" s="242">
        <v>44952</v>
      </c>
      <c r="FT14" s="92">
        <v>879.96</v>
      </c>
      <c r="FU14" s="70" t="s">
        <v>560</v>
      </c>
      <c r="FV14" s="71">
        <v>41</v>
      </c>
      <c r="FW14" s="388">
        <f t="shared" si="22"/>
        <v>36078.36</v>
      </c>
      <c r="FZ14" s="106"/>
      <c r="GA14" s="15">
        <v>7</v>
      </c>
      <c r="GB14" s="69">
        <v>920.8</v>
      </c>
      <c r="GC14" s="250">
        <v>44954</v>
      </c>
      <c r="GD14" s="69">
        <v>920.8</v>
      </c>
      <c r="GE14" s="70" t="s">
        <v>524</v>
      </c>
      <c r="GF14" s="71">
        <v>41</v>
      </c>
      <c r="GG14" s="241">
        <f t="shared" si="23"/>
        <v>37752.799999999996</v>
      </c>
      <c r="GJ14" s="106"/>
      <c r="GK14" s="15">
        <v>7</v>
      </c>
      <c r="GL14" s="350">
        <v>921.7</v>
      </c>
      <c r="GM14" s="242">
        <v>44954</v>
      </c>
      <c r="GN14" s="350">
        <v>921.7</v>
      </c>
      <c r="GO14" s="95" t="s">
        <v>574</v>
      </c>
      <c r="GP14" s="71">
        <v>41</v>
      </c>
      <c r="GQ14" s="388">
        <f t="shared" si="24"/>
        <v>37789.700000000004</v>
      </c>
      <c r="GT14" s="106"/>
      <c r="GU14" s="15">
        <v>7</v>
      </c>
      <c r="GV14" s="92">
        <v>949.82</v>
      </c>
      <c r="GW14" s="242">
        <v>44953</v>
      </c>
      <c r="GX14" s="92">
        <v>949.82</v>
      </c>
      <c r="GY14" s="95" t="s">
        <v>539</v>
      </c>
      <c r="GZ14" s="71">
        <v>41</v>
      </c>
      <c r="HA14" s="388">
        <f t="shared" si="25"/>
        <v>38942.620000000003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7"/>
      <c r="KV14" s="658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>
        <v>44936</v>
      </c>
      <c r="Z15" s="69">
        <v>902.6</v>
      </c>
      <c r="AA15" s="657" t="s">
        <v>454</v>
      </c>
      <c r="AB15" s="658">
        <v>43</v>
      </c>
      <c r="AC15" s="388">
        <f t="shared" si="9"/>
        <v>38811.800000000003</v>
      </c>
      <c r="AF15" s="106"/>
      <c r="AG15" s="15">
        <v>8</v>
      </c>
      <c r="AH15" s="92">
        <v>872.7</v>
      </c>
      <c r="AI15" s="242">
        <v>44936</v>
      </c>
      <c r="AJ15" s="92">
        <v>872.7</v>
      </c>
      <c r="AK15" s="95" t="s">
        <v>452</v>
      </c>
      <c r="AL15" s="71">
        <v>43</v>
      </c>
      <c r="AM15" s="388">
        <f t="shared" si="10"/>
        <v>37526.1</v>
      </c>
      <c r="AP15" s="106"/>
      <c r="AQ15" s="15">
        <v>8</v>
      </c>
      <c r="AR15" s="92">
        <v>944.83</v>
      </c>
      <c r="AS15" s="242">
        <v>44937</v>
      </c>
      <c r="AT15" s="92">
        <v>944.83</v>
      </c>
      <c r="AU15" s="95" t="s">
        <v>463</v>
      </c>
      <c r="AV15" s="71">
        <v>43</v>
      </c>
      <c r="AW15" s="388">
        <f t="shared" si="11"/>
        <v>40627.69</v>
      </c>
      <c r="AZ15" s="106"/>
      <c r="BA15" s="15">
        <v>8</v>
      </c>
      <c r="BB15" s="92">
        <v>900.8</v>
      </c>
      <c r="BC15" s="242">
        <v>44938</v>
      </c>
      <c r="BD15" s="92">
        <v>900.8</v>
      </c>
      <c r="BE15" s="95" t="s">
        <v>467</v>
      </c>
      <c r="BF15" s="71">
        <v>43</v>
      </c>
      <c r="BG15" s="388">
        <f t="shared" si="12"/>
        <v>38734.400000000001</v>
      </c>
      <c r="BJ15" s="633"/>
      <c r="BK15" s="15">
        <v>8</v>
      </c>
      <c r="BL15" s="92">
        <v>932.58</v>
      </c>
      <c r="BM15" s="135">
        <v>44939</v>
      </c>
      <c r="BN15" s="92">
        <v>932.58</v>
      </c>
      <c r="BO15" s="95" t="s">
        <v>477</v>
      </c>
      <c r="BP15" s="286">
        <v>43</v>
      </c>
      <c r="BQ15" s="474">
        <f t="shared" si="13"/>
        <v>40100.94</v>
      </c>
      <c r="BR15" s="388"/>
      <c r="BT15" s="106"/>
      <c r="BU15" s="15">
        <v>8</v>
      </c>
      <c r="BV15" s="656">
        <v>940.7</v>
      </c>
      <c r="BW15" s="682">
        <v>44940</v>
      </c>
      <c r="BX15" s="656">
        <v>940.7</v>
      </c>
      <c r="BY15" s="947" t="s">
        <v>489</v>
      </c>
      <c r="BZ15" s="684">
        <v>43</v>
      </c>
      <c r="CA15" s="241">
        <f t="shared" si="5"/>
        <v>40450.1</v>
      </c>
      <c r="CD15" s="212"/>
      <c r="CE15" s="15">
        <v>8</v>
      </c>
      <c r="CF15" s="92">
        <v>931.7</v>
      </c>
      <c r="CG15" s="287">
        <v>44943</v>
      </c>
      <c r="CH15" s="92">
        <v>931.7</v>
      </c>
      <c r="CI15" s="289" t="s">
        <v>493</v>
      </c>
      <c r="CJ15" s="288">
        <v>43</v>
      </c>
      <c r="CK15" s="388">
        <f t="shared" si="14"/>
        <v>40063.1</v>
      </c>
      <c r="CN15" s="94"/>
      <c r="CO15" s="15">
        <v>8</v>
      </c>
      <c r="CP15" s="656">
        <v>897.2</v>
      </c>
      <c r="CQ15" s="682">
        <v>44945</v>
      </c>
      <c r="CR15" s="656">
        <v>897.2</v>
      </c>
      <c r="CS15" s="683" t="s">
        <v>507</v>
      </c>
      <c r="CT15" s="288">
        <v>41</v>
      </c>
      <c r="CU15" s="393">
        <f t="shared" si="58"/>
        <v>36785.200000000004</v>
      </c>
      <c r="CX15" s="106"/>
      <c r="CY15" s="15">
        <v>8</v>
      </c>
      <c r="CZ15" s="92">
        <v>968.41</v>
      </c>
      <c r="DA15" s="242">
        <v>44944</v>
      </c>
      <c r="DB15" s="92">
        <v>968.41</v>
      </c>
      <c r="DC15" s="95" t="s">
        <v>504</v>
      </c>
      <c r="DD15" s="71">
        <v>41</v>
      </c>
      <c r="DE15" s="388">
        <f t="shared" si="15"/>
        <v>39704.81</v>
      </c>
      <c r="DH15" s="106"/>
      <c r="DI15" s="15">
        <v>8</v>
      </c>
      <c r="DJ15" s="656">
        <v>920.8</v>
      </c>
      <c r="DK15" s="682">
        <v>44945</v>
      </c>
      <c r="DL15" s="656">
        <v>920.8</v>
      </c>
      <c r="DM15" s="683" t="s">
        <v>511</v>
      </c>
      <c r="DN15" s="684">
        <v>41</v>
      </c>
      <c r="DO15" s="393">
        <f t="shared" si="16"/>
        <v>37752.799999999996</v>
      </c>
      <c r="DR15" s="106"/>
      <c r="DS15" s="15">
        <v>8</v>
      </c>
      <c r="DT15" s="92">
        <v>946.19</v>
      </c>
      <c r="DU15" s="287">
        <v>44945</v>
      </c>
      <c r="DV15" s="92">
        <v>946.19</v>
      </c>
      <c r="DW15" s="289" t="s">
        <v>519</v>
      </c>
      <c r="DX15" s="288">
        <v>41</v>
      </c>
      <c r="DY15" s="388">
        <f t="shared" si="17"/>
        <v>38793.79</v>
      </c>
      <c r="EB15" s="106"/>
      <c r="EC15" s="15">
        <v>8</v>
      </c>
      <c r="ED15" s="69">
        <v>895.4</v>
      </c>
      <c r="EE15" s="250">
        <v>44950</v>
      </c>
      <c r="EF15" s="69">
        <v>895.4</v>
      </c>
      <c r="EG15" s="70" t="s">
        <v>551</v>
      </c>
      <c r="EH15" s="71">
        <v>41</v>
      </c>
      <c r="EI15" s="388">
        <f t="shared" si="18"/>
        <v>36711.4</v>
      </c>
      <c r="EL15" s="106"/>
      <c r="EM15" s="15">
        <v>8</v>
      </c>
      <c r="EN15" s="69">
        <v>900.8</v>
      </c>
      <c r="EO15" s="250">
        <v>44949</v>
      </c>
      <c r="EP15" s="69">
        <v>900.8</v>
      </c>
      <c r="EQ15" s="70" t="s">
        <v>548</v>
      </c>
      <c r="ER15" s="71">
        <v>41</v>
      </c>
      <c r="ES15" s="388">
        <f t="shared" si="19"/>
        <v>36932.799999999996</v>
      </c>
      <c r="EV15" s="329"/>
      <c r="EW15" s="15">
        <v>8</v>
      </c>
      <c r="EX15" s="92">
        <v>883.6</v>
      </c>
      <c r="EY15" s="242">
        <v>44946</v>
      </c>
      <c r="EZ15" s="92">
        <v>883.6</v>
      </c>
      <c r="FA15" s="70" t="s">
        <v>530</v>
      </c>
      <c r="FB15" s="71">
        <v>41</v>
      </c>
      <c r="FC15" s="388">
        <f t="shared" si="20"/>
        <v>36227.599999999999</v>
      </c>
      <c r="FF15" s="329"/>
      <c r="FG15" s="15">
        <v>8</v>
      </c>
      <c r="FH15" s="92">
        <v>958.44</v>
      </c>
      <c r="FI15" s="242">
        <v>44951</v>
      </c>
      <c r="FJ15" s="92">
        <v>958.44</v>
      </c>
      <c r="FK15" s="70" t="s">
        <v>557</v>
      </c>
      <c r="FL15" s="71">
        <v>41</v>
      </c>
      <c r="FM15" s="241">
        <f t="shared" si="21"/>
        <v>39296.04</v>
      </c>
      <c r="FP15" s="106"/>
      <c r="FQ15" s="15">
        <v>8</v>
      </c>
      <c r="FR15" s="92">
        <v>908.99</v>
      </c>
      <c r="FS15" s="242">
        <v>44952</v>
      </c>
      <c r="FT15" s="92">
        <v>908.99</v>
      </c>
      <c r="FU15" s="70" t="s">
        <v>515</v>
      </c>
      <c r="FV15" s="71">
        <v>41</v>
      </c>
      <c r="FW15" s="388">
        <f t="shared" si="22"/>
        <v>37268.590000000004</v>
      </c>
      <c r="FZ15" s="106"/>
      <c r="GA15" s="15">
        <v>8</v>
      </c>
      <c r="GB15" s="69">
        <v>908.1</v>
      </c>
      <c r="GC15" s="250">
        <v>44954</v>
      </c>
      <c r="GD15" s="69">
        <v>908.1</v>
      </c>
      <c r="GE15" s="70" t="s">
        <v>573</v>
      </c>
      <c r="GF15" s="71">
        <v>41</v>
      </c>
      <c r="GG15" s="241">
        <f t="shared" si="23"/>
        <v>37232.1</v>
      </c>
      <c r="GJ15" s="106"/>
      <c r="GK15" s="15">
        <v>8</v>
      </c>
      <c r="GL15" s="350">
        <v>934.4</v>
      </c>
      <c r="GM15" s="242">
        <v>44954</v>
      </c>
      <c r="GN15" s="350">
        <v>934.4</v>
      </c>
      <c r="GO15" s="95" t="s">
        <v>574</v>
      </c>
      <c r="GP15" s="71">
        <v>41</v>
      </c>
      <c r="GQ15" s="388">
        <f t="shared" si="24"/>
        <v>38310.400000000001</v>
      </c>
      <c r="GT15" s="106"/>
      <c r="GU15" s="15">
        <v>8</v>
      </c>
      <c r="GV15" s="92">
        <v>929.76</v>
      </c>
      <c r="GW15" s="242">
        <v>44953</v>
      </c>
      <c r="GX15" s="92">
        <v>929.76</v>
      </c>
      <c r="GY15" s="95" t="s">
        <v>539</v>
      </c>
      <c r="GZ15" s="71">
        <v>41</v>
      </c>
      <c r="HA15" s="388">
        <f t="shared" si="25"/>
        <v>38120.159999999996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7"/>
      <c r="KV15" s="658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>
        <v>44936</v>
      </c>
      <c r="Z16" s="69">
        <v>938.9</v>
      </c>
      <c r="AA16" s="657" t="s">
        <v>454</v>
      </c>
      <c r="AB16" s="658">
        <v>43</v>
      </c>
      <c r="AC16" s="388">
        <f t="shared" si="9"/>
        <v>40372.699999999997</v>
      </c>
      <c r="AF16" s="106"/>
      <c r="AG16" s="15">
        <v>9</v>
      </c>
      <c r="AH16" s="92">
        <v>888.1</v>
      </c>
      <c r="AI16" s="242">
        <v>44936</v>
      </c>
      <c r="AJ16" s="92">
        <v>888.1</v>
      </c>
      <c r="AK16" s="95" t="s">
        <v>452</v>
      </c>
      <c r="AL16" s="71">
        <v>43</v>
      </c>
      <c r="AM16" s="388">
        <f t="shared" si="10"/>
        <v>38188.300000000003</v>
      </c>
      <c r="AP16" s="106"/>
      <c r="AQ16" s="15">
        <v>9</v>
      </c>
      <c r="AR16" s="92">
        <v>974.77</v>
      </c>
      <c r="AS16" s="242">
        <v>44937</v>
      </c>
      <c r="AT16" s="92">
        <v>974.77</v>
      </c>
      <c r="AU16" s="95" t="s">
        <v>463</v>
      </c>
      <c r="AV16" s="71">
        <v>43</v>
      </c>
      <c r="AW16" s="388">
        <f t="shared" si="11"/>
        <v>41915.11</v>
      </c>
      <c r="AZ16" s="106"/>
      <c r="BA16" s="15">
        <v>9</v>
      </c>
      <c r="BB16" s="92">
        <v>871.8</v>
      </c>
      <c r="BC16" s="242">
        <v>44938</v>
      </c>
      <c r="BD16" s="92">
        <v>871.8</v>
      </c>
      <c r="BE16" s="95" t="s">
        <v>467</v>
      </c>
      <c r="BF16" s="71">
        <v>43</v>
      </c>
      <c r="BG16" s="388">
        <f t="shared" si="12"/>
        <v>37487.4</v>
      </c>
      <c r="BJ16" s="633"/>
      <c r="BK16" s="15">
        <v>9</v>
      </c>
      <c r="BL16" s="92">
        <v>921.69</v>
      </c>
      <c r="BM16" s="135">
        <v>44939</v>
      </c>
      <c r="BN16" s="92">
        <v>921.69</v>
      </c>
      <c r="BO16" s="95" t="s">
        <v>480</v>
      </c>
      <c r="BP16" s="286">
        <v>43</v>
      </c>
      <c r="BQ16" s="474">
        <f t="shared" si="13"/>
        <v>39632.670000000006</v>
      </c>
      <c r="BR16" s="388"/>
      <c r="BT16" s="106"/>
      <c r="BU16" s="15">
        <v>9</v>
      </c>
      <c r="BV16" s="92">
        <v>883.6</v>
      </c>
      <c r="BW16" s="287">
        <v>44940</v>
      </c>
      <c r="BX16" s="92">
        <v>883.6</v>
      </c>
      <c r="BY16" s="564" t="s">
        <v>489</v>
      </c>
      <c r="BZ16" s="288">
        <v>43</v>
      </c>
      <c r="CA16" s="388">
        <f t="shared" si="5"/>
        <v>37994.800000000003</v>
      </c>
      <c r="CD16" s="212"/>
      <c r="CE16" s="15">
        <v>9</v>
      </c>
      <c r="CF16" s="92">
        <v>894.5</v>
      </c>
      <c r="CG16" s="287">
        <v>44943</v>
      </c>
      <c r="CH16" s="92">
        <v>894.5</v>
      </c>
      <c r="CI16" s="289" t="s">
        <v>493</v>
      </c>
      <c r="CJ16" s="288">
        <v>43</v>
      </c>
      <c r="CK16" s="388">
        <f t="shared" si="14"/>
        <v>38463.5</v>
      </c>
      <c r="CN16" s="94"/>
      <c r="CO16" s="15">
        <v>9</v>
      </c>
      <c r="CP16" s="656">
        <v>920.8</v>
      </c>
      <c r="CQ16" s="682">
        <v>44944</v>
      </c>
      <c r="CR16" s="656">
        <v>920.8</v>
      </c>
      <c r="CS16" s="683" t="s">
        <v>502</v>
      </c>
      <c r="CT16" s="288">
        <v>41</v>
      </c>
      <c r="CU16" s="393">
        <f t="shared" si="58"/>
        <v>37752.799999999996</v>
      </c>
      <c r="CX16" s="106"/>
      <c r="CY16" s="15">
        <v>9</v>
      </c>
      <c r="CZ16" s="92">
        <v>917.16</v>
      </c>
      <c r="DA16" s="242">
        <v>44944</v>
      </c>
      <c r="DB16" s="92">
        <v>917.16</v>
      </c>
      <c r="DC16" s="95" t="s">
        <v>504</v>
      </c>
      <c r="DD16" s="71">
        <v>41</v>
      </c>
      <c r="DE16" s="388">
        <f t="shared" si="15"/>
        <v>37603.56</v>
      </c>
      <c r="DH16" s="106"/>
      <c r="DI16" s="15">
        <v>9</v>
      </c>
      <c r="DJ16" s="656">
        <v>892.7</v>
      </c>
      <c r="DK16" s="682">
        <v>44945</v>
      </c>
      <c r="DL16" s="656">
        <v>892.7</v>
      </c>
      <c r="DM16" s="683" t="s">
        <v>511</v>
      </c>
      <c r="DN16" s="684">
        <v>41</v>
      </c>
      <c r="DO16" s="393">
        <f t="shared" si="16"/>
        <v>36600.700000000004</v>
      </c>
      <c r="DR16" s="106"/>
      <c r="DS16" s="15">
        <v>9</v>
      </c>
      <c r="DT16" s="92">
        <v>938.48</v>
      </c>
      <c r="DU16" s="287">
        <v>44945</v>
      </c>
      <c r="DV16" s="92">
        <v>938.48</v>
      </c>
      <c r="DW16" s="289" t="s">
        <v>519</v>
      </c>
      <c r="DX16" s="288">
        <v>41</v>
      </c>
      <c r="DY16" s="388">
        <f t="shared" si="17"/>
        <v>38477.68</v>
      </c>
      <c r="EB16" s="106"/>
      <c r="EC16" s="15">
        <v>9</v>
      </c>
      <c r="ED16" s="69">
        <v>909</v>
      </c>
      <c r="EE16" s="250">
        <v>44950</v>
      </c>
      <c r="EF16" s="69">
        <v>909</v>
      </c>
      <c r="EG16" s="70" t="s">
        <v>551</v>
      </c>
      <c r="EH16" s="71">
        <v>41</v>
      </c>
      <c r="EI16" s="388">
        <f t="shared" si="18"/>
        <v>37269</v>
      </c>
      <c r="EL16" s="106"/>
      <c r="EM16" s="15">
        <v>9</v>
      </c>
      <c r="EN16" s="69">
        <v>888.1</v>
      </c>
      <c r="EO16" s="250">
        <v>44949</v>
      </c>
      <c r="EP16" s="69">
        <v>888.1</v>
      </c>
      <c r="EQ16" s="70" t="s">
        <v>548</v>
      </c>
      <c r="ER16" s="71">
        <v>41</v>
      </c>
      <c r="ES16" s="388">
        <f t="shared" si="19"/>
        <v>36412.1</v>
      </c>
      <c r="EV16" s="329"/>
      <c r="EW16" s="15">
        <v>9</v>
      </c>
      <c r="EX16" s="92">
        <v>853.7</v>
      </c>
      <c r="EY16" s="242">
        <v>44946</v>
      </c>
      <c r="EZ16" s="92">
        <v>853.7</v>
      </c>
      <c r="FA16" s="70" t="s">
        <v>530</v>
      </c>
      <c r="FB16" s="71">
        <v>41</v>
      </c>
      <c r="FC16" s="388">
        <f t="shared" si="20"/>
        <v>35001.700000000004</v>
      </c>
      <c r="FF16" s="329"/>
      <c r="FG16" s="15">
        <v>9</v>
      </c>
      <c r="FH16" s="92">
        <v>972.04</v>
      </c>
      <c r="FI16" s="242">
        <v>44951</v>
      </c>
      <c r="FJ16" s="92">
        <v>972.04</v>
      </c>
      <c r="FK16" s="70" t="s">
        <v>557</v>
      </c>
      <c r="FL16" s="71">
        <v>41</v>
      </c>
      <c r="FM16" s="241">
        <f t="shared" si="21"/>
        <v>39853.64</v>
      </c>
      <c r="FP16" s="106"/>
      <c r="FQ16" s="15">
        <v>9</v>
      </c>
      <c r="FR16" s="92">
        <v>917.16</v>
      </c>
      <c r="FS16" s="242">
        <v>44952</v>
      </c>
      <c r="FT16" s="92">
        <v>917.16</v>
      </c>
      <c r="FU16" s="70" t="s">
        <v>515</v>
      </c>
      <c r="FV16" s="71">
        <v>41</v>
      </c>
      <c r="FW16" s="388">
        <f t="shared" si="22"/>
        <v>37603.56</v>
      </c>
      <c r="FZ16" s="106"/>
      <c r="GA16" s="15">
        <v>9</v>
      </c>
      <c r="GB16" s="69">
        <v>909</v>
      </c>
      <c r="GC16" s="250">
        <v>44954</v>
      </c>
      <c r="GD16" s="69">
        <v>909</v>
      </c>
      <c r="GE16" s="70" t="s">
        <v>573</v>
      </c>
      <c r="GF16" s="71">
        <v>41</v>
      </c>
      <c r="GG16" s="241">
        <f t="shared" si="23"/>
        <v>37269</v>
      </c>
      <c r="GJ16" s="106"/>
      <c r="GK16" s="15">
        <v>9</v>
      </c>
      <c r="GL16" s="350">
        <v>929.6</v>
      </c>
      <c r="GM16" s="242">
        <v>44954</v>
      </c>
      <c r="GN16" s="350">
        <v>929.6</v>
      </c>
      <c r="GO16" s="95" t="s">
        <v>574</v>
      </c>
      <c r="GP16" s="71">
        <v>41</v>
      </c>
      <c r="GQ16" s="388">
        <f t="shared" si="24"/>
        <v>38113.599999999999</v>
      </c>
      <c r="GT16" s="106"/>
      <c r="GU16" s="15">
        <v>9</v>
      </c>
      <c r="GV16" s="92">
        <v>944.83</v>
      </c>
      <c r="GW16" s="242">
        <v>44953</v>
      </c>
      <c r="GX16" s="92">
        <v>944.83</v>
      </c>
      <c r="GY16" s="95" t="s">
        <v>539</v>
      </c>
      <c r="GZ16" s="71">
        <v>41</v>
      </c>
      <c r="HA16" s="388">
        <f t="shared" si="25"/>
        <v>38738.03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7"/>
      <c r="KV16" s="658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>
        <v>44936</v>
      </c>
      <c r="Z17" s="69">
        <v>922.6</v>
      </c>
      <c r="AA17" s="657" t="s">
        <v>454</v>
      </c>
      <c r="AB17" s="658">
        <v>43</v>
      </c>
      <c r="AC17" s="388">
        <f t="shared" si="9"/>
        <v>39671.800000000003</v>
      </c>
      <c r="AF17" s="106"/>
      <c r="AG17" s="15">
        <v>10</v>
      </c>
      <c r="AH17" s="92">
        <v>872.7</v>
      </c>
      <c r="AI17" s="242">
        <v>44936</v>
      </c>
      <c r="AJ17" s="92">
        <v>872.7</v>
      </c>
      <c r="AK17" s="95" t="s">
        <v>452</v>
      </c>
      <c r="AL17" s="71">
        <v>43</v>
      </c>
      <c r="AM17" s="388">
        <f t="shared" si="10"/>
        <v>37526.1</v>
      </c>
      <c r="AP17" s="106"/>
      <c r="AQ17" s="15">
        <v>10</v>
      </c>
      <c r="AR17" s="92">
        <v>964.79</v>
      </c>
      <c r="AS17" s="242">
        <v>44937</v>
      </c>
      <c r="AT17" s="92">
        <v>964.79</v>
      </c>
      <c r="AU17" s="95" t="s">
        <v>463</v>
      </c>
      <c r="AV17" s="71">
        <v>43</v>
      </c>
      <c r="AW17" s="388">
        <f t="shared" si="11"/>
        <v>41485.97</v>
      </c>
      <c r="AZ17" s="106"/>
      <c r="BA17" s="15">
        <v>10</v>
      </c>
      <c r="BB17" s="92">
        <v>933.5</v>
      </c>
      <c r="BC17" s="242">
        <v>44938</v>
      </c>
      <c r="BD17" s="92">
        <v>933.5</v>
      </c>
      <c r="BE17" s="95" t="s">
        <v>467</v>
      </c>
      <c r="BF17" s="71">
        <v>43</v>
      </c>
      <c r="BG17" s="388">
        <f t="shared" si="12"/>
        <v>40140.5</v>
      </c>
      <c r="BJ17" s="633"/>
      <c r="BK17" s="15">
        <v>10</v>
      </c>
      <c r="BL17" s="92">
        <v>931.22</v>
      </c>
      <c r="BM17" s="135">
        <v>44939</v>
      </c>
      <c r="BN17" s="92">
        <v>931.22</v>
      </c>
      <c r="BO17" s="95" t="s">
        <v>480</v>
      </c>
      <c r="BP17" s="286">
        <v>43</v>
      </c>
      <c r="BQ17" s="474">
        <f t="shared" si="13"/>
        <v>40042.46</v>
      </c>
      <c r="BR17" s="388"/>
      <c r="BT17" s="106"/>
      <c r="BU17" s="15">
        <v>10</v>
      </c>
      <c r="BV17" s="69">
        <v>931.7</v>
      </c>
      <c r="BW17" s="287">
        <v>44940</v>
      </c>
      <c r="BX17" s="69">
        <v>931.7</v>
      </c>
      <c r="BY17" s="564" t="s">
        <v>488</v>
      </c>
      <c r="BZ17" s="288">
        <v>43</v>
      </c>
      <c r="CA17" s="388">
        <f t="shared" si="5"/>
        <v>40063.1</v>
      </c>
      <c r="CD17" s="212"/>
      <c r="CE17" s="15">
        <v>10</v>
      </c>
      <c r="CF17" s="92">
        <v>919.9</v>
      </c>
      <c r="CG17" s="287">
        <v>44943</v>
      </c>
      <c r="CH17" s="92">
        <v>919.9</v>
      </c>
      <c r="CI17" s="289" t="s">
        <v>493</v>
      </c>
      <c r="CJ17" s="288">
        <v>43</v>
      </c>
      <c r="CK17" s="388">
        <f t="shared" si="14"/>
        <v>39555.699999999997</v>
      </c>
      <c r="CN17" s="94"/>
      <c r="CO17" s="15">
        <v>10</v>
      </c>
      <c r="CP17" s="656">
        <v>899.9</v>
      </c>
      <c r="CQ17" s="682">
        <v>44944</v>
      </c>
      <c r="CR17" s="656">
        <v>899.9</v>
      </c>
      <c r="CS17" s="683" t="s">
        <v>502</v>
      </c>
      <c r="CT17" s="288">
        <v>41</v>
      </c>
      <c r="CU17" s="393">
        <f t="shared" si="58"/>
        <v>36895.9</v>
      </c>
      <c r="CX17" s="106"/>
      <c r="CY17" s="15">
        <v>10</v>
      </c>
      <c r="CZ17" s="92">
        <v>944.83</v>
      </c>
      <c r="DA17" s="242">
        <v>44944</v>
      </c>
      <c r="DB17" s="92">
        <v>944.83</v>
      </c>
      <c r="DC17" s="95" t="s">
        <v>504</v>
      </c>
      <c r="DD17" s="71">
        <v>41</v>
      </c>
      <c r="DE17" s="388">
        <f t="shared" si="15"/>
        <v>38738.03</v>
      </c>
      <c r="DH17" s="106"/>
      <c r="DI17" s="15">
        <v>10</v>
      </c>
      <c r="DJ17" s="659">
        <v>918.1</v>
      </c>
      <c r="DK17" s="682">
        <v>44945</v>
      </c>
      <c r="DL17" s="659">
        <v>918.1</v>
      </c>
      <c r="DM17" s="683" t="s">
        <v>511</v>
      </c>
      <c r="DN17" s="684">
        <v>41</v>
      </c>
      <c r="DO17" s="393">
        <f t="shared" si="16"/>
        <v>37642.1</v>
      </c>
      <c r="DR17" s="106"/>
      <c r="DS17" s="15">
        <v>10</v>
      </c>
      <c r="DT17" s="69">
        <v>913.98</v>
      </c>
      <c r="DU17" s="287">
        <v>44945</v>
      </c>
      <c r="DV17" s="69">
        <v>913.98</v>
      </c>
      <c r="DW17" s="289" t="s">
        <v>519</v>
      </c>
      <c r="DX17" s="288">
        <v>41</v>
      </c>
      <c r="DY17" s="388">
        <f t="shared" si="17"/>
        <v>37473.18</v>
      </c>
      <c r="EB17" s="106"/>
      <c r="EC17" s="15">
        <v>10</v>
      </c>
      <c r="ED17" s="69">
        <v>905.4</v>
      </c>
      <c r="EE17" s="250">
        <v>44950</v>
      </c>
      <c r="EF17" s="69">
        <v>905.4</v>
      </c>
      <c r="EG17" s="70" t="s">
        <v>551</v>
      </c>
      <c r="EH17" s="71">
        <v>41</v>
      </c>
      <c r="EI17" s="388">
        <f t="shared" si="18"/>
        <v>37121.4</v>
      </c>
      <c r="EL17" s="106"/>
      <c r="EM17" s="15">
        <v>10</v>
      </c>
      <c r="EN17" s="69">
        <v>914.4</v>
      </c>
      <c r="EO17" s="250">
        <v>44949</v>
      </c>
      <c r="EP17" s="69">
        <v>914.4</v>
      </c>
      <c r="EQ17" s="70" t="s">
        <v>548</v>
      </c>
      <c r="ER17" s="71">
        <v>41</v>
      </c>
      <c r="ES17" s="388">
        <f t="shared" si="19"/>
        <v>37490.400000000001</v>
      </c>
      <c r="EV17" s="106"/>
      <c r="EW17" s="15">
        <v>10</v>
      </c>
      <c r="EX17" s="92">
        <v>873.6</v>
      </c>
      <c r="EY17" s="242">
        <v>44946</v>
      </c>
      <c r="EZ17" s="92">
        <v>873.6</v>
      </c>
      <c r="FA17" s="70" t="s">
        <v>530</v>
      </c>
      <c r="FB17" s="71">
        <v>41</v>
      </c>
      <c r="FC17" s="388">
        <f t="shared" si="20"/>
        <v>35817.599999999999</v>
      </c>
      <c r="FF17" s="106"/>
      <c r="FG17" s="15">
        <v>10</v>
      </c>
      <c r="FH17" s="92">
        <v>950.27</v>
      </c>
      <c r="FI17" s="242">
        <v>44951</v>
      </c>
      <c r="FJ17" s="92">
        <v>950.27</v>
      </c>
      <c r="FK17" s="70" t="s">
        <v>557</v>
      </c>
      <c r="FL17" s="71">
        <v>41</v>
      </c>
      <c r="FM17" s="241">
        <f t="shared" si="21"/>
        <v>38961.07</v>
      </c>
      <c r="FP17" s="106"/>
      <c r="FQ17" s="15">
        <v>10</v>
      </c>
      <c r="FR17" s="92">
        <v>888.13</v>
      </c>
      <c r="FS17" s="242">
        <v>44952</v>
      </c>
      <c r="FT17" s="92">
        <v>888.13</v>
      </c>
      <c r="FU17" s="70" t="s">
        <v>560</v>
      </c>
      <c r="FV17" s="71">
        <v>41</v>
      </c>
      <c r="FW17" s="388">
        <f t="shared" si="22"/>
        <v>36413.33</v>
      </c>
      <c r="FZ17" s="106"/>
      <c r="GA17" s="15">
        <v>10</v>
      </c>
      <c r="GB17" s="69">
        <v>922.6</v>
      </c>
      <c r="GC17" s="250">
        <v>44954</v>
      </c>
      <c r="GD17" s="69">
        <v>922.6</v>
      </c>
      <c r="GE17" s="70" t="s">
        <v>524</v>
      </c>
      <c r="GF17" s="71">
        <v>41</v>
      </c>
      <c r="GG17" s="241">
        <f t="shared" si="23"/>
        <v>37826.6</v>
      </c>
      <c r="GJ17" s="106"/>
      <c r="GK17" s="15">
        <v>10</v>
      </c>
      <c r="GL17" s="350">
        <v>886.3</v>
      </c>
      <c r="GM17" s="242">
        <v>44954</v>
      </c>
      <c r="GN17" s="350">
        <v>886.3</v>
      </c>
      <c r="GO17" s="95" t="s">
        <v>574</v>
      </c>
      <c r="GP17" s="71">
        <v>41</v>
      </c>
      <c r="GQ17" s="388">
        <f t="shared" si="24"/>
        <v>36338.299999999996</v>
      </c>
      <c r="GT17" s="106"/>
      <c r="GU17" s="15">
        <v>10</v>
      </c>
      <c r="GV17" s="92">
        <v>930.31</v>
      </c>
      <c r="GW17" s="242">
        <v>44953</v>
      </c>
      <c r="GX17" s="92">
        <v>930.31</v>
      </c>
      <c r="GY17" s="95" t="s">
        <v>539</v>
      </c>
      <c r="GZ17" s="71">
        <v>41</v>
      </c>
      <c r="HA17" s="388">
        <f t="shared" si="25"/>
        <v>38142.71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7"/>
      <c r="KV17" s="658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59"/>
      <c r="SL17" s="785"/>
      <c r="SM17" s="656"/>
      <c r="SN17" s="864"/>
      <c r="SO17" s="658"/>
      <c r="SP17" s="658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933">
        <v>44935</v>
      </c>
      <c r="P18" s="1037">
        <v>919</v>
      </c>
      <c r="Q18" s="1048" t="s">
        <v>449</v>
      </c>
      <c r="R18" s="204">
        <v>45</v>
      </c>
      <c r="S18" s="71">
        <f t="shared" si="8"/>
        <v>41355</v>
      </c>
      <c r="V18" s="106"/>
      <c r="W18" s="15">
        <v>11</v>
      </c>
      <c r="X18" s="69">
        <v>922.6</v>
      </c>
      <c r="Y18" s="250">
        <v>44937</v>
      </c>
      <c r="Z18" s="69">
        <v>922.6</v>
      </c>
      <c r="AA18" s="657" t="s">
        <v>460</v>
      </c>
      <c r="AB18" s="658">
        <v>43</v>
      </c>
      <c r="AC18" s="388">
        <f t="shared" si="9"/>
        <v>39671.800000000003</v>
      </c>
      <c r="AF18" s="106"/>
      <c r="AG18" s="15">
        <v>11</v>
      </c>
      <c r="AH18" s="92">
        <v>873.6</v>
      </c>
      <c r="AI18" s="242">
        <v>44936</v>
      </c>
      <c r="AJ18" s="69">
        <v>873.6</v>
      </c>
      <c r="AK18" s="95" t="s">
        <v>453</v>
      </c>
      <c r="AL18" s="71">
        <v>43</v>
      </c>
      <c r="AM18" s="388">
        <f t="shared" si="10"/>
        <v>37564.800000000003</v>
      </c>
      <c r="AP18" s="106"/>
      <c r="AQ18" s="15">
        <v>11</v>
      </c>
      <c r="AR18" s="92">
        <v>877.24</v>
      </c>
      <c r="AS18" s="242">
        <v>44937</v>
      </c>
      <c r="AT18" s="92">
        <v>877.24</v>
      </c>
      <c r="AU18" s="95" t="s">
        <v>462</v>
      </c>
      <c r="AV18" s="71">
        <v>43</v>
      </c>
      <c r="AW18" s="388">
        <f t="shared" si="11"/>
        <v>37721.32</v>
      </c>
      <c r="AZ18" s="106"/>
      <c r="BA18" s="15">
        <v>11</v>
      </c>
      <c r="BB18" s="92">
        <v>864.5</v>
      </c>
      <c r="BC18" s="242">
        <v>44938</v>
      </c>
      <c r="BD18" s="92">
        <v>864.5</v>
      </c>
      <c r="BE18" s="95" t="s">
        <v>468</v>
      </c>
      <c r="BF18" s="71">
        <v>43</v>
      </c>
      <c r="BG18" s="388">
        <f t="shared" si="12"/>
        <v>37173.5</v>
      </c>
      <c r="BJ18" s="633"/>
      <c r="BK18" s="15">
        <v>11</v>
      </c>
      <c r="BL18" s="92">
        <v>910.35</v>
      </c>
      <c r="BM18" s="135">
        <v>44939</v>
      </c>
      <c r="BN18" s="92">
        <v>910.35</v>
      </c>
      <c r="BO18" s="95" t="s">
        <v>477</v>
      </c>
      <c r="BP18" s="286">
        <v>43</v>
      </c>
      <c r="BQ18" s="474">
        <f t="shared" si="13"/>
        <v>39145.050000000003</v>
      </c>
      <c r="BR18" s="388"/>
      <c r="BT18" s="106"/>
      <c r="BU18" s="15">
        <v>11</v>
      </c>
      <c r="BV18" s="92">
        <v>925.3</v>
      </c>
      <c r="BW18" s="287">
        <v>44940</v>
      </c>
      <c r="BX18" s="92">
        <v>925.3</v>
      </c>
      <c r="BY18" s="564" t="s">
        <v>489</v>
      </c>
      <c r="BZ18" s="288">
        <v>43</v>
      </c>
      <c r="CA18" s="388">
        <f t="shared" si="5"/>
        <v>39787.9</v>
      </c>
      <c r="CD18" s="212"/>
      <c r="CE18" s="15">
        <v>11</v>
      </c>
      <c r="CF18" s="69">
        <v>929</v>
      </c>
      <c r="CG18" s="287">
        <v>44943</v>
      </c>
      <c r="CH18" s="69">
        <v>929</v>
      </c>
      <c r="CI18" s="289" t="s">
        <v>494</v>
      </c>
      <c r="CJ18" s="288">
        <v>43</v>
      </c>
      <c r="CK18" s="388">
        <f t="shared" si="14"/>
        <v>39947</v>
      </c>
      <c r="CN18" s="94"/>
      <c r="CO18" s="15">
        <v>11</v>
      </c>
      <c r="CP18" s="659">
        <v>914.4</v>
      </c>
      <c r="CQ18" s="682">
        <v>44944</v>
      </c>
      <c r="CR18" s="659">
        <v>914.4</v>
      </c>
      <c r="CS18" s="683" t="s">
        <v>502</v>
      </c>
      <c r="CT18" s="288">
        <v>41</v>
      </c>
      <c r="CU18" s="393">
        <f t="shared" si="58"/>
        <v>37490.400000000001</v>
      </c>
      <c r="CX18" s="106"/>
      <c r="CY18" s="15">
        <v>11</v>
      </c>
      <c r="CZ18" s="92">
        <v>912.62</v>
      </c>
      <c r="DA18" s="242">
        <v>44944</v>
      </c>
      <c r="DB18" s="92">
        <v>912.62</v>
      </c>
      <c r="DC18" s="95" t="s">
        <v>505</v>
      </c>
      <c r="DD18" s="71">
        <v>41</v>
      </c>
      <c r="DE18" s="388">
        <f t="shared" si="15"/>
        <v>37417.42</v>
      </c>
      <c r="DH18" s="106"/>
      <c r="DI18" s="15">
        <v>11</v>
      </c>
      <c r="DJ18" s="656">
        <v>937.1</v>
      </c>
      <c r="DK18" s="682">
        <v>44945</v>
      </c>
      <c r="DL18" s="656">
        <v>937.1</v>
      </c>
      <c r="DM18" s="683" t="s">
        <v>516</v>
      </c>
      <c r="DN18" s="684">
        <v>41</v>
      </c>
      <c r="DO18" s="393">
        <f t="shared" si="16"/>
        <v>38421.1</v>
      </c>
      <c r="DR18" s="106"/>
      <c r="DS18" s="15">
        <v>11</v>
      </c>
      <c r="DT18" s="92">
        <v>913.98</v>
      </c>
      <c r="DU18" s="287">
        <v>44945</v>
      </c>
      <c r="DV18" s="92">
        <v>913.98</v>
      </c>
      <c r="DW18" s="289" t="s">
        <v>525</v>
      </c>
      <c r="DX18" s="288">
        <v>41</v>
      </c>
      <c r="DY18" s="388">
        <f t="shared" si="17"/>
        <v>37473.18</v>
      </c>
      <c r="EB18" s="106"/>
      <c r="EC18" s="15">
        <v>11</v>
      </c>
      <c r="ED18" s="69">
        <v>927.1</v>
      </c>
      <c r="EE18" s="250">
        <v>44950</v>
      </c>
      <c r="EF18" s="69">
        <v>927.1</v>
      </c>
      <c r="EG18" s="70" t="s">
        <v>554</v>
      </c>
      <c r="EH18" s="71">
        <v>41</v>
      </c>
      <c r="EI18" s="388">
        <f t="shared" si="18"/>
        <v>38011.1</v>
      </c>
      <c r="EL18" s="106"/>
      <c r="EM18" s="15">
        <v>11</v>
      </c>
      <c r="EN18" s="69">
        <v>938.9</v>
      </c>
      <c r="EO18" s="250">
        <v>44949</v>
      </c>
      <c r="EP18" s="69">
        <v>938.9</v>
      </c>
      <c r="EQ18" s="70" t="s">
        <v>548</v>
      </c>
      <c r="ER18" s="71">
        <v>41</v>
      </c>
      <c r="ES18" s="388">
        <f t="shared" si="19"/>
        <v>38494.9</v>
      </c>
      <c r="EV18" s="106"/>
      <c r="EW18" s="15">
        <v>11</v>
      </c>
      <c r="EX18" s="92">
        <v>860.9</v>
      </c>
      <c r="EY18" s="242">
        <v>44946</v>
      </c>
      <c r="EZ18" s="92">
        <v>860.9</v>
      </c>
      <c r="FA18" s="70" t="s">
        <v>531</v>
      </c>
      <c r="FB18" s="71">
        <v>41</v>
      </c>
      <c r="FC18" s="388">
        <f t="shared" si="20"/>
        <v>35296.9</v>
      </c>
      <c r="FF18" s="106"/>
      <c r="FG18" s="15">
        <v>11</v>
      </c>
      <c r="FH18" s="92">
        <v>960.25</v>
      </c>
      <c r="FI18" s="242">
        <v>44951</v>
      </c>
      <c r="FJ18" s="92">
        <v>960.25</v>
      </c>
      <c r="FK18" s="70" t="s">
        <v>556</v>
      </c>
      <c r="FL18" s="71">
        <v>41</v>
      </c>
      <c r="FM18" s="241">
        <f t="shared" si="21"/>
        <v>39370.25</v>
      </c>
      <c r="FP18" s="106"/>
      <c r="FQ18" s="15">
        <v>11</v>
      </c>
      <c r="FR18" s="92">
        <v>937.12</v>
      </c>
      <c r="FS18" s="242">
        <v>44952</v>
      </c>
      <c r="FT18" s="92">
        <v>937.12</v>
      </c>
      <c r="FU18" s="70" t="s">
        <v>560</v>
      </c>
      <c r="FV18" s="71">
        <v>41</v>
      </c>
      <c r="FW18" s="388">
        <f t="shared" si="22"/>
        <v>38421.919999999998</v>
      </c>
      <c r="FX18" s="71"/>
      <c r="FZ18" s="106"/>
      <c r="GA18" s="15">
        <v>11</v>
      </c>
      <c r="GB18" s="69">
        <v>930.8</v>
      </c>
      <c r="GC18" s="250">
        <v>44954</v>
      </c>
      <c r="GD18" s="69">
        <v>930.8</v>
      </c>
      <c r="GE18" s="70" t="s">
        <v>524</v>
      </c>
      <c r="GF18" s="71">
        <v>41</v>
      </c>
      <c r="GG18" s="241">
        <f t="shared" si="23"/>
        <v>38162.799999999996</v>
      </c>
      <c r="GH18" s="71"/>
      <c r="GJ18" s="106"/>
      <c r="GK18" s="15">
        <v>11</v>
      </c>
      <c r="GL18" s="350">
        <v>880.9</v>
      </c>
      <c r="GM18" s="242">
        <v>44954</v>
      </c>
      <c r="GN18" s="350">
        <v>880.9</v>
      </c>
      <c r="GO18" s="95" t="s">
        <v>574</v>
      </c>
      <c r="GP18" s="71">
        <v>41</v>
      </c>
      <c r="GQ18" s="388">
        <f t="shared" si="24"/>
        <v>36116.9</v>
      </c>
      <c r="GT18" s="106"/>
      <c r="GU18" s="15">
        <v>11</v>
      </c>
      <c r="GV18" s="92">
        <v>916.71</v>
      </c>
      <c r="GW18" s="242">
        <v>44953</v>
      </c>
      <c r="GX18" s="92">
        <v>916.71</v>
      </c>
      <c r="GY18" s="95" t="s">
        <v>568</v>
      </c>
      <c r="GZ18" s="71">
        <v>41</v>
      </c>
      <c r="HA18" s="388">
        <f t="shared" si="25"/>
        <v>37585.11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7"/>
      <c r="KV18" s="658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6"/>
      <c r="SL18" s="785"/>
      <c r="SM18" s="656"/>
      <c r="SN18" s="864"/>
      <c r="SO18" s="658"/>
      <c r="SP18" s="658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933">
        <v>44935</v>
      </c>
      <c r="P19" s="1037">
        <v>884.5</v>
      </c>
      <c r="Q19" s="1048" t="s">
        <v>449</v>
      </c>
      <c r="R19" s="204">
        <v>45</v>
      </c>
      <c r="S19" s="71">
        <f t="shared" si="8"/>
        <v>39802.5</v>
      </c>
      <c r="V19" s="94"/>
      <c r="W19" s="15">
        <v>12</v>
      </c>
      <c r="X19" s="69">
        <v>892.7</v>
      </c>
      <c r="Y19" s="250">
        <v>44937</v>
      </c>
      <c r="Z19" s="69">
        <v>892.7</v>
      </c>
      <c r="AA19" s="657" t="s">
        <v>460</v>
      </c>
      <c r="AB19" s="658">
        <v>43</v>
      </c>
      <c r="AC19" s="388">
        <f t="shared" si="9"/>
        <v>38386.1</v>
      </c>
      <c r="AF19" s="106"/>
      <c r="AG19" s="15">
        <v>12</v>
      </c>
      <c r="AH19" s="69">
        <v>877.2</v>
      </c>
      <c r="AI19" s="242">
        <v>44936</v>
      </c>
      <c r="AJ19" s="69">
        <v>877.2</v>
      </c>
      <c r="AK19" s="95" t="s">
        <v>453</v>
      </c>
      <c r="AL19" s="71">
        <v>43</v>
      </c>
      <c r="AM19" s="388">
        <f t="shared" si="10"/>
        <v>37719.599999999999</v>
      </c>
      <c r="AP19" s="106"/>
      <c r="AQ19" s="15">
        <v>12</v>
      </c>
      <c r="AR19" s="92">
        <v>923.96</v>
      </c>
      <c r="AS19" s="242">
        <v>44937</v>
      </c>
      <c r="AT19" s="92">
        <v>923.96</v>
      </c>
      <c r="AU19" s="95" t="s">
        <v>462</v>
      </c>
      <c r="AV19" s="71">
        <v>43</v>
      </c>
      <c r="AW19" s="388">
        <f t="shared" si="11"/>
        <v>39730.28</v>
      </c>
      <c r="AZ19" s="106"/>
      <c r="BA19" s="15">
        <v>12</v>
      </c>
      <c r="BB19" s="92">
        <v>922.6</v>
      </c>
      <c r="BC19" s="242">
        <v>44938</v>
      </c>
      <c r="BD19" s="92">
        <v>922.6</v>
      </c>
      <c r="BE19" s="95" t="s">
        <v>468</v>
      </c>
      <c r="BF19" s="71">
        <v>43</v>
      </c>
      <c r="BG19" s="388">
        <f t="shared" si="12"/>
        <v>39671.800000000003</v>
      </c>
      <c r="BJ19" s="633"/>
      <c r="BK19" s="15">
        <v>12</v>
      </c>
      <c r="BL19" s="92">
        <v>943.47</v>
      </c>
      <c r="BM19" s="135">
        <v>44939</v>
      </c>
      <c r="BN19" s="92">
        <v>943.47</v>
      </c>
      <c r="BO19" s="95" t="s">
        <v>480</v>
      </c>
      <c r="BP19" s="286">
        <v>43</v>
      </c>
      <c r="BQ19" s="474">
        <f t="shared" si="13"/>
        <v>40569.21</v>
      </c>
      <c r="BR19" s="388"/>
      <c r="BT19" s="106"/>
      <c r="BU19" s="15">
        <v>12</v>
      </c>
      <c r="BV19" s="92">
        <v>904.5</v>
      </c>
      <c r="BW19" s="287">
        <v>44940</v>
      </c>
      <c r="BX19" s="92">
        <v>904.5</v>
      </c>
      <c r="BY19" s="564" t="s">
        <v>489</v>
      </c>
      <c r="BZ19" s="288">
        <v>43</v>
      </c>
      <c r="CA19" s="388">
        <f t="shared" si="5"/>
        <v>38893.5</v>
      </c>
      <c r="CD19" s="212"/>
      <c r="CE19" s="15">
        <v>12</v>
      </c>
      <c r="CF19" s="92">
        <v>937.1</v>
      </c>
      <c r="CG19" s="287">
        <v>44943</v>
      </c>
      <c r="CH19" s="92">
        <v>937.1</v>
      </c>
      <c r="CI19" s="289" t="s">
        <v>494</v>
      </c>
      <c r="CJ19" s="288">
        <v>43</v>
      </c>
      <c r="CK19" s="241">
        <f t="shared" si="14"/>
        <v>40295.300000000003</v>
      </c>
      <c r="CN19" s="406"/>
      <c r="CO19" s="15">
        <v>12</v>
      </c>
      <c r="CP19" s="656">
        <v>934.4</v>
      </c>
      <c r="CQ19" s="682">
        <v>44944</v>
      </c>
      <c r="CR19" s="656">
        <v>934.4</v>
      </c>
      <c r="CS19" s="683" t="s">
        <v>502</v>
      </c>
      <c r="CT19" s="288">
        <v>41</v>
      </c>
      <c r="CU19" s="393">
        <f t="shared" si="58"/>
        <v>38310.400000000001</v>
      </c>
      <c r="CX19" s="106"/>
      <c r="CY19" s="15">
        <v>12</v>
      </c>
      <c r="CZ19" s="92">
        <v>957.07</v>
      </c>
      <c r="DA19" s="242">
        <v>44944</v>
      </c>
      <c r="DB19" s="92">
        <v>957.07</v>
      </c>
      <c r="DC19" s="95" t="s">
        <v>505</v>
      </c>
      <c r="DD19" s="71">
        <v>41</v>
      </c>
      <c r="DE19" s="388">
        <f t="shared" si="15"/>
        <v>39239.870000000003</v>
      </c>
      <c r="DH19" s="106"/>
      <c r="DI19" s="15">
        <v>12</v>
      </c>
      <c r="DJ19" s="656">
        <v>932.6</v>
      </c>
      <c r="DK19" s="682">
        <v>44945</v>
      </c>
      <c r="DL19" s="656">
        <v>932.6</v>
      </c>
      <c r="DM19" s="683" t="s">
        <v>516</v>
      </c>
      <c r="DN19" s="684">
        <v>41</v>
      </c>
      <c r="DO19" s="393">
        <f t="shared" si="16"/>
        <v>38236.6</v>
      </c>
      <c r="DR19" s="106"/>
      <c r="DS19" s="15">
        <v>12</v>
      </c>
      <c r="DT19" s="92">
        <v>959.8</v>
      </c>
      <c r="DU19" s="287">
        <v>44945</v>
      </c>
      <c r="DV19" s="92">
        <v>959.8</v>
      </c>
      <c r="DW19" s="289" t="s">
        <v>525</v>
      </c>
      <c r="DX19" s="288">
        <v>41</v>
      </c>
      <c r="DY19" s="388">
        <f t="shared" si="17"/>
        <v>39351.799999999996</v>
      </c>
      <c r="EB19" s="106"/>
      <c r="EC19" s="15">
        <v>12</v>
      </c>
      <c r="ED19" s="69">
        <v>911.7</v>
      </c>
      <c r="EE19" s="250">
        <v>44950</v>
      </c>
      <c r="EF19" s="69">
        <v>911.7</v>
      </c>
      <c r="EG19" s="70" t="s">
        <v>551</v>
      </c>
      <c r="EH19" s="71">
        <v>41</v>
      </c>
      <c r="EI19" s="388">
        <f t="shared" si="18"/>
        <v>37379.700000000004</v>
      </c>
      <c r="EL19" s="106"/>
      <c r="EM19" s="15">
        <v>12</v>
      </c>
      <c r="EN19" s="69">
        <v>936.2</v>
      </c>
      <c r="EO19" s="250">
        <v>44949</v>
      </c>
      <c r="EP19" s="69">
        <v>936.2</v>
      </c>
      <c r="EQ19" s="70" t="s">
        <v>548</v>
      </c>
      <c r="ER19" s="71">
        <v>41</v>
      </c>
      <c r="ES19" s="388">
        <f t="shared" si="19"/>
        <v>38384.200000000004</v>
      </c>
      <c r="EV19" s="106"/>
      <c r="EW19" s="15">
        <v>12</v>
      </c>
      <c r="EX19" s="92">
        <v>889.9</v>
      </c>
      <c r="EY19" s="242">
        <v>44946</v>
      </c>
      <c r="EZ19" s="92">
        <v>889.9</v>
      </c>
      <c r="FA19" s="70" t="s">
        <v>531</v>
      </c>
      <c r="FB19" s="71">
        <v>41</v>
      </c>
      <c r="FC19" s="388">
        <f t="shared" si="20"/>
        <v>36485.9</v>
      </c>
      <c r="FF19" s="106"/>
      <c r="FG19" s="15">
        <v>12</v>
      </c>
      <c r="FH19" s="92">
        <v>938.48</v>
      </c>
      <c r="FI19" s="242">
        <v>44951</v>
      </c>
      <c r="FJ19" s="92">
        <v>938.48</v>
      </c>
      <c r="FK19" s="70" t="s">
        <v>556</v>
      </c>
      <c r="FL19" s="71">
        <v>41</v>
      </c>
      <c r="FM19" s="241">
        <f t="shared" si="21"/>
        <v>38477.68</v>
      </c>
      <c r="FP19" s="106"/>
      <c r="FQ19" s="15">
        <v>12</v>
      </c>
      <c r="FR19" s="92">
        <v>889.04</v>
      </c>
      <c r="FS19" s="242">
        <v>44952</v>
      </c>
      <c r="FT19" s="92">
        <v>889.04</v>
      </c>
      <c r="FU19" s="70" t="s">
        <v>560</v>
      </c>
      <c r="FV19" s="71">
        <v>41</v>
      </c>
      <c r="FW19" s="388">
        <f t="shared" si="22"/>
        <v>36450.639999999999</v>
      </c>
      <c r="FX19" s="71"/>
      <c r="FZ19" s="106"/>
      <c r="GA19" s="15">
        <v>12</v>
      </c>
      <c r="GB19" s="69">
        <v>923.5</v>
      </c>
      <c r="GC19" s="250">
        <v>44954</v>
      </c>
      <c r="GD19" s="69">
        <v>923.5</v>
      </c>
      <c r="GE19" s="70" t="s">
        <v>570</v>
      </c>
      <c r="GF19" s="71">
        <v>41</v>
      </c>
      <c r="GG19" s="241">
        <f t="shared" si="23"/>
        <v>37863.5</v>
      </c>
      <c r="GJ19" s="106"/>
      <c r="GK19" s="15">
        <v>12</v>
      </c>
      <c r="GL19" s="350">
        <v>929</v>
      </c>
      <c r="GM19" s="242">
        <v>44954</v>
      </c>
      <c r="GN19" s="350">
        <v>929</v>
      </c>
      <c r="GO19" s="95" t="s">
        <v>562</v>
      </c>
      <c r="GP19" s="71">
        <v>41</v>
      </c>
      <c r="GQ19" s="388">
        <f t="shared" si="24"/>
        <v>38089</v>
      </c>
      <c r="GT19" s="106"/>
      <c r="GU19" s="15">
        <v>12</v>
      </c>
      <c r="GV19" s="92">
        <v>937.12</v>
      </c>
      <c r="GW19" s="242">
        <v>44953</v>
      </c>
      <c r="GX19" s="92">
        <v>937.12</v>
      </c>
      <c r="GY19" s="95" t="s">
        <v>568</v>
      </c>
      <c r="GZ19" s="71">
        <v>41</v>
      </c>
      <c r="HA19" s="388">
        <f t="shared" si="25"/>
        <v>38421.919999999998</v>
      </c>
      <c r="HD19" s="106"/>
      <c r="HE19" s="15">
        <v>12</v>
      </c>
      <c r="HF19" s="92"/>
      <c r="HG19" s="242"/>
      <c r="HH19" s="92"/>
      <c r="HI19" s="864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7"/>
      <c r="KV19" s="658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933">
        <v>44935</v>
      </c>
      <c r="P20" s="1037">
        <v>916.3</v>
      </c>
      <c r="Q20" s="1048" t="s">
        <v>449</v>
      </c>
      <c r="R20" s="204">
        <v>45</v>
      </c>
      <c r="S20" s="71">
        <f t="shared" si="8"/>
        <v>41233.5</v>
      </c>
      <c r="V20" s="94"/>
      <c r="W20" s="15">
        <v>13</v>
      </c>
      <c r="X20" s="69">
        <v>918.1</v>
      </c>
      <c r="Y20" s="250">
        <v>44937</v>
      </c>
      <c r="Z20" s="69">
        <v>918.1</v>
      </c>
      <c r="AA20" s="657" t="s">
        <v>460</v>
      </c>
      <c r="AB20" s="658">
        <v>43</v>
      </c>
      <c r="AC20" s="388">
        <f t="shared" si="9"/>
        <v>39478.300000000003</v>
      </c>
      <c r="AF20" s="106"/>
      <c r="AG20" s="15">
        <v>13</v>
      </c>
      <c r="AH20" s="92">
        <v>929</v>
      </c>
      <c r="AI20" s="242">
        <v>44936</v>
      </c>
      <c r="AJ20" s="69">
        <v>929</v>
      </c>
      <c r="AK20" s="95" t="s">
        <v>453</v>
      </c>
      <c r="AL20" s="71">
        <v>43</v>
      </c>
      <c r="AM20" s="388">
        <f t="shared" si="10"/>
        <v>39947</v>
      </c>
      <c r="AP20" s="106"/>
      <c r="AQ20" s="15">
        <v>13</v>
      </c>
      <c r="AR20" s="92">
        <v>867.26</v>
      </c>
      <c r="AS20" s="242">
        <v>44937</v>
      </c>
      <c r="AT20" s="92">
        <v>867.26</v>
      </c>
      <c r="AU20" s="95" t="s">
        <v>462</v>
      </c>
      <c r="AV20" s="71">
        <v>43</v>
      </c>
      <c r="AW20" s="388">
        <f t="shared" si="11"/>
        <v>37292.18</v>
      </c>
      <c r="AZ20" s="106"/>
      <c r="BA20" s="15">
        <v>13</v>
      </c>
      <c r="BB20" s="92">
        <v>909</v>
      </c>
      <c r="BC20" s="242">
        <v>44938</v>
      </c>
      <c r="BD20" s="92">
        <v>909</v>
      </c>
      <c r="BE20" s="95" t="s">
        <v>468</v>
      </c>
      <c r="BF20" s="71">
        <v>43</v>
      </c>
      <c r="BG20" s="388">
        <f t="shared" si="12"/>
        <v>39087</v>
      </c>
      <c r="BJ20" s="633"/>
      <c r="BK20" s="15">
        <v>13</v>
      </c>
      <c r="BL20" s="69">
        <v>964.79</v>
      </c>
      <c r="BM20" s="135">
        <v>44939</v>
      </c>
      <c r="BN20" s="92">
        <v>964.79</v>
      </c>
      <c r="BO20" s="95" t="s">
        <v>477</v>
      </c>
      <c r="BP20" s="286">
        <v>43</v>
      </c>
      <c r="BQ20" s="474">
        <f t="shared" si="13"/>
        <v>41485.97</v>
      </c>
      <c r="BR20" s="388"/>
      <c r="BT20" s="106"/>
      <c r="BU20" s="15">
        <v>13</v>
      </c>
      <c r="BV20" s="92">
        <v>899.9</v>
      </c>
      <c r="BW20" s="287">
        <v>44940</v>
      </c>
      <c r="BX20" s="92">
        <v>899.9</v>
      </c>
      <c r="BY20" s="564" t="s">
        <v>488</v>
      </c>
      <c r="BZ20" s="288">
        <v>43</v>
      </c>
      <c r="CA20" s="388">
        <f t="shared" si="5"/>
        <v>38695.699999999997</v>
      </c>
      <c r="CD20" s="212"/>
      <c r="CE20" s="15">
        <v>13</v>
      </c>
      <c r="CF20" s="92">
        <v>906.3</v>
      </c>
      <c r="CG20" s="287">
        <v>44943</v>
      </c>
      <c r="CH20" s="92">
        <v>906.3</v>
      </c>
      <c r="CI20" s="289" t="s">
        <v>494</v>
      </c>
      <c r="CJ20" s="288">
        <v>43</v>
      </c>
      <c r="CK20" s="241">
        <f t="shared" si="14"/>
        <v>38970.9</v>
      </c>
      <c r="CN20" s="406"/>
      <c r="CO20" s="15">
        <v>13</v>
      </c>
      <c r="CP20" s="656">
        <v>915.3</v>
      </c>
      <c r="CQ20" s="682">
        <v>44944</v>
      </c>
      <c r="CR20" s="656">
        <v>915.3</v>
      </c>
      <c r="CS20" s="683" t="s">
        <v>502</v>
      </c>
      <c r="CT20" s="288">
        <v>41</v>
      </c>
      <c r="CU20" s="393">
        <f t="shared" si="58"/>
        <v>37527.299999999996</v>
      </c>
      <c r="CX20" s="106"/>
      <c r="CY20" s="15">
        <v>13</v>
      </c>
      <c r="CZ20" s="92">
        <v>925.32</v>
      </c>
      <c r="DA20" s="242">
        <v>44944</v>
      </c>
      <c r="DB20" s="92">
        <v>925.32</v>
      </c>
      <c r="DC20" s="95" t="s">
        <v>505</v>
      </c>
      <c r="DD20" s="71">
        <v>41</v>
      </c>
      <c r="DE20" s="388">
        <f t="shared" si="15"/>
        <v>37938.120000000003</v>
      </c>
      <c r="DH20" s="106"/>
      <c r="DI20" s="15">
        <v>13</v>
      </c>
      <c r="DJ20" s="656">
        <v>917.2</v>
      </c>
      <c r="DK20" s="682">
        <v>44945</v>
      </c>
      <c r="DL20" s="656">
        <v>917.2</v>
      </c>
      <c r="DM20" s="683" t="s">
        <v>516</v>
      </c>
      <c r="DN20" s="684">
        <v>41</v>
      </c>
      <c r="DO20" s="393">
        <f t="shared" si="16"/>
        <v>37605.200000000004</v>
      </c>
      <c r="DR20" s="106"/>
      <c r="DS20" s="15">
        <v>13</v>
      </c>
      <c r="DT20" s="92">
        <v>937.57</v>
      </c>
      <c r="DU20" s="287">
        <v>44945</v>
      </c>
      <c r="DV20" s="92">
        <v>937.57</v>
      </c>
      <c r="DW20" s="289" t="s">
        <v>525</v>
      </c>
      <c r="DX20" s="288">
        <v>41</v>
      </c>
      <c r="DY20" s="388">
        <f t="shared" si="17"/>
        <v>38440.370000000003</v>
      </c>
      <c r="EB20" s="106"/>
      <c r="EC20" s="15">
        <v>13</v>
      </c>
      <c r="ED20" s="69">
        <v>938</v>
      </c>
      <c r="EE20" s="250">
        <v>44950</v>
      </c>
      <c r="EF20" s="69">
        <v>938</v>
      </c>
      <c r="EG20" s="70" t="s">
        <v>554</v>
      </c>
      <c r="EH20" s="71">
        <v>41</v>
      </c>
      <c r="EI20" s="388">
        <f t="shared" si="18"/>
        <v>38458</v>
      </c>
      <c r="EL20" s="106"/>
      <c r="EM20" s="15">
        <v>13</v>
      </c>
      <c r="EN20" s="69">
        <v>909</v>
      </c>
      <c r="EO20" s="250">
        <v>44949</v>
      </c>
      <c r="EP20" s="69">
        <v>909</v>
      </c>
      <c r="EQ20" s="70" t="s">
        <v>548</v>
      </c>
      <c r="ER20" s="71">
        <v>41</v>
      </c>
      <c r="ES20" s="388">
        <f t="shared" si="19"/>
        <v>37269</v>
      </c>
      <c r="EV20" s="106"/>
      <c r="EW20" s="15">
        <v>13</v>
      </c>
      <c r="EX20" s="92">
        <v>873.6</v>
      </c>
      <c r="EY20" s="242">
        <v>44946</v>
      </c>
      <c r="EZ20" s="92">
        <v>873.6</v>
      </c>
      <c r="FA20" s="70" t="s">
        <v>531</v>
      </c>
      <c r="FB20" s="71">
        <v>41</v>
      </c>
      <c r="FC20" s="388">
        <f t="shared" si="20"/>
        <v>35817.599999999999</v>
      </c>
      <c r="FF20" s="106"/>
      <c r="FG20" s="15">
        <v>13</v>
      </c>
      <c r="FH20" s="92">
        <v>949.36</v>
      </c>
      <c r="FI20" s="242">
        <v>44951</v>
      </c>
      <c r="FJ20" s="92">
        <v>949.36</v>
      </c>
      <c r="FK20" s="70" t="s">
        <v>556</v>
      </c>
      <c r="FL20" s="71">
        <v>41</v>
      </c>
      <c r="FM20" s="241">
        <f t="shared" si="21"/>
        <v>38923.760000000002</v>
      </c>
      <c r="FP20" s="106"/>
      <c r="FQ20" s="15">
        <v>13</v>
      </c>
      <c r="FR20" s="92">
        <v>885.86</v>
      </c>
      <c r="FS20" s="242">
        <v>44952</v>
      </c>
      <c r="FT20" s="92">
        <v>885.86</v>
      </c>
      <c r="FU20" s="70" t="s">
        <v>560</v>
      </c>
      <c r="FV20" s="71">
        <v>41</v>
      </c>
      <c r="FW20" s="388">
        <f t="shared" si="22"/>
        <v>36320.26</v>
      </c>
      <c r="FX20" s="71"/>
      <c r="FZ20" s="106"/>
      <c r="GA20" s="15">
        <v>13</v>
      </c>
      <c r="GB20" s="69">
        <v>904.5</v>
      </c>
      <c r="GC20" s="250">
        <v>44954</v>
      </c>
      <c r="GD20" s="69">
        <v>904.5</v>
      </c>
      <c r="GE20" s="70" t="s">
        <v>570</v>
      </c>
      <c r="GF20" s="71">
        <v>41</v>
      </c>
      <c r="GG20" s="241">
        <f t="shared" si="23"/>
        <v>37084.5</v>
      </c>
      <c r="GJ20" s="106"/>
      <c r="GK20" s="15">
        <v>13</v>
      </c>
      <c r="GL20" s="350">
        <v>914.4</v>
      </c>
      <c r="GM20" s="242">
        <v>44954</v>
      </c>
      <c r="GN20" s="350">
        <v>914.4</v>
      </c>
      <c r="GO20" s="95" t="s">
        <v>562</v>
      </c>
      <c r="GP20" s="71">
        <v>41</v>
      </c>
      <c r="GQ20" s="388">
        <f t="shared" si="24"/>
        <v>37490.400000000001</v>
      </c>
      <c r="GT20" s="106"/>
      <c r="GU20" s="15">
        <v>13</v>
      </c>
      <c r="GV20" s="92">
        <v>899.02</v>
      </c>
      <c r="GW20" s="242">
        <v>44953</v>
      </c>
      <c r="GX20" s="92">
        <v>899.02</v>
      </c>
      <c r="GY20" s="95" t="s">
        <v>568</v>
      </c>
      <c r="GZ20" s="71">
        <v>41</v>
      </c>
      <c r="HA20" s="388">
        <f t="shared" si="25"/>
        <v>36859.82</v>
      </c>
      <c r="HD20" s="106"/>
      <c r="HE20" s="15">
        <v>13</v>
      </c>
      <c r="HF20" s="92"/>
      <c r="HG20" s="242"/>
      <c r="HH20" s="92"/>
      <c r="HI20" s="864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7"/>
      <c r="KV20" s="658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933">
        <v>44935</v>
      </c>
      <c r="P21" s="1037">
        <v>887.2</v>
      </c>
      <c r="Q21" s="1048" t="s">
        <v>449</v>
      </c>
      <c r="R21" s="204">
        <v>45</v>
      </c>
      <c r="S21" s="71">
        <f t="shared" si="8"/>
        <v>39924</v>
      </c>
      <c r="V21" s="94"/>
      <c r="W21" s="15">
        <v>14</v>
      </c>
      <c r="X21" s="69">
        <v>920.8</v>
      </c>
      <c r="Y21" s="250">
        <v>44937</v>
      </c>
      <c r="Z21" s="69">
        <v>920.8</v>
      </c>
      <c r="AA21" s="657" t="s">
        <v>460</v>
      </c>
      <c r="AB21" s="658">
        <v>43</v>
      </c>
      <c r="AC21" s="388">
        <f t="shared" si="9"/>
        <v>39594.400000000001</v>
      </c>
      <c r="AF21" s="106"/>
      <c r="AG21" s="15">
        <v>14</v>
      </c>
      <c r="AH21" s="92">
        <v>936.2</v>
      </c>
      <c r="AI21" s="242">
        <v>44936</v>
      </c>
      <c r="AJ21" s="69">
        <v>936.2</v>
      </c>
      <c r="AK21" s="95" t="s">
        <v>453</v>
      </c>
      <c r="AL21" s="71">
        <v>43</v>
      </c>
      <c r="AM21" s="388">
        <f t="shared" si="10"/>
        <v>40256.6</v>
      </c>
      <c r="AP21" s="106"/>
      <c r="AQ21" s="15">
        <v>14</v>
      </c>
      <c r="AR21" s="92">
        <v>919.43</v>
      </c>
      <c r="AS21" s="242">
        <v>44937</v>
      </c>
      <c r="AT21" s="92">
        <v>919.43</v>
      </c>
      <c r="AU21" s="95" t="s">
        <v>462</v>
      </c>
      <c r="AV21" s="71">
        <v>43</v>
      </c>
      <c r="AW21" s="388">
        <f t="shared" si="11"/>
        <v>39535.49</v>
      </c>
      <c r="AZ21" s="106"/>
      <c r="BA21" s="15">
        <v>14</v>
      </c>
      <c r="BB21" s="92">
        <v>869.1</v>
      </c>
      <c r="BC21" s="242">
        <v>44938</v>
      </c>
      <c r="BD21" s="92">
        <v>869.1</v>
      </c>
      <c r="BE21" s="95" t="s">
        <v>468</v>
      </c>
      <c r="BF21" s="71">
        <v>43</v>
      </c>
      <c r="BG21" s="388">
        <f t="shared" si="12"/>
        <v>37371.300000000003</v>
      </c>
      <c r="BJ21" s="633"/>
      <c r="BK21" s="15">
        <v>14</v>
      </c>
      <c r="BL21" s="92">
        <v>939.38</v>
      </c>
      <c r="BM21" s="135">
        <v>44939</v>
      </c>
      <c r="BN21" s="92">
        <v>939.38</v>
      </c>
      <c r="BO21" s="95" t="s">
        <v>480</v>
      </c>
      <c r="BP21" s="286">
        <v>43</v>
      </c>
      <c r="BQ21" s="474">
        <f t="shared" si="13"/>
        <v>40393.339999999997</v>
      </c>
      <c r="BR21" s="388"/>
      <c r="BT21" s="106"/>
      <c r="BU21" s="15">
        <v>14</v>
      </c>
      <c r="BV21" s="92">
        <v>900.8</v>
      </c>
      <c r="BW21" s="287">
        <v>44940</v>
      </c>
      <c r="BX21" s="92">
        <v>900.8</v>
      </c>
      <c r="BY21" s="564" t="s">
        <v>489</v>
      </c>
      <c r="BZ21" s="288">
        <v>43</v>
      </c>
      <c r="CA21" s="388">
        <f t="shared" si="5"/>
        <v>38734.400000000001</v>
      </c>
      <c r="CD21" s="212"/>
      <c r="CE21" s="15">
        <v>14</v>
      </c>
      <c r="CF21" s="92">
        <v>930.8</v>
      </c>
      <c r="CG21" s="287">
        <v>44943</v>
      </c>
      <c r="CH21" s="92">
        <v>930.8</v>
      </c>
      <c r="CI21" s="289" t="s">
        <v>494</v>
      </c>
      <c r="CJ21" s="288">
        <v>43</v>
      </c>
      <c r="CK21" s="241">
        <f t="shared" si="14"/>
        <v>40024.400000000001</v>
      </c>
      <c r="CN21" s="406"/>
      <c r="CO21" s="15">
        <v>14</v>
      </c>
      <c r="CP21" s="656">
        <v>916.3</v>
      </c>
      <c r="CQ21" s="682">
        <v>44944</v>
      </c>
      <c r="CR21" s="656">
        <v>916.36</v>
      </c>
      <c r="CS21" s="683" t="s">
        <v>502</v>
      </c>
      <c r="CT21" s="288">
        <v>41</v>
      </c>
      <c r="CU21" s="393">
        <f t="shared" si="58"/>
        <v>37570.76</v>
      </c>
      <c r="CX21" s="106"/>
      <c r="CY21" s="15">
        <v>14</v>
      </c>
      <c r="CZ21" s="92">
        <v>928.04</v>
      </c>
      <c r="DA21" s="242">
        <v>44944</v>
      </c>
      <c r="DB21" s="92">
        <v>928.04</v>
      </c>
      <c r="DC21" s="95" t="s">
        <v>505</v>
      </c>
      <c r="DD21" s="71">
        <v>41</v>
      </c>
      <c r="DE21" s="388">
        <f t="shared" si="15"/>
        <v>38049.64</v>
      </c>
      <c r="DH21" s="106"/>
      <c r="DI21" s="15">
        <v>14</v>
      </c>
      <c r="DJ21" s="656">
        <v>898.1</v>
      </c>
      <c r="DK21" s="682">
        <v>44945</v>
      </c>
      <c r="DL21" s="656">
        <v>898.1</v>
      </c>
      <c r="DM21" s="683" t="s">
        <v>516</v>
      </c>
      <c r="DN21" s="684">
        <v>41</v>
      </c>
      <c r="DO21" s="393">
        <f t="shared" si="16"/>
        <v>36822.1</v>
      </c>
      <c r="DR21" s="106"/>
      <c r="DS21" s="15">
        <v>14</v>
      </c>
      <c r="DT21" s="92">
        <v>946.64</v>
      </c>
      <c r="DU21" s="287">
        <v>44945</v>
      </c>
      <c r="DV21" s="92">
        <v>946.64</v>
      </c>
      <c r="DW21" s="289" t="s">
        <v>525</v>
      </c>
      <c r="DX21" s="288">
        <v>41</v>
      </c>
      <c r="DY21" s="388">
        <f t="shared" si="17"/>
        <v>38812.239999999998</v>
      </c>
      <c r="EB21" s="106"/>
      <c r="EC21" s="15">
        <v>14</v>
      </c>
      <c r="ED21" s="69">
        <v>890.9</v>
      </c>
      <c r="EE21" s="250">
        <v>44950</v>
      </c>
      <c r="EF21" s="69">
        <v>890.9</v>
      </c>
      <c r="EG21" s="70" t="s">
        <v>554</v>
      </c>
      <c r="EH21" s="71">
        <v>41</v>
      </c>
      <c r="EI21" s="388">
        <f t="shared" si="18"/>
        <v>36526.9</v>
      </c>
      <c r="EL21" s="106"/>
      <c r="EM21" s="15">
        <v>14</v>
      </c>
      <c r="EN21" s="69">
        <v>911.7</v>
      </c>
      <c r="EO21" s="250">
        <v>44949</v>
      </c>
      <c r="EP21" s="69">
        <v>911.7</v>
      </c>
      <c r="EQ21" s="70" t="s">
        <v>548</v>
      </c>
      <c r="ER21" s="71">
        <v>41</v>
      </c>
      <c r="ES21" s="388">
        <f t="shared" si="19"/>
        <v>37379.700000000004</v>
      </c>
      <c r="EV21" s="106"/>
      <c r="EW21" s="15">
        <v>14</v>
      </c>
      <c r="EX21" s="92">
        <v>914.4</v>
      </c>
      <c r="EY21" s="242">
        <v>44946</v>
      </c>
      <c r="EZ21" s="92">
        <v>914.4</v>
      </c>
      <c r="FA21" s="70" t="s">
        <v>531</v>
      </c>
      <c r="FB21" s="71">
        <v>41</v>
      </c>
      <c r="FC21" s="388">
        <f t="shared" si="20"/>
        <v>37490.400000000001</v>
      </c>
      <c r="FF21" s="106"/>
      <c r="FG21" s="15">
        <v>14</v>
      </c>
      <c r="FH21" s="92">
        <v>966.6</v>
      </c>
      <c r="FI21" s="242">
        <v>44951</v>
      </c>
      <c r="FJ21" s="92">
        <v>966.6</v>
      </c>
      <c r="FK21" s="70" t="s">
        <v>556</v>
      </c>
      <c r="FL21" s="71">
        <v>41</v>
      </c>
      <c r="FM21" s="241">
        <f t="shared" si="21"/>
        <v>39630.6</v>
      </c>
      <c r="FP21" s="106"/>
      <c r="FQ21" s="15">
        <v>14</v>
      </c>
      <c r="FR21" s="92">
        <v>937.12</v>
      </c>
      <c r="FS21" s="242">
        <v>44952</v>
      </c>
      <c r="FT21" s="92">
        <v>937.12</v>
      </c>
      <c r="FU21" s="70" t="s">
        <v>560</v>
      </c>
      <c r="FV21" s="71">
        <v>41</v>
      </c>
      <c r="FW21" s="388">
        <f t="shared" si="22"/>
        <v>38421.919999999998</v>
      </c>
      <c r="FX21" s="71"/>
      <c r="FZ21" s="106"/>
      <c r="GA21" s="15">
        <v>14</v>
      </c>
      <c r="GB21" s="69">
        <v>938.9</v>
      </c>
      <c r="GC21" s="250">
        <v>44954</v>
      </c>
      <c r="GD21" s="69">
        <v>938.9</v>
      </c>
      <c r="GE21" s="70" t="s">
        <v>573</v>
      </c>
      <c r="GF21" s="71">
        <v>41</v>
      </c>
      <c r="GG21" s="241">
        <f t="shared" si="23"/>
        <v>38494.9</v>
      </c>
      <c r="GJ21" s="106"/>
      <c r="GK21" s="15">
        <v>14</v>
      </c>
      <c r="GL21" s="350">
        <v>919.9</v>
      </c>
      <c r="GM21" s="242">
        <v>44954</v>
      </c>
      <c r="GN21" s="350">
        <v>919.9</v>
      </c>
      <c r="GO21" s="95" t="s">
        <v>562</v>
      </c>
      <c r="GP21" s="71">
        <v>41</v>
      </c>
      <c r="GQ21" s="388">
        <f t="shared" si="24"/>
        <v>37715.9</v>
      </c>
      <c r="GT21" s="106"/>
      <c r="GU21" s="15">
        <v>14</v>
      </c>
      <c r="GV21" s="92">
        <v>929.86</v>
      </c>
      <c r="GW21" s="242">
        <v>44953</v>
      </c>
      <c r="GX21" s="92">
        <v>929.86</v>
      </c>
      <c r="GY21" s="95" t="s">
        <v>568</v>
      </c>
      <c r="GZ21" s="71">
        <v>41</v>
      </c>
      <c r="HA21" s="388">
        <f t="shared" si="25"/>
        <v>38124.26</v>
      </c>
      <c r="HD21" s="106"/>
      <c r="HE21" s="15">
        <v>14</v>
      </c>
      <c r="HF21" s="92"/>
      <c r="HG21" s="242"/>
      <c r="HH21" s="92"/>
      <c r="HI21" s="864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7"/>
      <c r="KV21" s="658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933">
        <v>44935</v>
      </c>
      <c r="P22" s="1037">
        <v>870.9</v>
      </c>
      <c r="Q22" s="1048" t="s">
        <v>448</v>
      </c>
      <c r="R22" s="204">
        <v>45</v>
      </c>
      <c r="S22" s="71">
        <f t="shared" si="8"/>
        <v>39190.5</v>
      </c>
      <c r="V22" s="94"/>
      <c r="W22" s="15">
        <v>15</v>
      </c>
      <c r="X22" s="69">
        <v>907.2</v>
      </c>
      <c r="Y22" s="250">
        <v>44937</v>
      </c>
      <c r="Z22" s="69">
        <v>907.2</v>
      </c>
      <c r="AA22" s="657" t="s">
        <v>459</v>
      </c>
      <c r="AB22" s="658">
        <v>43</v>
      </c>
      <c r="AC22" s="388">
        <f t="shared" si="9"/>
        <v>39009.599999999999</v>
      </c>
      <c r="AF22" s="106"/>
      <c r="AG22" s="15">
        <v>15</v>
      </c>
      <c r="AH22" s="92">
        <v>935.3</v>
      </c>
      <c r="AI22" s="242">
        <v>44936</v>
      </c>
      <c r="AJ22" s="69">
        <v>935.3</v>
      </c>
      <c r="AK22" s="95" t="s">
        <v>453</v>
      </c>
      <c r="AL22" s="71">
        <v>43</v>
      </c>
      <c r="AM22" s="388">
        <f t="shared" si="10"/>
        <v>40217.9</v>
      </c>
      <c r="AP22" s="106"/>
      <c r="AQ22" s="15">
        <v>15</v>
      </c>
      <c r="AR22" s="92">
        <v>962.06</v>
      </c>
      <c r="AS22" s="242">
        <v>44937</v>
      </c>
      <c r="AT22" s="92">
        <v>962.06</v>
      </c>
      <c r="AU22" s="95" t="s">
        <v>462</v>
      </c>
      <c r="AV22" s="71">
        <v>43</v>
      </c>
      <c r="AW22" s="388">
        <f t="shared" si="11"/>
        <v>41368.579999999994</v>
      </c>
      <c r="AZ22" s="106"/>
      <c r="BA22" s="15">
        <v>15</v>
      </c>
      <c r="BB22" s="92">
        <v>871.3</v>
      </c>
      <c r="BC22" s="242">
        <v>44938</v>
      </c>
      <c r="BD22" s="92">
        <v>871.3</v>
      </c>
      <c r="BE22" s="95" t="s">
        <v>468</v>
      </c>
      <c r="BF22" s="71">
        <v>43</v>
      </c>
      <c r="BG22" s="388">
        <f t="shared" si="12"/>
        <v>37465.9</v>
      </c>
      <c r="BJ22" s="633"/>
      <c r="BK22" s="15">
        <v>15</v>
      </c>
      <c r="BL22" s="92">
        <v>932.58</v>
      </c>
      <c r="BM22" s="135">
        <v>44939</v>
      </c>
      <c r="BN22" s="92">
        <v>932.58</v>
      </c>
      <c r="BO22" s="95" t="s">
        <v>477</v>
      </c>
      <c r="BP22" s="286">
        <v>43</v>
      </c>
      <c r="BQ22" s="474">
        <f t="shared" si="13"/>
        <v>40100.94</v>
      </c>
      <c r="BR22" s="388"/>
      <c r="BT22" s="106"/>
      <c r="BU22" s="15">
        <v>15</v>
      </c>
      <c r="BV22" s="92">
        <v>906.3</v>
      </c>
      <c r="BW22" s="287">
        <v>44940</v>
      </c>
      <c r="BX22" s="92">
        <v>906.3</v>
      </c>
      <c r="BY22" s="564" t="s">
        <v>488</v>
      </c>
      <c r="BZ22" s="288">
        <v>43</v>
      </c>
      <c r="CA22" s="388">
        <f t="shared" si="5"/>
        <v>38970.9</v>
      </c>
      <c r="CD22" s="212"/>
      <c r="CE22" s="15">
        <v>15</v>
      </c>
      <c r="CF22" s="92">
        <v>908.1</v>
      </c>
      <c r="CG22" s="287">
        <v>44943</v>
      </c>
      <c r="CH22" s="92">
        <v>908.1</v>
      </c>
      <c r="CI22" s="289" t="s">
        <v>494</v>
      </c>
      <c r="CJ22" s="288">
        <v>43</v>
      </c>
      <c r="CK22" s="241">
        <f t="shared" si="14"/>
        <v>39048.300000000003</v>
      </c>
      <c r="CN22" s="406"/>
      <c r="CO22" s="15">
        <v>15</v>
      </c>
      <c r="CP22" s="659">
        <v>937.1</v>
      </c>
      <c r="CQ22" s="682">
        <v>44944</v>
      </c>
      <c r="CR22" s="659">
        <v>937.1</v>
      </c>
      <c r="CS22" s="683" t="s">
        <v>499</v>
      </c>
      <c r="CT22" s="288">
        <v>41</v>
      </c>
      <c r="CU22" s="393">
        <f t="shared" si="58"/>
        <v>38421.1</v>
      </c>
      <c r="CX22" s="106"/>
      <c r="CY22" s="15">
        <v>15</v>
      </c>
      <c r="CZ22" s="92">
        <v>974.31</v>
      </c>
      <c r="DA22" s="242">
        <v>44944</v>
      </c>
      <c r="DB22" s="92">
        <v>974.31</v>
      </c>
      <c r="DC22" s="95" t="s">
        <v>505</v>
      </c>
      <c r="DD22" s="71">
        <v>41</v>
      </c>
      <c r="DE22" s="388">
        <f t="shared" si="15"/>
        <v>39946.71</v>
      </c>
      <c r="DH22" s="106"/>
      <c r="DI22" s="15">
        <v>15</v>
      </c>
      <c r="DJ22" s="656">
        <v>890.9</v>
      </c>
      <c r="DK22" s="682">
        <v>44945</v>
      </c>
      <c r="DL22" s="656">
        <v>890.9</v>
      </c>
      <c r="DM22" s="683" t="s">
        <v>516</v>
      </c>
      <c r="DN22" s="684">
        <v>41</v>
      </c>
      <c r="DO22" s="393">
        <f t="shared" si="16"/>
        <v>36526.9</v>
      </c>
      <c r="DR22" s="106"/>
      <c r="DS22" s="15">
        <v>15</v>
      </c>
      <c r="DT22" s="92">
        <v>952.09</v>
      </c>
      <c r="DU22" s="287">
        <v>44945</v>
      </c>
      <c r="DV22" s="92">
        <v>952.09</v>
      </c>
      <c r="DW22" s="289" t="s">
        <v>525</v>
      </c>
      <c r="DX22" s="288">
        <v>41</v>
      </c>
      <c r="DY22" s="388">
        <f t="shared" si="17"/>
        <v>39035.69</v>
      </c>
      <c r="EB22" s="106"/>
      <c r="EC22" s="15">
        <v>15</v>
      </c>
      <c r="ED22" s="69">
        <v>923.5</v>
      </c>
      <c r="EE22" s="250">
        <v>44950</v>
      </c>
      <c r="EF22" s="69">
        <v>923.5</v>
      </c>
      <c r="EG22" s="70" t="s">
        <v>551</v>
      </c>
      <c r="EH22" s="71">
        <v>41</v>
      </c>
      <c r="EI22" s="388">
        <f t="shared" si="18"/>
        <v>37863.5</v>
      </c>
      <c r="EL22" s="106"/>
      <c r="EM22" s="15">
        <v>15</v>
      </c>
      <c r="EN22" s="69">
        <v>889</v>
      </c>
      <c r="EO22" s="250">
        <v>44949</v>
      </c>
      <c r="EP22" s="69">
        <v>889</v>
      </c>
      <c r="EQ22" s="70" t="s">
        <v>548</v>
      </c>
      <c r="ER22" s="71">
        <v>41</v>
      </c>
      <c r="ES22" s="388">
        <f t="shared" si="19"/>
        <v>36449</v>
      </c>
      <c r="EV22" s="106"/>
      <c r="EW22" s="15">
        <v>15</v>
      </c>
      <c r="EX22" s="92">
        <v>884.5</v>
      </c>
      <c r="EY22" s="242">
        <v>44946</v>
      </c>
      <c r="EZ22" s="92">
        <v>884.5</v>
      </c>
      <c r="FA22" s="70" t="s">
        <v>531</v>
      </c>
      <c r="FB22" s="71">
        <v>41</v>
      </c>
      <c r="FC22" s="388">
        <f t="shared" si="20"/>
        <v>36264.5</v>
      </c>
      <c r="FF22" s="106"/>
      <c r="FG22" s="15">
        <v>15</v>
      </c>
      <c r="FH22" s="92">
        <v>935.76</v>
      </c>
      <c r="FI22" s="242">
        <v>44951</v>
      </c>
      <c r="FJ22" s="92">
        <v>935.76</v>
      </c>
      <c r="FK22" s="70" t="s">
        <v>556</v>
      </c>
      <c r="FL22" s="71">
        <v>41</v>
      </c>
      <c r="FM22" s="241">
        <f t="shared" si="21"/>
        <v>38366.159999999996</v>
      </c>
      <c r="FP22" s="106"/>
      <c r="FQ22" s="15">
        <v>15</v>
      </c>
      <c r="FR22" s="92">
        <v>909.9</v>
      </c>
      <c r="FS22" s="242">
        <v>44952</v>
      </c>
      <c r="FT22" s="92">
        <v>909.9</v>
      </c>
      <c r="FU22" s="70" t="s">
        <v>560</v>
      </c>
      <c r="FV22" s="71">
        <v>41</v>
      </c>
      <c r="FW22" s="388">
        <f t="shared" si="22"/>
        <v>37305.9</v>
      </c>
      <c r="FX22" s="71"/>
      <c r="FZ22" s="106"/>
      <c r="GA22" s="15">
        <v>15</v>
      </c>
      <c r="GB22" s="69">
        <v>902.6</v>
      </c>
      <c r="GC22" s="250">
        <v>44954</v>
      </c>
      <c r="GD22" s="69">
        <v>902.6</v>
      </c>
      <c r="GE22" s="70" t="s">
        <v>524</v>
      </c>
      <c r="GF22" s="71">
        <v>41</v>
      </c>
      <c r="GG22" s="241">
        <f t="shared" si="23"/>
        <v>37006.6</v>
      </c>
      <c r="GJ22" s="106"/>
      <c r="GK22" s="15">
        <v>15</v>
      </c>
      <c r="GL22" s="350">
        <v>910.8</v>
      </c>
      <c r="GM22" s="242">
        <v>44954</v>
      </c>
      <c r="GN22" s="350">
        <v>910.8</v>
      </c>
      <c r="GO22" s="95" t="s">
        <v>562</v>
      </c>
      <c r="GP22" s="71">
        <v>41</v>
      </c>
      <c r="GQ22" s="388">
        <f t="shared" si="24"/>
        <v>37342.799999999996</v>
      </c>
      <c r="GT22" s="106"/>
      <c r="GU22" s="15">
        <v>15</v>
      </c>
      <c r="GV22" s="92">
        <v>918.07</v>
      </c>
      <c r="GW22" s="242">
        <v>44953</v>
      </c>
      <c r="GX22" s="92">
        <v>918.07</v>
      </c>
      <c r="GY22" s="95" t="s">
        <v>568</v>
      </c>
      <c r="GZ22" s="71">
        <v>41</v>
      </c>
      <c r="HA22" s="388">
        <f t="shared" si="25"/>
        <v>37640.870000000003</v>
      </c>
      <c r="HD22" s="106"/>
      <c r="HE22" s="15">
        <v>15</v>
      </c>
      <c r="HF22" s="92"/>
      <c r="HG22" s="242"/>
      <c r="HH22" s="92"/>
      <c r="HI22" s="864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7"/>
      <c r="KV22" s="658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6"/>
      <c r="OG22" s="864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933">
        <v>44935</v>
      </c>
      <c r="P23" s="1037">
        <v>919</v>
      </c>
      <c r="Q23" s="1048" t="s">
        <v>448</v>
      </c>
      <c r="R23" s="204">
        <v>45</v>
      </c>
      <c r="S23" s="71">
        <f t="shared" si="8"/>
        <v>41355</v>
      </c>
      <c r="V23" s="94"/>
      <c r="W23" s="15">
        <v>16</v>
      </c>
      <c r="X23" s="69">
        <v>921.7</v>
      </c>
      <c r="Y23" s="250">
        <v>44937</v>
      </c>
      <c r="Z23" s="69">
        <v>921.7</v>
      </c>
      <c r="AA23" s="657" t="s">
        <v>459</v>
      </c>
      <c r="AB23" s="658">
        <v>43</v>
      </c>
      <c r="AC23" s="388">
        <f t="shared" si="9"/>
        <v>39633.1</v>
      </c>
      <c r="AF23" s="106"/>
      <c r="AG23" s="15">
        <v>16</v>
      </c>
      <c r="AH23" s="92">
        <v>890.9</v>
      </c>
      <c r="AI23" s="242">
        <v>44936</v>
      </c>
      <c r="AJ23" s="69">
        <v>890.9</v>
      </c>
      <c r="AK23" s="95" t="s">
        <v>453</v>
      </c>
      <c r="AL23" s="71">
        <v>43</v>
      </c>
      <c r="AM23" s="388">
        <f t="shared" si="10"/>
        <v>38308.699999999997</v>
      </c>
      <c r="AP23" s="106"/>
      <c r="AQ23" s="15">
        <v>16</v>
      </c>
      <c r="AR23" s="92">
        <v>906.27</v>
      </c>
      <c r="AS23" s="242">
        <v>44937</v>
      </c>
      <c r="AT23" s="92">
        <v>906.27</v>
      </c>
      <c r="AU23" s="95" t="s">
        <v>462</v>
      </c>
      <c r="AV23" s="71">
        <v>43</v>
      </c>
      <c r="AW23" s="388">
        <f t="shared" si="11"/>
        <v>38969.61</v>
      </c>
      <c r="AZ23" s="106"/>
      <c r="BA23" s="15">
        <v>16</v>
      </c>
      <c r="BB23" s="92">
        <v>905.4</v>
      </c>
      <c r="BC23" s="242">
        <v>44938</v>
      </c>
      <c r="BD23" s="92">
        <v>905.4</v>
      </c>
      <c r="BE23" s="95" t="s">
        <v>468</v>
      </c>
      <c r="BF23" s="71">
        <v>43</v>
      </c>
      <c r="BG23" s="388">
        <f t="shared" si="12"/>
        <v>38932.199999999997</v>
      </c>
      <c r="BJ23" s="633"/>
      <c r="BK23" s="15">
        <v>16</v>
      </c>
      <c r="BL23" s="92">
        <v>938.93</v>
      </c>
      <c r="BM23" s="135">
        <v>44939</v>
      </c>
      <c r="BN23" s="92">
        <v>938.93</v>
      </c>
      <c r="BO23" s="95" t="s">
        <v>477</v>
      </c>
      <c r="BP23" s="286">
        <v>43</v>
      </c>
      <c r="BQ23" s="474">
        <f t="shared" si="13"/>
        <v>40373.99</v>
      </c>
      <c r="BR23" s="388"/>
      <c r="BT23" s="106"/>
      <c r="BU23" s="15">
        <v>16</v>
      </c>
      <c r="BV23" s="92">
        <v>894.5</v>
      </c>
      <c r="BW23" s="287">
        <v>44940</v>
      </c>
      <c r="BX23" s="92">
        <v>894.5</v>
      </c>
      <c r="BY23" s="564" t="s">
        <v>488</v>
      </c>
      <c r="BZ23" s="288">
        <v>43</v>
      </c>
      <c r="CA23" s="388">
        <f t="shared" si="5"/>
        <v>38463.5</v>
      </c>
      <c r="CD23" s="212"/>
      <c r="CE23" s="15">
        <v>16</v>
      </c>
      <c r="CF23" s="92">
        <v>907.2</v>
      </c>
      <c r="CG23" s="287">
        <v>44943</v>
      </c>
      <c r="CH23" s="92">
        <v>907.2</v>
      </c>
      <c r="CI23" s="289" t="s">
        <v>494</v>
      </c>
      <c r="CJ23" s="288">
        <v>43</v>
      </c>
      <c r="CK23" s="241">
        <f t="shared" si="14"/>
        <v>39009.599999999999</v>
      </c>
      <c r="CN23" s="406"/>
      <c r="CO23" s="15">
        <v>16</v>
      </c>
      <c r="CP23" s="656">
        <v>928</v>
      </c>
      <c r="CQ23" s="682">
        <v>44945</v>
      </c>
      <c r="CR23" s="656">
        <v>938</v>
      </c>
      <c r="CS23" s="683" t="s">
        <v>517</v>
      </c>
      <c r="CT23" s="288">
        <v>41</v>
      </c>
      <c r="CU23" s="393">
        <f t="shared" si="58"/>
        <v>38458</v>
      </c>
      <c r="CX23" s="106"/>
      <c r="CY23" s="15">
        <v>16</v>
      </c>
      <c r="CZ23" s="92">
        <v>911.72</v>
      </c>
      <c r="DA23" s="242">
        <v>44944</v>
      </c>
      <c r="DB23" s="92">
        <v>911.72</v>
      </c>
      <c r="DC23" s="95" t="s">
        <v>505</v>
      </c>
      <c r="DD23" s="71">
        <v>41</v>
      </c>
      <c r="DE23" s="388">
        <f t="shared" si="15"/>
        <v>37380.520000000004</v>
      </c>
      <c r="DH23" s="106"/>
      <c r="DI23" s="15">
        <v>16</v>
      </c>
      <c r="DJ23" s="656">
        <v>905.4</v>
      </c>
      <c r="DK23" s="682">
        <v>44945</v>
      </c>
      <c r="DL23" s="656">
        <v>905.4</v>
      </c>
      <c r="DM23" s="683" t="s">
        <v>516</v>
      </c>
      <c r="DN23" s="684">
        <v>41</v>
      </c>
      <c r="DO23" s="393">
        <f t="shared" si="16"/>
        <v>37121.4</v>
      </c>
      <c r="DR23" s="106"/>
      <c r="DS23" s="15">
        <v>16</v>
      </c>
      <c r="DT23" s="92">
        <v>972.5</v>
      </c>
      <c r="DU23" s="287">
        <v>44945</v>
      </c>
      <c r="DV23" s="92">
        <v>972.5</v>
      </c>
      <c r="DW23" s="289" t="s">
        <v>525</v>
      </c>
      <c r="DX23" s="288">
        <v>41</v>
      </c>
      <c r="DY23" s="388">
        <f t="shared" si="17"/>
        <v>39872.5</v>
      </c>
      <c r="EB23" s="106"/>
      <c r="EC23" s="15">
        <v>16</v>
      </c>
      <c r="ED23" s="69">
        <v>907.2</v>
      </c>
      <c r="EE23" s="250">
        <v>44950</v>
      </c>
      <c r="EF23" s="69">
        <v>907.2</v>
      </c>
      <c r="EG23" s="70" t="s">
        <v>554</v>
      </c>
      <c r="EH23" s="71">
        <v>41</v>
      </c>
      <c r="EI23" s="388">
        <f t="shared" si="18"/>
        <v>37195.200000000004</v>
      </c>
      <c r="EL23" s="106"/>
      <c r="EM23" s="15">
        <v>16</v>
      </c>
      <c r="EN23" s="69">
        <v>923.5</v>
      </c>
      <c r="EO23" s="250">
        <v>44949</v>
      </c>
      <c r="EP23" s="69">
        <v>923.5</v>
      </c>
      <c r="EQ23" s="70" t="s">
        <v>548</v>
      </c>
      <c r="ER23" s="71">
        <v>41</v>
      </c>
      <c r="ES23" s="388">
        <f t="shared" si="19"/>
        <v>37863.5</v>
      </c>
      <c r="EV23" s="106"/>
      <c r="EW23" s="15">
        <v>16</v>
      </c>
      <c r="EX23" s="92">
        <v>840</v>
      </c>
      <c r="EY23" s="242">
        <v>44946</v>
      </c>
      <c r="EZ23" s="92">
        <v>840</v>
      </c>
      <c r="FA23" s="70" t="s">
        <v>531</v>
      </c>
      <c r="FB23" s="71">
        <v>41</v>
      </c>
      <c r="FC23" s="388">
        <f t="shared" si="20"/>
        <v>34440</v>
      </c>
      <c r="FF23" s="106"/>
      <c r="FG23" s="15">
        <v>16</v>
      </c>
      <c r="FH23" s="92">
        <v>930.31</v>
      </c>
      <c r="FI23" s="242">
        <v>44951</v>
      </c>
      <c r="FJ23" s="92">
        <v>930.31</v>
      </c>
      <c r="FK23" s="70" t="s">
        <v>556</v>
      </c>
      <c r="FL23" s="71">
        <v>41</v>
      </c>
      <c r="FM23" s="241">
        <f t="shared" si="21"/>
        <v>38142.71</v>
      </c>
      <c r="FP23" s="106"/>
      <c r="FQ23" s="15">
        <v>16</v>
      </c>
      <c r="FR23" s="92">
        <v>865.45</v>
      </c>
      <c r="FS23" s="242">
        <v>44952</v>
      </c>
      <c r="FT23" s="92">
        <v>865.45</v>
      </c>
      <c r="FU23" s="70" t="s">
        <v>515</v>
      </c>
      <c r="FV23" s="71">
        <v>41</v>
      </c>
      <c r="FW23" s="388">
        <f t="shared" si="22"/>
        <v>35483.450000000004</v>
      </c>
      <c r="FX23" s="71"/>
      <c r="FZ23" s="106"/>
      <c r="GA23" s="15">
        <v>16</v>
      </c>
      <c r="GB23" s="69">
        <v>929</v>
      </c>
      <c r="GC23" s="250">
        <v>44954</v>
      </c>
      <c r="GD23" s="69">
        <v>929</v>
      </c>
      <c r="GE23" s="70" t="s">
        <v>524</v>
      </c>
      <c r="GF23" s="71">
        <v>41</v>
      </c>
      <c r="GG23" s="241">
        <f t="shared" si="23"/>
        <v>38089</v>
      </c>
      <c r="GJ23" s="106"/>
      <c r="GK23" s="15">
        <v>16</v>
      </c>
      <c r="GL23" s="350">
        <v>939.8</v>
      </c>
      <c r="GM23" s="242">
        <v>44954</v>
      </c>
      <c r="GN23" s="350">
        <v>939.8</v>
      </c>
      <c r="GO23" s="95" t="s">
        <v>562</v>
      </c>
      <c r="GP23" s="71">
        <v>41</v>
      </c>
      <c r="GQ23" s="388">
        <f t="shared" si="24"/>
        <v>38531.799999999996</v>
      </c>
      <c r="GT23" s="106"/>
      <c r="GU23" s="15">
        <v>16</v>
      </c>
      <c r="GV23" s="92">
        <v>963.43</v>
      </c>
      <c r="GW23" s="242">
        <v>44953</v>
      </c>
      <c r="GX23" s="92">
        <v>963.43</v>
      </c>
      <c r="GY23" s="95" t="s">
        <v>568</v>
      </c>
      <c r="GZ23" s="71">
        <v>41</v>
      </c>
      <c r="HA23" s="388">
        <f t="shared" si="25"/>
        <v>39500.629999999997</v>
      </c>
      <c r="HD23" s="106"/>
      <c r="HE23" s="15">
        <v>16</v>
      </c>
      <c r="HF23" s="92"/>
      <c r="HG23" s="242"/>
      <c r="HH23" s="92"/>
      <c r="HI23" s="864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7"/>
      <c r="KV23" s="658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>
        <v>44937</v>
      </c>
      <c r="Z24" s="69">
        <v>929.9</v>
      </c>
      <c r="AA24" s="657" t="s">
        <v>461</v>
      </c>
      <c r="AB24" s="658">
        <v>43</v>
      </c>
      <c r="AC24" s="388">
        <f t="shared" si="9"/>
        <v>39985.699999999997</v>
      </c>
      <c r="AF24" s="106"/>
      <c r="AG24" s="15">
        <v>17</v>
      </c>
      <c r="AH24" s="92">
        <v>863.6</v>
      </c>
      <c r="AI24" s="242">
        <v>44936</v>
      </c>
      <c r="AJ24" s="69">
        <v>863.6</v>
      </c>
      <c r="AK24" s="95" t="s">
        <v>453</v>
      </c>
      <c r="AL24" s="71">
        <v>43</v>
      </c>
      <c r="AM24" s="388">
        <f t="shared" si="10"/>
        <v>37134.800000000003</v>
      </c>
      <c r="AP24" s="106"/>
      <c r="AQ24" s="15">
        <v>17</v>
      </c>
      <c r="AR24" s="92">
        <v>905.82</v>
      </c>
      <c r="AS24" s="242">
        <v>44937</v>
      </c>
      <c r="AT24" s="92">
        <v>905.82</v>
      </c>
      <c r="AU24" s="95" t="s">
        <v>462</v>
      </c>
      <c r="AV24" s="71">
        <v>43</v>
      </c>
      <c r="AW24" s="388">
        <f t="shared" si="11"/>
        <v>38950.26</v>
      </c>
      <c r="AZ24" s="106"/>
      <c r="BA24" s="15">
        <v>17</v>
      </c>
      <c r="BB24" s="92">
        <v>869.5</v>
      </c>
      <c r="BC24" s="242">
        <v>44938</v>
      </c>
      <c r="BD24" s="92">
        <v>869.5</v>
      </c>
      <c r="BE24" s="95" t="s">
        <v>468</v>
      </c>
      <c r="BF24" s="71">
        <v>43</v>
      </c>
      <c r="BG24" s="388">
        <f t="shared" si="12"/>
        <v>37388.5</v>
      </c>
      <c r="BJ24" s="634"/>
      <c r="BK24" s="15">
        <v>17</v>
      </c>
      <c r="BL24" s="92">
        <v>928.5</v>
      </c>
      <c r="BM24" s="135">
        <v>44939</v>
      </c>
      <c r="BN24" s="92">
        <v>928.5</v>
      </c>
      <c r="BO24" s="95" t="s">
        <v>477</v>
      </c>
      <c r="BP24" s="286">
        <v>43</v>
      </c>
      <c r="BQ24" s="474">
        <f t="shared" si="13"/>
        <v>39925.5</v>
      </c>
      <c r="BR24" s="388"/>
      <c r="BT24" s="106"/>
      <c r="BU24" s="15">
        <v>17</v>
      </c>
      <c r="BV24" s="92">
        <v>931.7</v>
      </c>
      <c r="BW24" s="287">
        <v>44940</v>
      </c>
      <c r="BX24" s="92">
        <v>931.7</v>
      </c>
      <c r="BY24" s="564" t="s">
        <v>488</v>
      </c>
      <c r="BZ24" s="288">
        <v>43</v>
      </c>
      <c r="CA24" s="388">
        <f t="shared" si="5"/>
        <v>40063.1</v>
      </c>
      <c r="CD24" s="212"/>
      <c r="CE24" s="15">
        <v>17</v>
      </c>
      <c r="CF24" s="92">
        <v>930.8</v>
      </c>
      <c r="CG24" s="287">
        <v>44943</v>
      </c>
      <c r="CH24" s="92">
        <v>930.8</v>
      </c>
      <c r="CI24" s="289" t="s">
        <v>494</v>
      </c>
      <c r="CJ24" s="288">
        <v>43</v>
      </c>
      <c r="CK24" s="241">
        <f t="shared" si="14"/>
        <v>40024.400000000001</v>
      </c>
      <c r="CN24" s="406"/>
      <c r="CO24" s="15">
        <v>17</v>
      </c>
      <c r="CP24" s="656">
        <v>886.3</v>
      </c>
      <c r="CQ24" s="682">
        <v>44944</v>
      </c>
      <c r="CR24" s="656">
        <v>886.3</v>
      </c>
      <c r="CS24" s="683" t="s">
        <v>502</v>
      </c>
      <c r="CT24" s="288">
        <v>41</v>
      </c>
      <c r="CU24" s="393">
        <f t="shared" si="58"/>
        <v>36338.299999999996</v>
      </c>
      <c r="CX24" s="106"/>
      <c r="CY24" s="15">
        <v>17</v>
      </c>
      <c r="CZ24" s="92">
        <v>944.37</v>
      </c>
      <c r="DA24" s="242">
        <v>44944</v>
      </c>
      <c r="DB24" s="92">
        <v>944.37</v>
      </c>
      <c r="DC24" s="95" t="s">
        <v>505</v>
      </c>
      <c r="DD24" s="71">
        <v>41</v>
      </c>
      <c r="DE24" s="388">
        <f t="shared" si="15"/>
        <v>38719.17</v>
      </c>
      <c r="DH24" s="106"/>
      <c r="DI24" s="15">
        <v>17</v>
      </c>
      <c r="DJ24" s="656">
        <v>927.1</v>
      </c>
      <c r="DK24" s="682">
        <v>44945</v>
      </c>
      <c r="DL24" s="656">
        <v>927.1</v>
      </c>
      <c r="DM24" s="683" t="s">
        <v>516</v>
      </c>
      <c r="DN24" s="684">
        <v>41</v>
      </c>
      <c r="DO24" s="393">
        <f t="shared" si="16"/>
        <v>38011.1</v>
      </c>
      <c r="DR24" s="106"/>
      <c r="DS24" s="15">
        <v>17</v>
      </c>
      <c r="DT24" s="92">
        <v>894.03</v>
      </c>
      <c r="DU24" s="287">
        <v>44945</v>
      </c>
      <c r="DV24" s="92">
        <v>894.03</v>
      </c>
      <c r="DW24" s="289" t="s">
        <v>525</v>
      </c>
      <c r="DX24" s="288">
        <v>41</v>
      </c>
      <c r="DY24" s="388">
        <f t="shared" si="17"/>
        <v>36655.229999999996</v>
      </c>
      <c r="EB24" s="106"/>
      <c r="EC24" s="15">
        <v>17</v>
      </c>
      <c r="ED24" s="69">
        <v>867.3</v>
      </c>
      <c r="EE24" s="250">
        <v>44950</v>
      </c>
      <c r="EF24" s="69">
        <v>867.3</v>
      </c>
      <c r="EG24" s="70" t="s">
        <v>551</v>
      </c>
      <c r="EH24" s="71">
        <v>41</v>
      </c>
      <c r="EI24" s="388">
        <f t="shared" si="18"/>
        <v>35559.299999999996</v>
      </c>
      <c r="EL24" s="106"/>
      <c r="EM24" s="15">
        <v>17</v>
      </c>
      <c r="EN24" s="69">
        <v>883.6</v>
      </c>
      <c r="EO24" s="250">
        <v>44949</v>
      </c>
      <c r="EP24" s="69">
        <v>883.6</v>
      </c>
      <c r="EQ24" s="70" t="s">
        <v>548</v>
      </c>
      <c r="ER24" s="71">
        <v>41</v>
      </c>
      <c r="ES24" s="388">
        <f t="shared" si="19"/>
        <v>36227.599999999999</v>
      </c>
      <c r="EV24" s="106"/>
      <c r="EW24" s="15">
        <v>17</v>
      </c>
      <c r="EX24" s="92">
        <v>850.9</v>
      </c>
      <c r="EY24" s="242">
        <v>44946</v>
      </c>
      <c r="EZ24" s="92">
        <v>850.9</v>
      </c>
      <c r="FA24" s="70" t="s">
        <v>531</v>
      </c>
      <c r="FB24" s="71">
        <v>41</v>
      </c>
      <c r="FC24" s="388">
        <f t="shared" si="20"/>
        <v>34886.9</v>
      </c>
      <c r="FF24" s="106"/>
      <c r="FG24" s="15">
        <v>17</v>
      </c>
      <c r="FH24" s="92">
        <v>917.61</v>
      </c>
      <c r="FI24" s="242">
        <v>44951</v>
      </c>
      <c r="FJ24" s="92">
        <v>917.61</v>
      </c>
      <c r="FK24" s="70" t="s">
        <v>556</v>
      </c>
      <c r="FL24" s="71">
        <v>41</v>
      </c>
      <c r="FM24" s="241">
        <f t="shared" si="21"/>
        <v>37622.01</v>
      </c>
      <c r="FP24" s="106"/>
      <c r="FQ24" s="15">
        <v>17</v>
      </c>
      <c r="FR24" s="92">
        <v>928.04</v>
      </c>
      <c r="FS24" s="242">
        <v>44952</v>
      </c>
      <c r="FT24" s="92">
        <v>928.04</v>
      </c>
      <c r="FU24" s="70" t="s">
        <v>560</v>
      </c>
      <c r="FV24" s="71">
        <v>41</v>
      </c>
      <c r="FW24" s="388">
        <f t="shared" si="22"/>
        <v>38049.64</v>
      </c>
      <c r="FX24" s="71"/>
      <c r="FZ24" s="106"/>
      <c r="GA24" s="15">
        <v>17</v>
      </c>
      <c r="GB24" s="69">
        <v>924.4</v>
      </c>
      <c r="GC24" s="250">
        <v>44954</v>
      </c>
      <c r="GD24" s="69">
        <v>924.4</v>
      </c>
      <c r="GE24" s="70" t="s">
        <v>524</v>
      </c>
      <c r="GF24" s="71">
        <v>41</v>
      </c>
      <c r="GG24" s="241">
        <f t="shared" si="23"/>
        <v>37900.400000000001</v>
      </c>
      <c r="GJ24" s="106"/>
      <c r="GK24" s="15">
        <v>17</v>
      </c>
      <c r="GL24" s="350">
        <v>889</v>
      </c>
      <c r="GM24" s="242">
        <v>44954</v>
      </c>
      <c r="GN24" s="350">
        <v>889</v>
      </c>
      <c r="GO24" s="95" t="s">
        <v>562</v>
      </c>
      <c r="GP24" s="71">
        <v>41</v>
      </c>
      <c r="GQ24" s="388">
        <f t="shared" si="24"/>
        <v>36449</v>
      </c>
      <c r="GT24" s="106"/>
      <c r="GU24" s="15">
        <v>17</v>
      </c>
      <c r="GV24" s="92">
        <v>925.78</v>
      </c>
      <c r="GW24" s="242">
        <v>44953</v>
      </c>
      <c r="GX24" s="92">
        <v>925.78</v>
      </c>
      <c r="GY24" s="95" t="s">
        <v>568</v>
      </c>
      <c r="GZ24" s="71">
        <v>41</v>
      </c>
      <c r="HA24" s="388">
        <f t="shared" si="25"/>
        <v>37956.979999999996</v>
      </c>
      <c r="HD24" s="106"/>
      <c r="HE24" s="15">
        <v>17</v>
      </c>
      <c r="HF24" s="92"/>
      <c r="HG24" s="242"/>
      <c r="HH24" s="92"/>
      <c r="HI24" s="864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7"/>
      <c r="KV24" s="658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933">
        <v>44935</v>
      </c>
      <c r="P25" s="1037">
        <v>907.2</v>
      </c>
      <c r="Q25" s="1048" t="s">
        <v>448</v>
      </c>
      <c r="R25" s="204">
        <v>45</v>
      </c>
      <c r="S25" s="71">
        <f t="shared" si="8"/>
        <v>40824</v>
      </c>
      <c r="V25" s="94"/>
      <c r="W25" s="15">
        <v>18</v>
      </c>
      <c r="X25" s="69">
        <v>899</v>
      </c>
      <c r="Y25" s="250">
        <v>44937</v>
      </c>
      <c r="Z25" s="69">
        <v>899</v>
      </c>
      <c r="AA25" s="657" t="s">
        <v>460</v>
      </c>
      <c r="AB25" s="658">
        <v>43</v>
      </c>
      <c r="AC25" s="388">
        <f t="shared" si="9"/>
        <v>38657</v>
      </c>
      <c r="AF25" s="94"/>
      <c r="AG25" s="15">
        <v>18</v>
      </c>
      <c r="AH25" s="92">
        <v>931.7</v>
      </c>
      <c r="AI25" s="242">
        <v>44936</v>
      </c>
      <c r="AJ25" s="69">
        <v>931.7</v>
      </c>
      <c r="AK25" s="95" t="s">
        <v>453</v>
      </c>
      <c r="AL25" s="71">
        <v>43</v>
      </c>
      <c r="AM25" s="388">
        <f t="shared" si="10"/>
        <v>40063.1</v>
      </c>
      <c r="AP25" s="94"/>
      <c r="AQ25" s="15">
        <v>18</v>
      </c>
      <c r="AR25" s="92">
        <v>975.22</v>
      </c>
      <c r="AS25" s="242">
        <v>44937</v>
      </c>
      <c r="AT25" s="92">
        <v>975.22</v>
      </c>
      <c r="AU25" s="95" t="s">
        <v>462</v>
      </c>
      <c r="AV25" s="71">
        <v>43</v>
      </c>
      <c r="AW25" s="388">
        <f t="shared" si="11"/>
        <v>41934.46</v>
      </c>
      <c r="AZ25" s="94"/>
      <c r="BA25" s="15">
        <v>18</v>
      </c>
      <c r="BB25" s="92">
        <v>915.8</v>
      </c>
      <c r="BC25" s="242">
        <v>44938</v>
      </c>
      <c r="BD25" s="92">
        <v>915.8</v>
      </c>
      <c r="BE25" s="95" t="s">
        <v>468</v>
      </c>
      <c r="BF25" s="71">
        <v>43</v>
      </c>
      <c r="BG25" s="388">
        <f t="shared" si="12"/>
        <v>39379.4</v>
      </c>
      <c r="BJ25" s="106"/>
      <c r="BK25" s="15">
        <v>18</v>
      </c>
      <c r="BL25" s="92">
        <v>932.13</v>
      </c>
      <c r="BM25" s="135">
        <v>44939</v>
      </c>
      <c r="BN25" s="92">
        <v>932.13</v>
      </c>
      <c r="BO25" s="95" t="s">
        <v>477</v>
      </c>
      <c r="BP25" s="286">
        <v>43</v>
      </c>
      <c r="BQ25" s="474">
        <f t="shared" si="13"/>
        <v>40081.589999999997</v>
      </c>
      <c r="BR25" s="388"/>
      <c r="BT25" s="106"/>
      <c r="BU25" s="15">
        <v>18</v>
      </c>
      <c r="BV25" s="92">
        <v>916.3</v>
      </c>
      <c r="BW25" s="287">
        <v>44940</v>
      </c>
      <c r="BX25" s="92">
        <v>916.3</v>
      </c>
      <c r="BY25" s="564" t="s">
        <v>488</v>
      </c>
      <c r="BZ25" s="288">
        <v>43</v>
      </c>
      <c r="CA25" s="388">
        <f t="shared" si="5"/>
        <v>39400.9</v>
      </c>
      <c r="CD25" s="212"/>
      <c r="CE25" s="15">
        <v>18</v>
      </c>
      <c r="CF25" s="92">
        <v>921.7</v>
      </c>
      <c r="CG25" s="287">
        <v>44943</v>
      </c>
      <c r="CH25" s="92">
        <v>921.7</v>
      </c>
      <c r="CI25" s="289" t="s">
        <v>494</v>
      </c>
      <c r="CJ25" s="288">
        <v>43</v>
      </c>
      <c r="CK25" s="388">
        <f t="shared" si="14"/>
        <v>39633.1</v>
      </c>
      <c r="CN25" s="406"/>
      <c r="CO25" s="15">
        <v>18</v>
      </c>
      <c r="CP25" s="656">
        <v>926.2</v>
      </c>
      <c r="CQ25" s="682">
        <v>44944</v>
      </c>
      <c r="CR25" s="656">
        <v>926.2</v>
      </c>
      <c r="CS25" s="683" t="s">
        <v>499</v>
      </c>
      <c r="CT25" s="288">
        <v>41</v>
      </c>
      <c r="CU25" s="393">
        <f t="shared" si="58"/>
        <v>37974.200000000004</v>
      </c>
      <c r="CX25" s="94"/>
      <c r="CY25" s="15">
        <v>18</v>
      </c>
      <c r="CZ25" s="92">
        <v>971.59</v>
      </c>
      <c r="DA25" s="242">
        <v>44944</v>
      </c>
      <c r="DB25" s="92">
        <v>971.59</v>
      </c>
      <c r="DC25" s="95" t="s">
        <v>505</v>
      </c>
      <c r="DD25" s="71">
        <v>41</v>
      </c>
      <c r="DE25" s="388">
        <f t="shared" si="15"/>
        <v>39835.19</v>
      </c>
      <c r="DH25" s="94"/>
      <c r="DI25" s="15">
        <v>18</v>
      </c>
      <c r="DJ25" s="656">
        <v>880</v>
      </c>
      <c r="DK25" s="682">
        <v>44945</v>
      </c>
      <c r="DL25" s="656">
        <v>880</v>
      </c>
      <c r="DM25" s="683" t="s">
        <v>516</v>
      </c>
      <c r="DN25" s="684">
        <v>41</v>
      </c>
      <c r="DO25" s="393">
        <f t="shared" si="16"/>
        <v>36080</v>
      </c>
      <c r="DR25" s="94"/>
      <c r="DS25" s="15">
        <v>18</v>
      </c>
      <c r="DT25" s="92">
        <v>901.28</v>
      </c>
      <c r="DU25" s="287">
        <v>44945</v>
      </c>
      <c r="DV25" s="92">
        <v>901.28</v>
      </c>
      <c r="DW25" s="289" t="s">
        <v>525</v>
      </c>
      <c r="DX25" s="288">
        <v>41</v>
      </c>
      <c r="DY25" s="388">
        <f t="shared" si="17"/>
        <v>36952.479999999996</v>
      </c>
      <c r="EB25" s="94"/>
      <c r="EC25" s="15">
        <v>18</v>
      </c>
      <c r="ED25" s="69">
        <v>884.5</v>
      </c>
      <c r="EE25" s="250">
        <v>44950</v>
      </c>
      <c r="EF25" s="69">
        <v>884.5</v>
      </c>
      <c r="EG25" s="70" t="s">
        <v>551</v>
      </c>
      <c r="EH25" s="71">
        <v>41</v>
      </c>
      <c r="EI25" s="388">
        <f t="shared" si="18"/>
        <v>36264.5</v>
      </c>
      <c r="EL25" s="94"/>
      <c r="EM25" s="15">
        <v>18</v>
      </c>
      <c r="EN25" s="69">
        <v>915.3</v>
      </c>
      <c r="EO25" s="250">
        <v>44947</v>
      </c>
      <c r="EP25" s="69">
        <v>915.3</v>
      </c>
      <c r="EQ25" s="70" t="s">
        <v>536</v>
      </c>
      <c r="ER25" s="71">
        <v>41</v>
      </c>
      <c r="ES25" s="388">
        <f t="shared" si="19"/>
        <v>37527.299999999996</v>
      </c>
      <c r="EV25" s="94"/>
      <c r="EW25" s="15">
        <v>18</v>
      </c>
      <c r="EX25" s="92">
        <v>855.5</v>
      </c>
      <c r="EY25" s="242">
        <v>44946</v>
      </c>
      <c r="EZ25" s="92">
        <v>855.5</v>
      </c>
      <c r="FA25" s="70" t="s">
        <v>531</v>
      </c>
      <c r="FB25" s="71">
        <v>41</v>
      </c>
      <c r="FC25" s="388">
        <f t="shared" si="20"/>
        <v>35075.5</v>
      </c>
      <c r="FF25" s="94"/>
      <c r="FG25" s="15">
        <v>18</v>
      </c>
      <c r="FH25" s="92">
        <v>975.22</v>
      </c>
      <c r="FI25" s="242">
        <v>44951</v>
      </c>
      <c r="FJ25" s="92">
        <v>975.22</v>
      </c>
      <c r="FK25" s="70" t="s">
        <v>556</v>
      </c>
      <c r="FL25" s="71">
        <v>41</v>
      </c>
      <c r="FM25" s="241">
        <f t="shared" si="21"/>
        <v>39984.020000000004</v>
      </c>
      <c r="FP25" s="94"/>
      <c r="FQ25" s="15">
        <v>18</v>
      </c>
      <c r="FR25" s="92">
        <v>932.58</v>
      </c>
      <c r="FS25" s="242">
        <v>44952</v>
      </c>
      <c r="FT25" s="92">
        <v>932.58</v>
      </c>
      <c r="FU25" s="70" t="s">
        <v>560</v>
      </c>
      <c r="FV25" s="71">
        <v>41</v>
      </c>
      <c r="FW25" s="388">
        <f t="shared" si="22"/>
        <v>38235.78</v>
      </c>
      <c r="FX25" s="71"/>
      <c r="FZ25" s="94"/>
      <c r="GA25" s="15">
        <v>18</v>
      </c>
      <c r="GB25" s="69">
        <v>909</v>
      </c>
      <c r="GC25" s="250">
        <v>44950</v>
      </c>
      <c r="GD25" s="69">
        <v>909</v>
      </c>
      <c r="GE25" s="70" t="s">
        <v>524</v>
      </c>
      <c r="GF25" s="71">
        <v>41</v>
      </c>
      <c r="GG25" s="241">
        <f t="shared" si="23"/>
        <v>37269</v>
      </c>
      <c r="GJ25" s="94"/>
      <c r="GK25" s="15">
        <v>18</v>
      </c>
      <c r="GL25" s="350">
        <v>920.8</v>
      </c>
      <c r="GM25" s="242">
        <v>44954</v>
      </c>
      <c r="GN25" s="350">
        <v>920.8</v>
      </c>
      <c r="GO25" s="95" t="s">
        <v>562</v>
      </c>
      <c r="GP25" s="71">
        <v>41</v>
      </c>
      <c r="GQ25" s="388">
        <f t="shared" si="24"/>
        <v>37752.799999999996</v>
      </c>
      <c r="GT25" s="94"/>
      <c r="GU25" s="15">
        <v>18</v>
      </c>
      <c r="GV25" s="92">
        <v>924.87</v>
      </c>
      <c r="GW25" s="242">
        <v>44953</v>
      </c>
      <c r="GX25" s="92">
        <v>924.87</v>
      </c>
      <c r="GY25" s="95" t="s">
        <v>568</v>
      </c>
      <c r="GZ25" s="71">
        <v>41</v>
      </c>
      <c r="HA25" s="388">
        <f t="shared" si="25"/>
        <v>37919.67</v>
      </c>
      <c r="HD25" s="94"/>
      <c r="HE25" s="15">
        <v>18</v>
      </c>
      <c r="HF25" s="92"/>
      <c r="HG25" s="242"/>
      <c r="HH25" s="92"/>
      <c r="HI25" s="864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7"/>
      <c r="KV25" s="658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>
        <v>44937</v>
      </c>
      <c r="Z26" s="69">
        <v>901.7</v>
      </c>
      <c r="AA26" s="657" t="s">
        <v>460</v>
      </c>
      <c r="AB26" s="658">
        <v>43</v>
      </c>
      <c r="AC26" s="388">
        <f t="shared" si="9"/>
        <v>38773.1</v>
      </c>
      <c r="AF26" s="106"/>
      <c r="AG26" s="15">
        <v>19</v>
      </c>
      <c r="AH26" s="92">
        <v>909</v>
      </c>
      <c r="AI26" s="242">
        <v>44936</v>
      </c>
      <c r="AJ26" s="69">
        <v>909</v>
      </c>
      <c r="AK26" s="95" t="s">
        <v>453</v>
      </c>
      <c r="AL26" s="71">
        <v>43</v>
      </c>
      <c r="AM26" s="388">
        <f t="shared" si="10"/>
        <v>39087</v>
      </c>
      <c r="AP26" s="106"/>
      <c r="AQ26" s="15">
        <v>19</v>
      </c>
      <c r="AR26" s="92">
        <v>908.09</v>
      </c>
      <c r="AS26" s="242">
        <v>44937</v>
      </c>
      <c r="AT26" s="92">
        <v>908.09</v>
      </c>
      <c r="AU26" s="95" t="s">
        <v>462</v>
      </c>
      <c r="AV26" s="71">
        <v>43</v>
      </c>
      <c r="AW26" s="388">
        <f t="shared" si="11"/>
        <v>39047.870000000003</v>
      </c>
      <c r="AZ26" s="106"/>
      <c r="BA26" s="15">
        <v>19</v>
      </c>
      <c r="BB26" s="92">
        <v>938.5</v>
      </c>
      <c r="BC26" s="242">
        <v>44938</v>
      </c>
      <c r="BD26" s="92">
        <v>938.5</v>
      </c>
      <c r="BE26" s="95" t="s">
        <v>468</v>
      </c>
      <c r="BF26" s="71">
        <v>43</v>
      </c>
      <c r="BG26" s="388">
        <f t="shared" si="12"/>
        <v>40355.5</v>
      </c>
      <c r="BJ26" s="106"/>
      <c r="BK26" s="15">
        <v>19</v>
      </c>
      <c r="BL26" s="92">
        <v>943.47</v>
      </c>
      <c r="BM26" s="135">
        <v>44939</v>
      </c>
      <c r="BN26" s="92">
        <v>943.47</v>
      </c>
      <c r="BO26" s="95" t="s">
        <v>477</v>
      </c>
      <c r="BP26" s="286">
        <v>43</v>
      </c>
      <c r="BQ26" s="474">
        <f t="shared" si="13"/>
        <v>40569.21</v>
      </c>
      <c r="BR26" s="388"/>
      <c r="BT26" s="106"/>
      <c r="BU26" s="15">
        <v>19</v>
      </c>
      <c r="BV26" s="92">
        <v>903.6</v>
      </c>
      <c r="BW26" s="287">
        <v>44940</v>
      </c>
      <c r="BX26" s="92">
        <v>903.6</v>
      </c>
      <c r="BY26" s="564" t="s">
        <v>488</v>
      </c>
      <c r="BZ26" s="288">
        <v>43</v>
      </c>
      <c r="CA26" s="388">
        <f t="shared" si="5"/>
        <v>38854.800000000003</v>
      </c>
      <c r="CD26" s="212"/>
      <c r="CE26" s="15">
        <v>19</v>
      </c>
      <c r="CF26" s="92">
        <v>933.5</v>
      </c>
      <c r="CG26" s="287">
        <v>44943</v>
      </c>
      <c r="CH26" s="92">
        <v>933.5</v>
      </c>
      <c r="CI26" s="289" t="s">
        <v>494</v>
      </c>
      <c r="CJ26" s="288">
        <v>43</v>
      </c>
      <c r="CK26" s="388">
        <f t="shared" si="14"/>
        <v>40140.5</v>
      </c>
      <c r="CN26" s="406"/>
      <c r="CO26" s="15">
        <v>19</v>
      </c>
      <c r="CP26" s="656">
        <v>906.3</v>
      </c>
      <c r="CQ26" s="682">
        <v>44944</v>
      </c>
      <c r="CR26" s="656">
        <v>906.3</v>
      </c>
      <c r="CS26" s="683" t="s">
        <v>502</v>
      </c>
      <c r="CT26" s="288">
        <v>41</v>
      </c>
      <c r="CU26" s="393">
        <f t="shared" si="58"/>
        <v>37158.299999999996</v>
      </c>
      <c r="CX26" s="106"/>
      <c r="CY26" s="15">
        <v>19</v>
      </c>
      <c r="CZ26" s="92">
        <v>975.22</v>
      </c>
      <c r="DA26" s="242">
        <v>44944</v>
      </c>
      <c r="DB26" s="92">
        <v>975.22</v>
      </c>
      <c r="DC26" s="95" t="s">
        <v>505</v>
      </c>
      <c r="DD26" s="71">
        <v>41</v>
      </c>
      <c r="DE26" s="388">
        <f t="shared" si="15"/>
        <v>39984.020000000004</v>
      </c>
      <c r="DH26" s="106"/>
      <c r="DI26" s="15">
        <v>19</v>
      </c>
      <c r="DJ26" s="656">
        <v>909.9</v>
      </c>
      <c r="DK26" s="682">
        <v>44945</v>
      </c>
      <c r="DL26" s="656">
        <v>909.9</v>
      </c>
      <c r="DM26" s="683" t="s">
        <v>516</v>
      </c>
      <c r="DN26" s="684">
        <v>41</v>
      </c>
      <c r="DO26" s="393">
        <f t="shared" si="16"/>
        <v>37305.9</v>
      </c>
      <c r="DR26" s="106"/>
      <c r="DS26" s="15">
        <v>19</v>
      </c>
      <c r="DT26" s="92">
        <v>908.54</v>
      </c>
      <c r="DU26" s="287">
        <v>44945</v>
      </c>
      <c r="DV26" s="92">
        <v>908.54</v>
      </c>
      <c r="DW26" s="289" t="s">
        <v>525</v>
      </c>
      <c r="DX26" s="288">
        <v>41</v>
      </c>
      <c r="DY26" s="388">
        <f t="shared" si="17"/>
        <v>37250.14</v>
      </c>
      <c r="EB26" s="106"/>
      <c r="EC26" s="15">
        <v>19</v>
      </c>
      <c r="ED26" s="69">
        <v>879.1</v>
      </c>
      <c r="EE26" s="250">
        <v>44950</v>
      </c>
      <c r="EF26" s="69">
        <v>879.1</v>
      </c>
      <c r="EG26" s="70" t="s">
        <v>551</v>
      </c>
      <c r="EH26" s="71">
        <v>41</v>
      </c>
      <c r="EI26" s="388">
        <f t="shared" si="18"/>
        <v>36043.1</v>
      </c>
      <c r="EL26" s="106"/>
      <c r="EM26" s="15">
        <v>19</v>
      </c>
      <c r="EN26" s="69">
        <v>891.8</v>
      </c>
      <c r="EO26" s="250">
        <v>44947</v>
      </c>
      <c r="EP26" s="69">
        <v>891.8</v>
      </c>
      <c r="EQ26" s="70" t="s">
        <v>536</v>
      </c>
      <c r="ER26" s="71">
        <v>41</v>
      </c>
      <c r="ES26" s="388">
        <f t="shared" si="19"/>
        <v>36563.799999999996</v>
      </c>
      <c r="EV26" s="94"/>
      <c r="EW26" s="15">
        <v>19</v>
      </c>
      <c r="EX26" s="92">
        <v>889</v>
      </c>
      <c r="EY26" s="242">
        <v>44946</v>
      </c>
      <c r="EZ26" s="92">
        <v>889</v>
      </c>
      <c r="FA26" s="70" t="s">
        <v>531</v>
      </c>
      <c r="FB26" s="71">
        <v>41</v>
      </c>
      <c r="FC26" s="388">
        <f t="shared" si="20"/>
        <v>36449</v>
      </c>
      <c r="FF26" s="94"/>
      <c r="FG26" s="15">
        <v>19</v>
      </c>
      <c r="FH26" s="92">
        <v>975.22</v>
      </c>
      <c r="FI26" s="242">
        <v>44951</v>
      </c>
      <c r="FJ26" s="92">
        <v>975.22</v>
      </c>
      <c r="FK26" s="70" t="s">
        <v>556</v>
      </c>
      <c r="FL26" s="71">
        <v>41</v>
      </c>
      <c r="FM26" s="241">
        <f t="shared" si="21"/>
        <v>39984.020000000004</v>
      </c>
      <c r="FP26" s="106"/>
      <c r="FQ26" s="15">
        <v>19</v>
      </c>
      <c r="FR26" s="92">
        <v>883.59</v>
      </c>
      <c r="FS26" s="242">
        <v>44952</v>
      </c>
      <c r="FT26" s="92">
        <v>883.59</v>
      </c>
      <c r="FU26" s="70" t="s">
        <v>515</v>
      </c>
      <c r="FV26" s="71">
        <v>41</v>
      </c>
      <c r="FW26" s="388">
        <f t="shared" si="22"/>
        <v>36227.19</v>
      </c>
      <c r="FX26" s="71"/>
      <c r="FZ26" s="106"/>
      <c r="GA26" s="15">
        <v>19</v>
      </c>
      <c r="GB26" s="69">
        <v>910.8</v>
      </c>
      <c r="GC26" s="250">
        <v>44954</v>
      </c>
      <c r="GD26" s="69">
        <v>910.8</v>
      </c>
      <c r="GE26" s="70" t="s">
        <v>524</v>
      </c>
      <c r="GF26" s="71">
        <v>41</v>
      </c>
      <c r="GG26" s="241">
        <f t="shared" si="23"/>
        <v>37342.799999999996</v>
      </c>
      <c r="GJ26" s="106"/>
      <c r="GK26" s="15">
        <v>19</v>
      </c>
      <c r="GL26" s="350">
        <v>938.9</v>
      </c>
      <c r="GM26" s="242">
        <v>44954</v>
      </c>
      <c r="GN26" s="350">
        <v>938.9</v>
      </c>
      <c r="GO26" s="95" t="s">
        <v>562</v>
      </c>
      <c r="GP26" s="71">
        <v>41</v>
      </c>
      <c r="GQ26" s="388">
        <f t="shared" si="24"/>
        <v>38494.9</v>
      </c>
      <c r="GT26" s="106"/>
      <c r="GU26" s="15">
        <v>19</v>
      </c>
      <c r="GV26" s="92">
        <v>933.03</v>
      </c>
      <c r="GW26" s="242">
        <v>44953</v>
      </c>
      <c r="GX26" s="92">
        <v>933.03</v>
      </c>
      <c r="GY26" s="95" t="s">
        <v>568</v>
      </c>
      <c r="GZ26" s="71">
        <v>41</v>
      </c>
      <c r="HA26" s="388">
        <f t="shared" si="25"/>
        <v>38254.229999999996</v>
      </c>
      <c r="HD26" s="106"/>
      <c r="HE26" s="15">
        <v>19</v>
      </c>
      <c r="HF26" s="92"/>
      <c r="HG26" s="242"/>
      <c r="HH26" s="92"/>
      <c r="HI26" s="864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7"/>
      <c r="KV26" s="658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>
        <v>44937</v>
      </c>
      <c r="Z27" s="69">
        <v>888.1</v>
      </c>
      <c r="AA27" s="657" t="s">
        <v>459</v>
      </c>
      <c r="AB27" s="658">
        <v>43</v>
      </c>
      <c r="AC27" s="388">
        <f t="shared" si="9"/>
        <v>38188.300000000003</v>
      </c>
      <c r="AF27" s="106"/>
      <c r="AG27" s="15">
        <v>20</v>
      </c>
      <c r="AH27" s="92">
        <v>865.4</v>
      </c>
      <c r="AI27" s="242">
        <v>44936</v>
      </c>
      <c r="AJ27" s="69">
        <v>865.4</v>
      </c>
      <c r="AK27" s="95" t="s">
        <v>453</v>
      </c>
      <c r="AL27" s="71">
        <v>43</v>
      </c>
      <c r="AM27" s="388">
        <f t="shared" si="10"/>
        <v>37212.199999999997</v>
      </c>
      <c r="AP27" s="106"/>
      <c r="AQ27" s="15">
        <v>20</v>
      </c>
      <c r="AR27" s="92">
        <v>921.24</v>
      </c>
      <c r="AS27" s="242">
        <v>44937</v>
      </c>
      <c r="AT27" s="92">
        <v>921.24</v>
      </c>
      <c r="AU27" s="95" t="s">
        <v>462</v>
      </c>
      <c r="AV27" s="71">
        <v>43</v>
      </c>
      <c r="AW27" s="388">
        <f t="shared" si="11"/>
        <v>39613.32</v>
      </c>
      <c r="AZ27" s="106"/>
      <c r="BA27" s="15">
        <v>20</v>
      </c>
      <c r="BB27" s="92">
        <v>908.5</v>
      </c>
      <c r="BC27" s="242">
        <v>44938</v>
      </c>
      <c r="BD27" s="92">
        <v>908.5</v>
      </c>
      <c r="BE27" s="95" t="s">
        <v>468</v>
      </c>
      <c r="BF27" s="71">
        <v>43</v>
      </c>
      <c r="BG27" s="388">
        <f t="shared" si="12"/>
        <v>39065.5</v>
      </c>
      <c r="BJ27" s="106"/>
      <c r="BK27" s="15">
        <v>20</v>
      </c>
      <c r="BL27" s="92">
        <v>939.38</v>
      </c>
      <c r="BM27" s="135">
        <v>44939</v>
      </c>
      <c r="BN27" s="92">
        <v>939.38</v>
      </c>
      <c r="BO27" s="95" t="s">
        <v>477</v>
      </c>
      <c r="BP27" s="286">
        <v>43</v>
      </c>
      <c r="BQ27" s="474">
        <f t="shared" si="13"/>
        <v>40393.339999999997</v>
      </c>
      <c r="BR27" s="388"/>
      <c r="BT27" s="106"/>
      <c r="BU27" s="15">
        <v>20</v>
      </c>
      <c r="BV27" s="92">
        <v>914.4</v>
      </c>
      <c r="BW27" s="287">
        <v>44940</v>
      </c>
      <c r="BX27" s="92">
        <v>914.4</v>
      </c>
      <c r="BY27" s="564" t="s">
        <v>488</v>
      </c>
      <c r="BZ27" s="288">
        <v>43</v>
      </c>
      <c r="CA27" s="388">
        <f t="shared" si="5"/>
        <v>39319.199999999997</v>
      </c>
      <c r="CD27" s="212"/>
      <c r="CE27" s="15">
        <v>20</v>
      </c>
      <c r="CF27" s="92">
        <v>933.5</v>
      </c>
      <c r="CG27" s="287">
        <v>44943</v>
      </c>
      <c r="CH27" s="92">
        <v>933.5</v>
      </c>
      <c r="CI27" s="289" t="s">
        <v>494</v>
      </c>
      <c r="CJ27" s="288">
        <v>43</v>
      </c>
      <c r="CK27" s="388">
        <f t="shared" si="14"/>
        <v>40140.5</v>
      </c>
      <c r="CN27" s="406"/>
      <c r="CO27" s="15">
        <v>20</v>
      </c>
      <c r="CP27" s="656">
        <v>929.9</v>
      </c>
      <c r="CQ27" s="682">
        <v>44945</v>
      </c>
      <c r="CR27" s="656">
        <v>929.9</v>
      </c>
      <c r="CS27" s="683" t="s">
        <v>517</v>
      </c>
      <c r="CT27" s="288">
        <v>41</v>
      </c>
      <c r="CU27" s="393">
        <f t="shared" si="58"/>
        <v>38125.9</v>
      </c>
      <c r="CX27" s="106"/>
      <c r="CY27" s="15">
        <v>20</v>
      </c>
      <c r="CZ27" s="92">
        <v>934.4</v>
      </c>
      <c r="DA27" s="242">
        <v>44944</v>
      </c>
      <c r="DB27" s="92">
        <v>934.4</v>
      </c>
      <c r="DC27" s="95" t="s">
        <v>505</v>
      </c>
      <c r="DD27" s="71">
        <v>41</v>
      </c>
      <c r="DE27" s="388">
        <f t="shared" si="15"/>
        <v>38310.400000000001</v>
      </c>
      <c r="DH27" s="106"/>
      <c r="DI27" s="15">
        <v>20</v>
      </c>
      <c r="DJ27" s="656">
        <v>914.4</v>
      </c>
      <c r="DK27" s="682">
        <v>44945</v>
      </c>
      <c r="DL27" s="656">
        <v>914.4</v>
      </c>
      <c r="DM27" s="683" t="s">
        <v>516</v>
      </c>
      <c r="DN27" s="684">
        <v>41</v>
      </c>
      <c r="DO27" s="393">
        <f t="shared" si="16"/>
        <v>37490.400000000001</v>
      </c>
      <c r="DR27" s="106"/>
      <c r="DS27" s="15">
        <v>20</v>
      </c>
      <c r="DT27" s="92">
        <v>932.13</v>
      </c>
      <c r="DU27" s="287">
        <v>44945</v>
      </c>
      <c r="DV27" s="92">
        <v>932.13</v>
      </c>
      <c r="DW27" s="289" t="s">
        <v>525</v>
      </c>
      <c r="DX27" s="288">
        <v>41</v>
      </c>
      <c r="DY27" s="388">
        <f t="shared" si="17"/>
        <v>38217.33</v>
      </c>
      <c r="EB27" s="106"/>
      <c r="EC27" s="15">
        <v>20</v>
      </c>
      <c r="ED27" s="69">
        <v>912.6</v>
      </c>
      <c r="EE27" s="250">
        <v>44950</v>
      </c>
      <c r="EF27" s="69">
        <v>912.6</v>
      </c>
      <c r="EG27" s="70" t="s">
        <v>554</v>
      </c>
      <c r="EH27" s="71">
        <v>41</v>
      </c>
      <c r="EI27" s="388">
        <f t="shared" si="18"/>
        <v>37416.6</v>
      </c>
      <c r="EL27" s="106"/>
      <c r="EM27" s="15">
        <v>20</v>
      </c>
      <c r="EN27" s="69">
        <v>909.9</v>
      </c>
      <c r="EO27" s="250">
        <v>44947</v>
      </c>
      <c r="EP27" s="69">
        <v>909.9</v>
      </c>
      <c r="EQ27" s="70" t="s">
        <v>536</v>
      </c>
      <c r="ER27" s="71">
        <v>41</v>
      </c>
      <c r="ES27" s="388">
        <f t="shared" si="19"/>
        <v>37305.9</v>
      </c>
      <c r="EV27" s="94"/>
      <c r="EW27" s="15">
        <v>20</v>
      </c>
      <c r="EX27" s="92">
        <v>919.9</v>
      </c>
      <c r="EY27" s="242">
        <v>44946</v>
      </c>
      <c r="EZ27" s="92">
        <v>919.9</v>
      </c>
      <c r="FA27" s="70" t="s">
        <v>531</v>
      </c>
      <c r="FB27" s="71">
        <v>41</v>
      </c>
      <c r="FC27" s="388">
        <f t="shared" si="20"/>
        <v>37715.9</v>
      </c>
      <c r="FF27" s="94"/>
      <c r="FG27" s="15">
        <v>20</v>
      </c>
      <c r="FH27" s="92">
        <v>930.31</v>
      </c>
      <c r="FI27" s="242">
        <v>44951</v>
      </c>
      <c r="FJ27" s="92">
        <v>930.31</v>
      </c>
      <c r="FK27" s="70" t="s">
        <v>556</v>
      </c>
      <c r="FL27" s="71">
        <v>41</v>
      </c>
      <c r="FM27" s="241">
        <f t="shared" si="21"/>
        <v>38142.71</v>
      </c>
      <c r="FP27" s="106"/>
      <c r="FQ27" s="15">
        <v>20</v>
      </c>
      <c r="FR27" s="92">
        <v>879.96</v>
      </c>
      <c r="FS27" s="242">
        <v>44952</v>
      </c>
      <c r="FT27" s="92">
        <v>879.96</v>
      </c>
      <c r="FU27" s="70" t="s">
        <v>560</v>
      </c>
      <c r="FV27" s="71">
        <v>41</v>
      </c>
      <c r="FW27" s="388">
        <f t="shared" si="22"/>
        <v>36078.36</v>
      </c>
      <c r="FX27" s="71"/>
      <c r="FZ27" s="106"/>
      <c r="GA27" s="15">
        <v>20</v>
      </c>
      <c r="GB27" s="69">
        <v>916.3</v>
      </c>
      <c r="GC27" s="250">
        <v>44953</v>
      </c>
      <c r="GD27" s="69">
        <v>916.3</v>
      </c>
      <c r="GE27" s="70" t="s">
        <v>565</v>
      </c>
      <c r="GF27" s="71">
        <v>41</v>
      </c>
      <c r="GG27" s="241">
        <f t="shared" si="23"/>
        <v>37568.299999999996</v>
      </c>
      <c r="GJ27" s="106"/>
      <c r="GK27" s="15">
        <v>20</v>
      </c>
      <c r="GL27" s="350">
        <v>920.8</v>
      </c>
      <c r="GM27" s="242">
        <v>44954</v>
      </c>
      <c r="GN27" s="350">
        <v>920.8</v>
      </c>
      <c r="GO27" s="95" t="s">
        <v>562</v>
      </c>
      <c r="GP27" s="71">
        <v>41</v>
      </c>
      <c r="GQ27" s="388">
        <f t="shared" si="24"/>
        <v>37752.799999999996</v>
      </c>
      <c r="GT27" s="106"/>
      <c r="GU27" s="15">
        <v>20</v>
      </c>
      <c r="GV27" s="92">
        <v>955.71</v>
      </c>
      <c r="GW27" s="242">
        <v>44953</v>
      </c>
      <c r="GX27" s="92">
        <v>955.71</v>
      </c>
      <c r="GY27" s="95" t="s">
        <v>568</v>
      </c>
      <c r="GZ27" s="71">
        <v>41</v>
      </c>
      <c r="HA27" s="388">
        <f t="shared" si="25"/>
        <v>39184.11</v>
      </c>
      <c r="HD27" s="106"/>
      <c r="HE27" s="15">
        <v>20</v>
      </c>
      <c r="HF27" s="92"/>
      <c r="HG27" s="242"/>
      <c r="HH27" s="92"/>
      <c r="HI27" s="864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7"/>
      <c r="KV27" s="658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>
        <v>44937</v>
      </c>
      <c r="Z28" s="69">
        <v>888.1</v>
      </c>
      <c r="AA28" s="657" t="s">
        <v>461</v>
      </c>
      <c r="AB28" s="658">
        <v>43</v>
      </c>
      <c r="AC28" s="388">
        <f t="shared" si="9"/>
        <v>38188.300000000003</v>
      </c>
      <c r="AF28" s="106"/>
      <c r="AG28" s="15">
        <v>21</v>
      </c>
      <c r="AH28" s="92">
        <v>926.2</v>
      </c>
      <c r="AI28" s="242">
        <v>44936</v>
      </c>
      <c r="AJ28" s="69">
        <v>926.2</v>
      </c>
      <c r="AK28" s="95" t="s">
        <v>453</v>
      </c>
      <c r="AL28" s="71">
        <v>43</v>
      </c>
      <c r="AM28" s="388">
        <f t="shared" si="10"/>
        <v>39826.6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>
        <v>44938</v>
      </c>
      <c r="BD28" s="92">
        <v>919</v>
      </c>
      <c r="BE28" s="95" t="s">
        <v>468</v>
      </c>
      <c r="BF28" s="71">
        <v>43</v>
      </c>
      <c r="BG28" s="388">
        <f t="shared" si="12"/>
        <v>39517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>
        <v>44940</v>
      </c>
      <c r="BX28" s="92">
        <v>909</v>
      </c>
      <c r="BY28" s="564" t="s">
        <v>488</v>
      </c>
      <c r="BZ28" s="288">
        <v>43</v>
      </c>
      <c r="CA28" s="388">
        <f t="shared" si="5"/>
        <v>39087</v>
      </c>
      <c r="CD28" s="484"/>
      <c r="CE28" s="15">
        <v>21</v>
      </c>
      <c r="CF28" s="92">
        <v>893.6</v>
      </c>
      <c r="CG28" s="287">
        <v>44943</v>
      </c>
      <c r="CH28" s="92">
        <v>893.6</v>
      </c>
      <c r="CI28" s="289" t="s">
        <v>494</v>
      </c>
      <c r="CJ28" s="288">
        <v>43</v>
      </c>
      <c r="CK28" s="388">
        <f t="shared" si="14"/>
        <v>38424.800000000003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6">
        <v>922.6</v>
      </c>
      <c r="DK28" s="682">
        <v>44945</v>
      </c>
      <c r="DL28" s="656">
        <v>922.6</v>
      </c>
      <c r="DM28" s="683" t="s">
        <v>516</v>
      </c>
      <c r="DN28" s="684">
        <v>41</v>
      </c>
      <c r="DO28" s="393">
        <f t="shared" si="16"/>
        <v>37826.6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>
        <v>44950</v>
      </c>
      <c r="EF28" s="69">
        <v>919</v>
      </c>
      <c r="EG28" s="70" t="s">
        <v>554</v>
      </c>
      <c r="EH28" s="71">
        <v>41</v>
      </c>
      <c r="EI28" s="388">
        <f t="shared" si="18"/>
        <v>37679</v>
      </c>
      <c r="EL28" s="106"/>
      <c r="EM28" s="15">
        <v>21</v>
      </c>
      <c r="EN28" s="69">
        <v>889</v>
      </c>
      <c r="EO28" s="250">
        <v>44947</v>
      </c>
      <c r="EP28" s="69">
        <v>889</v>
      </c>
      <c r="EQ28" s="70" t="s">
        <v>536</v>
      </c>
      <c r="ER28" s="71">
        <v>41</v>
      </c>
      <c r="ES28" s="388">
        <f t="shared" si="19"/>
        <v>36449</v>
      </c>
      <c r="EV28" s="94"/>
      <c r="EW28" s="15">
        <v>21</v>
      </c>
      <c r="EX28" s="92">
        <v>940.7</v>
      </c>
      <c r="EY28" s="242">
        <v>44946</v>
      </c>
      <c r="EZ28" s="92">
        <v>940.7</v>
      </c>
      <c r="FA28" s="70" t="s">
        <v>531</v>
      </c>
      <c r="FB28" s="71">
        <v>41</v>
      </c>
      <c r="FC28" s="388">
        <f t="shared" si="20"/>
        <v>38568.700000000004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>
        <v>44954</v>
      </c>
      <c r="GD28" s="69">
        <v>893.6</v>
      </c>
      <c r="GE28" s="70" t="s">
        <v>524</v>
      </c>
      <c r="GF28" s="71">
        <v>41</v>
      </c>
      <c r="GG28" s="241">
        <f t="shared" si="23"/>
        <v>36637.599999999999</v>
      </c>
      <c r="GJ28" s="106"/>
      <c r="GK28" s="15">
        <v>21</v>
      </c>
      <c r="GL28" s="350">
        <v>933.5</v>
      </c>
      <c r="GM28" s="242">
        <v>44954</v>
      </c>
      <c r="GN28" s="350">
        <v>933.5</v>
      </c>
      <c r="GO28" s="95" t="s">
        <v>562</v>
      </c>
      <c r="GP28" s="71">
        <v>41</v>
      </c>
      <c r="GQ28" s="388">
        <f t="shared" si="24"/>
        <v>38273.5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6"/>
      <c r="HI28" s="864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59"/>
      <c r="KU28" s="657"/>
      <c r="KV28" s="658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854014.5</v>
      </c>
      <c r="V29" s="106"/>
      <c r="W29" s="15"/>
      <c r="X29" s="69"/>
      <c r="Y29" s="250"/>
      <c r="Z29" s="659"/>
      <c r="AA29" s="657"/>
      <c r="AB29" s="658"/>
      <c r="AC29" s="388">
        <f>SUM(AC8:AC28)</f>
        <v>825384.99999999988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779114.8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782263.60000000009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770125.1399999999</v>
      </c>
      <c r="HD29" s="106"/>
      <c r="HE29" s="15"/>
      <c r="HF29" s="92"/>
      <c r="HG29" s="242"/>
      <c r="HH29" s="656"/>
      <c r="HI29" s="864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59"/>
      <c r="KU29" s="657"/>
      <c r="KV29" s="658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0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812441.99999999988</v>
      </c>
      <c r="AP30" s="106"/>
      <c r="AQ30" s="15"/>
      <c r="AR30" s="92"/>
      <c r="AS30" s="242"/>
      <c r="AT30" s="92"/>
      <c r="AU30" s="95"/>
      <c r="AV30" s="71"/>
      <c r="AW30" s="388">
        <f>SUM(AW8:AW29)</f>
        <v>798704.35999999987</v>
      </c>
      <c r="AZ30" s="106"/>
      <c r="BA30" s="15"/>
      <c r="BB30" s="92"/>
      <c r="BC30" s="242"/>
      <c r="BD30" s="92"/>
      <c r="BE30" s="95"/>
      <c r="BF30" s="71"/>
      <c r="BG30" s="388">
        <f>SUM(BG8:BG29)</f>
        <v>816548.5</v>
      </c>
      <c r="BJ30" s="106"/>
      <c r="BK30" s="15"/>
      <c r="BL30" s="69"/>
      <c r="BM30" s="135"/>
      <c r="BN30" s="69"/>
      <c r="BO30" s="95"/>
      <c r="BP30" s="71"/>
      <c r="BQ30" s="388">
        <f>SUM(BQ8:BQ29)</f>
        <v>805646.71</v>
      </c>
      <c r="BT30" s="106"/>
      <c r="BU30" s="15"/>
      <c r="BV30" s="69"/>
      <c r="BW30" s="79"/>
      <c r="BX30" s="69"/>
      <c r="BY30" s="95"/>
      <c r="BZ30" s="71"/>
      <c r="CA30" s="388">
        <f>SUM(CA8:CA29)</f>
        <v>820827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826847.00000000012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769290.78999999992</v>
      </c>
      <c r="DH30" s="106"/>
      <c r="DI30" s="15"/>
      <c r="DJ30" s="69"/>
      <c r="DK30" s="242"/>
      <c r="DL30" s="69"/>
      <c r="DM30" s="95"/>
      <c r="DN30" s="71"/>
      <c r="DO30" s="388">
        <f>SUM(DO8:DO29)</f>
        <v>782161.1</v>
      </c>
      <c r="DR30" s="106"/>
      <c r="DS30" s="15"/>
      <c r="DT30" s="69"/>
      <c r="DU30" s="242"/>
      <c r="DV30" s="69"/>
      <c r="DW30" s="95"/>
      <c r="DX30" s="71"/>
      <c r="DY30" s="388">
        <f>SUM(DY8:DY29)</f>
        <v>768269.06999999983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760910.8</v>
      </c>
      <c r="FF30" s="94"/>
      <c r="FG30" s="15"/>
      <c r="FH30" s="92"/>
      <c r="FI30" s="242"/>
      <c r="FJ30" s="105"/>
      <c r="FK30" s="70"/>
      <c r="FL30" s="71"/>
      <c r="FM30" s="388">
        <f>SUM(FM8:FM29)</f>
        <v>781602.27</v>
      </c>
      <c r="FP30" s="106"/>
      <c r="FQ30" s="15"/>
      <c r="FR30" s="92"/>
      <c r="FS30" s="242"/>
      <c r="FT30" s="92"/>
      <c r="FU30" s="70"/>
      <c r="FV30" s="71"/>
      <c r="FW30" s="388">
        <f>SUM(FW8:FW29)</f>
        <v>743867.92</v>
      </c>
      <c r="FZ30" s="106"/>
      <c r="GA30" s="15"/>
      <c r="GB30" s="69"/>
      <c r="GC30" s="250"/>
      <c r="GD30" s="105"/>
      <c r="GE30" s="70"/>
      <c r="GF30" s="71"/>
      <c r="GG30" s="388">
        <f>SUM(GG8:GG29)</f>
        <v>783505.90000000014</v>
      </c>
      <c r="GJ30" s="106"/>
      <c r="GK30" s="15"/>
      <c r="GL30" s="350"/>
      <c r="GM30" s="242"/>
      <c r="GN30" s="69"/>
      <c r="GO30" s="95"/>
      <c r="GP30" s="71"/>
      <c r="GQ30" s="388">
        <f>SUM(GQ8:GQ29)</f>
        <v>787765.80000000016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0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749650.56000000017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18978.099999999999</v>
      </c>
      <c r="X32" s="105">
        <f>SUM(X8:X31)</f>
        <v>19195</v>
      </c>
      <c r="Z32" s="105">
        <f>SUM(Z8:Z31)</f>
        <v>19195</v>
      </c>
      <c r="AH32" s="105">
        <f>SUM(AH8:AH31)</f>
        <v>18894.000000000004</v>
      </c>
      <c r="AJ32" s="105">
        <f>SUM(AJ8:AJ31)</f>
        <v>18894.000000000004</v>
      </c>
      <c r="AM32" s="388"/>
      <c r="AR32" s="86">
        <f>SUM(AR8:AR31)</f>
        <v>18574.520000000004</v>
      </c>
      <c r="AT32" s="105">
        <f>SUM(AT8:AT31)</f>
        <v>18574.520000000004</v>
      </c>
      <c r="AZ32" s="75"/>
      <c r="BB32" s="86">
        <f>SUM(BB8:BB31)</f>
        <v>18989.5</v>
      </c>
      <c r="BD32" s="105">
        <f>SUM(BD8:BD31)</f>
        <v>18989.5</v>
      </c>
      <c r="BL32" s="105">
        <f>SUM(BL8:BL31)</f>
        <v>18735.97</v>
      </c>
      <c r="BN32" s="105">
        <f>SUM(BN8:BN31)</f>
        <v>18735.97</v>
      </c>
      <c r="BV32" s="105">
        <f>SUM(BV8:BV31)</f>
        <v>19089</v>
      </c>
      <c r="BX32" s="105">
        <f>SUM(BX8:BX31)</f>
        <v>19089</v>
      </c>
      <c r="CE32" s="15"/>
      <c r="CF32" s="105">
        <f>SUM(CF8:CF31)</f>
        <v>19228.999999999996</v>
      </c>
      <c r="CH32" s="105">
        <f>SUM(CH8:CH31)</f>
        <v>19228.999999999996</v>
      </c>
      <c r="CP32" s="105">
        <f>SUM(CP8:CP31)</f>
        <v>18274.099999999999</v>
      </c>
      <c r="CR32" s="105">
        <f>SUM(CR8:CR31)</f>
        <v>18284.16</v>
      </c>
      <c r="CZ32" s="105">
        <f>SUM(CZ8:CZ31)</f>
        <v>18763.190000000002</v>
      </c>
      <c r="DB32" s="105">
        <f>SUM(DB8:DB31)</f>
        <v>18763.190000000002</v>
      </c>
      <c r="DJ32" s="105">
        <f>SUM(DJ8:DJ31)</f>
        <v>19077.100000000002</v>
      </c>
      <c r="DL32" s="105">
        <f>SUM(DL8:DL31)</f>
        <v>19077.100000000002</v>
      </c>
      <c r="DT32" s="105">
        <f>SUM(DT8:DT31)</f>
        <v>18738.27</v>
      </c>
      <c r="DV32" s="105">
        <f>SUM(DV8:DV31)</f>
        <v>18738.27</v>
      </c>
      <c r="ED32" s="105">
        <f>SUM(ED8:ED31)</f>
        <v>19002.8</v>
      </c>
      <c r="EF32" s="105">
        <f>SUM(EF8:EF31)</f>
        <v>19002.8</v>
      </c>
      <c r="EN32" s="105">
        <f>SUM(EN8:EN31)</f>
        <v>19079.600000000002</v>
      </c>
      <c r="EP32" s="105">
        <f>SUM(EP8:EP31)</f>
        <v>19079.600000000002</v>
      </c>
      <c r="EX32" s="105">
        <f>SUM(EX8:EX31)</f>
        <v>18558.8</v>
      </c>
      <c r="EZ32" s="105">
        <f>SUM(EZ8:EZ31)</f>
        <v>18558.8</v>
      </c>
      <c r="FH32" s="132">
        <f>SUM(FH8:FH31)</f>
        <v>19063.47</v>
      </c>
      <c r="FJ32" s="105">
        <f>SUM(FJ8:FJ31)</f>
        <v>19063.47</v>
      </c>
      <c r="FR32" s="105">
        <f>SUM(FR8:FR31)</f>
        <v>18143.12</v>
      </c>
      <c r="FS32" s="105"/>
      <c r="FT32" s="105">
        <f>SUM(FT8:FT31)</f>
        <v>18143.12</v>
      </c>
      <c r="FU32" s="75" t="s">
        <v>36</v>
      </c>
      <c r="GB32" s="105">
        <f>SUM(GB8:GB31)</f>
        <v>19109.899999999994</v>
      </c>
      <c r="GD32" s="105">
        <f>SUM(GD8:GD31)</f>
        <v>19109.899999999994</v>
      </c>
      <c r="GL32" s="105">
        <f>SUM(GL8:GL31)</f>
        <v>19213.799999999996</v>
      </c>
      <c r="GN32" s="105">
        <f>SUM(GN8:GN31)</f>
        <v>19213.799999999996</v>
      </c>
      <c r="GV32" s="105">
        <f>SUM(GV8:GV31)</f>
        <v>18783.539999999997</v>
      </c>
      <c r="GX32" s="105">
        <f>SUM(GX8:GX31)</f>
        <v>18783.539999999997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211" t="s">
        <v>21</v>
      </c>
      <c r="O33" s="1212"/>
      <c r="P33" s="215">
        <f>SUM(Q5-P32)</f>
        <v>0</v>
      </c>
      <c r="X33" s="866" t="s">
        <v>21</v>
      </c>
      <c r="Y33" s="867"/>
      <c r="Z33" s="141">
        <f>AA5-Z32</f>
        <v>0</v>
      </c>
      <c r="AH33" s="258" t="s">
        <v>21</v>
      </c>
      <c r="AI33" s="259"/>
      <c r="AJ33" s="215">
        <f>AK5-AJ32</f>
        <v>0</v>
      </c>
      <c r="AM33" s="388"/>
      <c r="AR33" s="258" t="s">
        <v>21</v>
      </c>
      <c r="AS33" s="259"/>
      <c r="AT33" s="141">
        <f>AU5-AT32</f>
        <v>0</v>
      </c>
      <c r="AZ33" s="75"/>
      <c r="BB33" s="258" t="s">
        <v>21</v>
      </c>
      <c r="BC33" s="259"/>
      <c r="BD33" s="141">
        <f>BE5-BD32</f>
        <v>0</v>
      </c>
      <c r="BL33" s="258" t="s">
        <v>21</v>
      </c>
      <c r="BM33" s="259"/>
      <c r="BN33" s="141">
        <f>BL32-BN32</f>
        <v>0</v>
      </c>
      <c r="BV33" s="258" t="s">
        <v>21</v>
      </c>
      <c r="BW33" s="259"/>
      <c r="BX33" s="141">
        <f>BV32-BX32</f>
        <v>0</v>
      </c>
      <c r="CE33" s="15"/>
      <c r="CF33" s="258" t="s">
        <v>21</v>
      </c>
      <c r="CG33" s="259"/>
      <c r="CH33" s="141">
        <f>CF32-CH32</f>
        <v>0</v>
      </c>
      <c r="CP33" s="258" t="s">
        <v>21</v>
      </c>
      <c r="CQ33" s="259"/>
      <c r="CR33" s="141">
        <f>CP32-CR32</f>
        <v>-10.06000000000131</v>
      </c>
      <c r="CZ33" s="258" t="s">
        <v>21</v>
      </c>
      <c r="DA33" s="259"/>
      <c r="DB33" s="141">
        <f>CZ32-DB32</f>
        <v>0</v>
      </c>
      <c r="DJ33" s="258" t="s">
        <v>21</v>
      </c>
      <c r="DK33" s="259"/>
      <c r="DL33" s="141">
        <f>DJ32-DL32</f>
        <v>0</v>
      </c>
      <c r="DT33" s="258" t="s">
        <v>21</v>
      </c>
      <c r="DU33" s="259"/>
      <c r="DV33" s="141">
        <f>DT32-DV32</f>
        <v>0</v>
      </c>
      <c r="ED33" s="258" t="s">
        <v>21</v>
      </c>
      <c r="EE33" s="259"/>
      <c r="EF33" s="141">
        <f>ED32-EF32</f>
        <v>0</v>
      </c>
      <c r="EN33" s="258" t="s">
        <v>21</v>
      </c>
      <c r="EO33" s="259"/>
      <c r="EP33" s="141">
        <f>EN32-EP32</f>
        <v>0</v>
      </c>
      <c r="EX33" s="258" t="s">
        <v>21</v>
      </c>
      <c r="EY33" s="259"/>
      <c r="EZ33" s="141">
        <f>EX32-EZ32</f>
        <v>0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211" t="s">
        <v>21</v>
      </c>
      <c r="SB33" s="1212"/>
      <c r="SC33" s="141">
        <f>SUM(SD5-SC32)</f>
        <v>0</v>
      </c>
      <c r="SK33" s="1211" t="s">
        <v>21</v>
      </c>
      <c r="SL33" s="1212"/>
      <c r="SM33" s="141">
        <f>SUM(SN5-SM32)</f>
        <v>0</v>
      </c>
      <c r="SU33" s="1211" t="s">
        <v>21</v>
      </c>
      <c r="SV33" s="1212"/>
      <c r="SW33" s="215">
        <f>SUM(SX5-SW32)</f>
        <v>0</v>
      </c>
      <c r="TE33" s="1211" t="s">
        <v>21</v>
      </c>
      <c r="TF33" s="1212"/>
      <c r="TG33" s="141">
        <f>SUM(TH5-TG32)</f>
        <v>0</v>
      </c>
      <c r="TO33" s="1211" t="s">
        <v>21</v>
      </c>
      <c r="TP33" s="1212"/>
      <c r="TQ33" s="141">
        <f>SUM(TR5-TQ32)</f>
        <v>0</v>
      </c>
      <c r="TY33" s="1211" t="s">
        <v>21</v>
      </c>
      <c r="TZ33" s="1212"/>
      <c r="UA33" s="141">
        <f>SUM(UB5-UA32)</f>
        <v>0</v>
      </c>
      <c r="UH33" s="1211" t="s">
        <v>21</v>
      </c>
      <c r="UI33" s="1212"/>
      <c r="UJ33" s="141">
        <f>SUM(UK5-UJ32)</f>
        <v>0</v>
      </c>
      <c r="UQ33" s="1211" t="s">
        <v>21</v>
      </c>
      <c r="UR33" s="1212"/>
      <c r="US33" s="141">
        <f>SUM(UT5-US32)</f>
        <v>0</v>
      </c>
      <c r="UZ33" s="1211" t="s">
        <v>21</v>
      </c>
      <c r="VA33" s="1212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211" t="s">
        <v>21</v>
      </c>
      <c r="WB33" s="1212"/>
      <c r="WC33" s="141">
        <f>WD5-WC32</f>
        <v>-22</v>
      </c>
      <c r="WJ33" s="1211" t="s">
        <v>21</v>
      </c>
      <c r="WK33" s="1212"/>
      <c r="WL33" s="141">
        <f>WM5-WL32</f>
        <v>-22</v>
      </c>
      <c r="WS33" s="1211" t="s">
        <v>21</v>
      </c>
      <c r="WT33" s="1212"/>
      <c r="WU33" s="141">
        <f>WV5-WU32</f>
        <v>-22</v>
      </c>
      <c r="XB33" s="1211" t="s">
        <v>21</v>
      </c>
      <c r="XC33" s="1212"/>
      <c r="XD33" s="141">
        <f>XE5-XD32</f>
        <v>-22</v>
      </c>
      <c r="XK33" s="1211" t="s">
        <v>21</v>
      </c>
      <c r="XL33" s="1212"/>
      <c r="XM33" s="141">
        <f>XN5-XM32</f>
        <v>-22</v>
      </c>
      <c r="XT33" s="1211" t="s">
        <v>21</v>
      </c>
      <c r="XU33" s="1212"/>
      <c r="XV33" s="141">
        <f>XW5-XV32</f>
        <v>-22</v>
      </c>
      <c r="YC33" s="1211" t="s">
        <v>21</v>
      </c>
      <c r="YD33" s="1212"/>
      <c r="YE33" s="141">
        <f>YF5-YE32</f>
        <v>-22</v>
      </c>
      <c r="YL33" s="1211" t="s">
        <v>21</v>
      </c>
      <c r="YM33" s="1212"/>
      <c r="YN33" s="141">
        <f>YO5-YN32</f>
        <v>-22</v>
      </c>
      <c r="YU33" s="1211" t="s">
        <v>21</v>
      </c>
      <c r="YV33" s="1212"/>
      <c r="YW33" s="141">
        <f>YX5-YW32</f>
        <v>-22</v>
      </c>
      <c r="ZD33" s="1211" t="s">
        <v>21</v>
      </c>
      <c r="ZE33" s="1212"/>
      <c r="ZF33" s="141">
        <f>ZG5-ZF32</f>
        <v>-22</v>
      </c>
      <c r="ZM33" s="1211" t="s">
        <v>21</v>
      </c>
      <c r="ZN33" s="1212"/>
      <c r="ZO33" s="141">
        <f>ZP5-ZO32</f>
        <v>-22</v>
      </c>
      <c r="ZV33" s="1211" t="s">
        <v>21</v>
      </c>
      <c r="ZW33" s="1212"/>
      <c r="ZX33" s="141">
        <f>ZY5-ZX32</f>
        <v>-22</v>
      </c>
      <c r="AAE33" s="1211" t="s">
        <v>21</v>
      </c>
      <c r="AAF33" s="1212"/>
      <c r="AAG33" s="141">
        <f>AAH5-AAG32</f>
        <v>-22</v>
      </c>
      <c r="AAN33" s="1211" t="s">
        <v>21</v>
      </c>
      <c r="AAO33" s="1212"/>
      <c r="AAP33" s="141">
        <f>AAQ5-AAP32</f>
        <v>-22</v>
      </c>
      <c r="AAW33" s="1211" t="s">
        <v>21</v>
      </c>
      <c r="AAX33" s="1212"/>
      <c r="AAY33" s="141">
        <f>AAZ5-AAY32</f>
        <v>-22</v>
      </c>
      <c r="ABF33" s="1211" t="s">
        <v>21</v>
      </c>
      <c r="ABG33" s="1212"/>
      <c r="ABH33" s="141">
        <f>ABH32-ABF32</f>
        <v>22</v>
      </c>
      <c r="ABO33" s="1211" t="s">
        <v>21</v>
      </c>
      <c r="ABP33" s="1212"/>
      <c r="ABQ33" s="141">
        <f>ABR5-ABQ32</f>
        <v>-22</v>
      </c>
      <c r="ABX33" s="1211" t="s">
        <v>21</v>
      </c>
      <c r="ABY33" s="1212"/>
      <c r="ABZ33" s="141">
        <f>ACA5-ABZ32</f>
        <v>-22</v>
      </c>
      <c r="ACG33" s="1211" t="s">
        <v>21</v>
      </c>
      <c r="ACH33" s="1212"/>
      <c r="ACI33" s="141">
        <f>ACJ5-ACI32</f>
        <v>-22</v>
      </c>
      <c r="ACP33" s="1211" t="s">
        <v>21</v>
      </c>
      <c r="ACQ33" s="1212"/>
      <c r="ACR33" s="141">
        <f>ACS5-ACR32</f>
        <v>-22</v>
      </c>
      <c r="ACY33" s="1211" t="s">
        <v>21</v>
      </c>
      <c r="ACZ33" s="1212"/>
      <c r="ADA33" s="141">
        <f>ADB5-ADA32</f>
        <v>-22</v>
      </c>
      <c r="ADH33" s="1211" t="s">
        <v>21</v>
      </c>
      <c r="ADI33" s="1212"/>
      <c r="ADJ33" s="141">
        <f>ADK5-ADJ32</f>
        <v>-22</v>
      </c>
      <c r="ADQ33" s="1211" t="s">
        <v>21</v>
      </c>
      <c r="ADR33" s="1212"/>
      <c r="ADS33" s="141">
        <f>ADT5-ADS32</f>
        <v>-22</v>
      </c>
      <c r="ADZ33" s="1211" t="s">
        <v>21</v>
      </c>
      <c r="AEA33" s="1212"/>
      <c r="AEB33" s="141">
        <f>AEC5-AEB32</f>
        <v>-22</v>
      </c>
      <c r="AEI33" s="1211" t="s">
        <v>21</v>
      </c>
      <c r="AEJ33" s="1212"/>
      <c r="AEK33" s="141">
        <f>AEL5-AEK32</f>
        <v>-22</v>
      </c>
      <c r="AER33" s="1211" t="s">
        <v>21</v>
      </c>
      <c r="AES33" s="1212"/>
      <c r="AET33" s="141">
        <f>AEU5-AET32</f>
        <v>-22</v>
      </c>
      <c r="AFA33" s="1211" t="s">
        <v>21</v>
      </c>
      <c r="AFB33" s="1212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213" t="s">
        <v>4</v>
      </c>
      <c r="O34" s="1214"/>
      <c r="P34" s="49"/>
      <c r="X34" s="868" t="s">
        <v>4</v>
      </c>
      <c r="Y34" s="869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213" t="s">
        <v>4</v>
      </c>
      <c r="SB34" s="1214"/>
      <c r="SC34" s="49"/>
      <c r="SK34" s="1213" t="s">
        <v>4</v>
      </c>
      <c r="SL34" s="1214"/>
      <c r="SM34" s="49"/>
      <c r="SU34" s="1213" t="s">
        <v>4</v>
      </c>
      <c r="SV34" s="1214"/>
      <c r="SW34" s="49"/>
      <c r="TE34" s="1213" t="s">
        <v>4</v>
      </c>
      <c r="TF34" s="1214"/>
      <c r="TG34" s="49"/>
      <c r="TO34" s="1213" t="s">
        <v>4</v>
      </c>
      <c r="TP34" s="1214"/>
      <c r="TQ34" s="49"/>
      <c r="TY34" s="1213" t="s">
        <v>4</v>
      </c>
      <c r="TZ34" s="1214"/>
      <c r="UA34" s="49"/>
      <c r="UH34" s="1213" t="s">
        <v>4</v>
      </c>
      <c r="UI34" s="1214"/>
      <c r="UJ34" s="49"/>
      <c r="UQ34" s="1213" t="s">
        <v>4</v>
      </c>
      <c r="UR34" s="1214"/>
      <c r="US34" s="49"/>
      <c r="UZ34" s="1213" t="s">
        <v>4</v>
      </c>
      <c r="VA34" s="1214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213" t="s">
        <v>4</v>
      </c>
      <c r="WB34" s="1214"/>
      <c r="WC34" s="49"/>
      <c r="WJ34" s="1213" t="s">
        <v>4</v>
      </c>
      <c r="WK34" s="1214"/>
      <c r="WL34" s="49"/>
      <c r="WS34" s="1213" t="s">
        <v>4</v>
      </c>
      <c r="WT34" s="1214"/>
      <c r="WU34" s="49"/>
      <c r="XB34" s="1213" t="s">
        <v>4</v>
      </c>
      <c r="XC34" s="1214"/>
      <c r="XD34" s="49"/>
      <c r="XK34" s="1213" t="s">
        <v>4</v>
      </c>
      <c r="XL34" s="1214"/>
      <c r="XM34" s="49"/>
      <c r="XT34" s="1213" t="s">
        <v>4</v>
      </c>
      <c r="XU34" s="1214"/>
      <c r="XV34" s="49"/>
      <c r="YC34" s="1213" t="s">
        <v>4</v>
      </c>
      <c r="YD34" s="1214"/>
      <c r="YE34" s="49"/>
      <c r="YL34" s="1213" t="s">
        <v>4</v>
      </c>
      <c r="YM34" s="1214"/>
      <c r="YN34" s="49"/>
      <c r="YU34" s="1213" t="s">
        <v>4</v>
      </c>
      <c r="YV34" s="1214"/>
      <c r="YW34" s="49"/>
      <c r="ZD34" s="1213" t="s">
        <v>4</v>
      </c>
      <c r="ZE34" s="1214"/>
      <c r="ZF34" s="49"/>
      <c r="ZM34" s="1213" t="s">
        <v>4</v>
      </c>
      <c r="ZN34" s="1214"/>
      <c r="ZO34" s="49"/>
      <c r="ZV34" s="1213" t="s">
        <v>4</v>
      </c>
      <c r="ZW34" s="1214"/>
      <c r="ZX34" s="49"/>
      <c r="AAE34" s="1213" t="s">
        <v>4</v>
      </c>
      <c r="AAF34" s="1214"/>
      <c r="AAG34" s="49"/>
      <c r="AAN34" s="1213" t="s">
        <v>4</v>
      </c>
      <c r="AAO34" s="1214"/>
      <c r="AAP34" s="49"/>
      <c r="AAW34" s="1213" t="s">
        <v>4</v>
      </c>
      <c r="AAX34" s="1214"/>
      <c r="AAY34" s="49"/>
      <c r="ABF34" s="1213" t="s">
        <v>4</v>
      </c>
      <c r="ABG34" s="1214"/>
      <c r="ABH34" s="49"/>
      <c r="ABO34" s="1213" t="s">
        <v>4</v>
      </c>
      <c r="ABP34" s="1214"/>
      <c r="ABQ34" s="49"/>
      <c r="ABX34" s="1213" t="s">
        <v>4</v>
      </c>
      <c r="ABY34" s="1214"/>
      <c r="ABZ34" s="49"/>
      <c r="ACG34" s="1213" t="s">
        <v>4</v>
      </c>
      <c r="ACH34" s="1214"/>
      <c r="ACI34" s="49"/>
      <c r="ACP34" s="1213" t="s">
        <v>4</v>
      </c>
      <c r="ACQ34" s="1214"/>
      <c r="ACR34" s="49"/>
      <c r="ACY34" s="1213" t="s">
        <v>4</v>
      </c>
      <c r="ACZ34" s="1214"/>
      <c r="ADA34" s="49"/>
      <c r="ADH34" s="1213" t="s">
        <v>4</v>
      </c>
      <c r="ADI34" s="1214"/>
      <c r="ADJ34" s="49"/>
      <c r="ADQ34" s="1213" t="s">
        <v>4</v>
      </c>
      <c r="ADR34" s="1214"/>
      <c r="ADS34" s="49"/>
      <c r="ADZ34" s="1213" t="s">
        <v>4</v>
      </c>
      <c r="AEA34" s="1214"/>
      <c r="AEB34" s="49"/>
      <c r="AEI34" s="1213" t="s">
        <v>4</v>
      </c>
      <c r="AEJ34" s="1214"/>
      <c r="AEK34" s="49"/>
      <c r="AER34" s="1213" t="s">
        <v>4</v>
      </c>
      <c r="AES34" s="1214"/>
      <c r="AET34" s="49"/>
      <c r="AFA34" s="1213" t="s">
        <v>4</v>
      </c>
      <c r="AFB34" s="1214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/>
      <c r="B1" s="1215"/>
      <c r="C1" s="1215"/>
      <c r="D1" s="1215"/>
      <c r="E1" s="1215"/>
      <c r="F1" s="1215"/>
      <c r="G1" s="1215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234"/>
      <c r="B5" s="1246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234"/>
      <c r="B6" s="1246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211" t="s">
        <v>21</v>
      </c>
      <c r="E32" s="1212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5"/>
      <c r="F10" s="693">
        <f t="shared" si="0"/>
        <v>0</v>
      </c>
      <c r="G10" s="657"/>
      <c r="H10" s="658"/>
      <c r="I10" s="1024">
        <f>I9-F10</f>
        <v>0</v>
      </c>
    </row>
    <row r="11" spans="1:9" x14ac:dyDescent="0.25">
      <c r="B11" s="411">
        <f>B10-C11</f>
        <v>0</v>
      </c>
      <c r="C11" s="73"/>
      <c r="D11" s="69"/>
      <c r="E11" s="785"/>
      <c r="F11" s="693">
        <f t="shared" si="0"/>
        <v>0</v>
      </c>
      <c r="G11" s="657"/>
      <c r="H11" s="658"/>
      <c r="I11" s="1024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5"/>
      <c r="F12" s="693">
        <f t="shared" si="0"/>
        <v>0</v>
      </c>
      <c r="G12" s="657"/>
      <c r="H12" s="658"/>
      <c r="I12" s="1024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5"/>
      <c r="F13" s="693">
        <f t="shared" si="0"/>
        <v>0</v>
      </c>
      <c r="G13" s="657"/>
      <c r="H13" s="658"/>
      <c r="I13" s="1024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5"/>
      <c r="F14" s="693">
        <f t="shared" si="0"/>
        <v>0</v>
      </c>
      <c r="G14" s="657"/>
      <c r="H14" s="658"/>
      <c r="I14" s="1024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1" t="s">
        <v>21</v>
      </c>
      <c r="E29" s="1212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6"/>
      <c r="E12" s="856"/>
      <c r="F12" s="696">
        <f t="shared" si="1"/>
        <v>0</v>
      </c>
      <c r="G12" s="657"/>
      <c r="H12" s="658"/>
      <c r="I12" s="654">
        <f t="shared" si="2"/>
        <v>0</v>
      </c>
      <c r="J12" s="692">
        <f t="shared" si="0"/>
        <v>0</v>
      </c>
    </row>
    <row r="13" spans="1:10" x14ac:dyDescent="0.25">
      <c r="B13" s="89"/>
      <c r="C13" s="334"/>
      <c r="D13" s="696"/>
      <c r="E13" s="856"/>
      <c r="F13" s="696">
        <f t="shared" si="1"/>
        <v>0</v>
      </c>
      <c r="G13" s="657"/>
      <c r="H13" s="658"/>
      <c r="I13" s="654">
        <f t="shared" si="2"/>
        <v>0</v>
      </c>
      <c r="J13" s="692">
        <f t="shared" si="0"/>
        <v>0</v>
      </c>
    </row>
    <row r="14" spans="1:10" x14ac:dyDescent="0.25">
      <c r="A14" s="19"/>
      <c r="B14" s="89"/>
      <c r="C14" s="334"/>
      <c r="D14" s="696"/>
      <c r="E14" s="856"/>
      <c r="F14" s="696">
        <f t="shared" si="1"/>
        <v>0</v>
      </c>
      <c r="G14" s="657"/>
      <c r="H14" s="658"/>
      <c r="I14" s="654">
        <f t="shared" si="2"/>
        <v>0</v>
      </c>
      <c r="J14" s="692">
        <f t="shared" si="0"/>
        <v>0</v>
      </c>
    </row>
    <row r="15" spans="1:10" x14ac:dyDescent="0.25">
      <c r="B15" s="89"/>
      <c r="C15" s="334"/>
      <c r="D15" s="696"/>
      <c r="E15" s="856"/>
      <c r="F15" s="696">
        <f t="shared" si="1"/>
        <v>0</v>
      </c>
      <c r="G15" s="657"/>
      <c r="H15" s="658"/>
      <c r="I15" s="654">
        <f t="shared" si="2"/>
        <v>0</v>
      </c>
      <c r="J15" s="692">
        <f t="shared" si="0"/>
        <v>0</v>
      </c>
    </row>
    <row r="16" spans="1:10" x14ac:dyDescent="0.25">
      <c r="B16" s="89"/>
      <c r="C16" s="334"/>
      <c r="D16" s="696"/>
      <c r="E16" s="856"/>
      <c r="F16" s="696">
        <f t="shared" si="1"/>
        <v>0</v>
      </c>
      <c r="G16" s="657"/>
      <c r="H16" s="658"/>
      <c r="I16" s="654">
        <f t="shared" si="2"/>
        <v>0</v>
      </c>
      <c r="J16" s="692">
        <f t="shared" si="0"/>
        <v>0</v>
      </c>
    </row>
    <row r="17" spans="1:10" x14ac:dyDescent="0.25">
      <c r="B17" s="89"/>
      <c r="C17" s="334"/>
      <c r="D17" s="696"/>
      <c r="E17" s="856"/>
      <c r="F17" s="696">
        <f t="shared" si="1"/>
        <v>0</v>
      </c>
      <c r="G17" s="657"/>
      <c r="H17" s="658"/>
      <c r="I17" s="654">
        <f t="shared" si="2"/>
        <v>0</v>
      </c>
      <c r="J17" s="692">
        <f t="shared" si="0"/>
        <v>0</v>
      </c>
    </row>
    <row r="18" spans="1:10" x14ac:dyDescent="0.25">
      <c r="B18" s="89"/>
      <c r="C18" s="334"/>
      <c r="D18" s="696"/>
      <c r="E18" s="856"/>
      <c r="F18" s="696">
        <f t="shared" si="1"/>
        <v>0</v>
      </c>
      <c r="G18" s="657"/>
      <c r="H18" s="658"/>
      <c r="I18" s="654">
        <f t="shared" si="2"/>
        <v>0</v>
      </c>
      <c r="J18" s="692">
        <f t="shared" si="0"/>
        <v>0</v>
      </c>
    </row>
    <row r="19" spans="1:10" x14ac:dyDescent="0.25">
      <c r="B19" s="89"/>
      <c r="C19" s="334"/>
      <c r="D19" s="696"/>
      <c r="E19" s="856"/>
      <c r="F19" s="696">
        <f t="shared" si="1"/>
        <v>0</v>
      </c>
      <c r="G19" s="657"/>
      <c r="H19" s="658"/>
      <c r="I19" s="654">
        <f t="shared" si="2"/>
        <v>0</v>
      </c>
      <c r="J19" s="692">
        <f t="shared" si="0"/>
        <v>0</v>
      </c>
    </row>
    <row r="20" spans="1:10" x14ac:dyDescent="0.25">
      <c r="B20" s="89"/>
      <c r="C20" s="334"/>
      <c r="D20" s="696"/>
      <c r="E20" s="856"/>
      <c r="F20" s="696">
        <f t="shared" si="1"/>
        <v>0</v>
      </c>
      <c r="G20" s="657"/>
      <c r="H20" s="658"/>
      <c r="I20" s="654">
        <f t="shared" si="2"/>
        <v>0</v>
      </c>
      <c r="J20" s="692">
        <f t="shared" si="0"/>
        <v>0</v>
      </c>
    </row>
    <row r="21" spans="1:10" x14ac:dyDescent="0.25">
      <c r="B21" s="89"/>
      <c r="C21" s="334"/>
      <c r="D21" s="696"/>
      <c r="E21" s="856"/>
      <c r="F21" s="696">
        <f t="shared" si="1"/>
        <v>0</v>
      </c>
      <c r="G21" s="657"/>
      <c r="H21" s="658"/>
      <c r="I21" s="654">
        <f t="shared" si="2"/>
        <v>0</v>
      </c>
      <c r="J21" s="692">
        <f t="shared" si="0"/>
        <v>0</v>
      </c>
    </row>
    <row r="22" spans="1:10" x14ac:dyDescent="0.25">
      <c r="B22" s="89"/>
      <c r="C22" s="334"/>
      <c r="D22" s="696"/>
      <c r="E22" s="856"/>
      <c r="F22" s="696">
        <f t="shared" si="1"/>
        <v>0</v>
      </c>
      <c r="G22" s="657"/>
      <c r="H22" s="658"/>
      <c r="I22" s="654">
        <f t="shared" si="2"/>
        <v>0</v>
      </c>
      <c r="J22" s="692">
        <f t="shared" si="0"/>
        <v>0</v>
      </c>
    </row>
    <row r="23" spans="1:10" x14ac:dyDescent="0.25">
      <c r="B23" s="89"/>
      <c r="C23" s="334"/>
      <c r="D23" s="696"/>
      <c r="E23" s="856"/>
      <c r="F23" s="696">
        <f t="shared" si="1"/>
        <v>0</v>
      </c>
      <c r="G23" s="657"/>
      <c r="H23" s="658"/>
      <c r="I23" s="654">
        <f t="shared" si="2"/>
        <v>0</v>
      </c>
      <c r="J23" s="69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1" t="s">
        <v>21</v>
      </c>
      <c r="E32" s="1212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22" t="s">
        <v>307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234" t="s">
        <v>96</v>
      </c>
      <c r="B5" s="1236" t="s">
        <v>97</v>
      </c>
      <c r="C5" s="66">
        <v>85</v>
      </c>
      <c r="D5" s="134">
        <v>44916</v>
      </c>
      <c r="E5" s="86">
        <v>524.9</v>
      </c>
      <c r="F5" s="73">
        <v>17</v>
      </c>
      <c r="G5" s="924"/>
    </row>
    <row r="6" spans="1:9" ht="15.75" customHeight="1" x14ac:dyDescent="0.25">
      <c r="A6" s="1234"/>
      <c r="B6" s="1236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7">
        <f t="shared" ref="B12:B14" si="2">B11-C12</f>
        <v>27</v>
      </c>
      <c r="C12" s="671">
        <v>10</v>
      </c>
      <c r="D12" s="659">
        <v>298.07</v>
      </c>
      <c r="E12" s="785">
        <v>44932</v>
      </c>
      <c r="F12" s="693">
        <f t="shared" si="0"/>
        <v>298.07</v>
      </c>
      <c r="G12" s="657" t="s">
        <v>288</v>
      </c>
      <c r="H12" s="658">
        <v>85</v>
      </c>
      <c r="I12" s="768">
        <f t="shared" si="1"/>
        <v>788.32000000000016</v>
      </c>
    </row>
    <row r="13" spans="1:9" x14ac:dyDescent="0.25">
      <c r="B13" s="927">
        <f t="shared" si="2"/>
        <v>26</v>
      </c>
      <c r="C13" s="671">
        <v>1</v>
      </c>
      <c r="D13" s="1011">
        <v>29.44</v>
      </c>
      <c r="E13" s="1020">
        <v>44944</v>
      </c>
      <c r="F13" s="1021">
        <f t="shared" si="0"/>
        <v>29.44</v>
      </c>
      <c r="G13" s="1013" t="s">
        <v>498</v>
      </c>
      <c r="H13" s="690">
        <v>87</v>
      </c>
      <c r="I13" s="654">
        <f t="shared" si="1"/>
        <v>758.88000000000011</v>
      </c>
    </row>
    <row r="14" spans="1:9" x14ac:dyDescent="0.25">
      <c r="A14" s="19"/>
      <c r="B14" s="927">
        <f t="shared" si="2"/>
        <v>22</v>
      </c>
      <c r="C14" s="671">
        <v>4</v>
      </c>
      <c r="D14" s="1011">
        <v>115.48</v>
      </c>
      <c r="E14" s="1020">
        <v>44954</v>
      </c>
      <c r="F14" s="1021">
        <f t="shared" si="0"/>
        <v>115.48</v>
      </c>
      <c r="G14" s="1013" t="s">
        <v>572</v>
      </c>
      <c r="H14" s="690">
        <v>87</v>
      </c>
      <c r="I14" s="654">
        <f t="shared" si="1"/>
        <v>643.40000000000009</v>
      </c>
    </row>
    <row r="15" spans="1:9" x14ac:dyDescent="0.25">
      <c r="B15" s="927">
        <f>B14-C15</f>
        <v>22</v>
      </c>
      <c r="C15" s="671"/>
      <c r="D15" s="1011"/>
      <c r="E15" s="1020"/>
      <c r="F15" s="1021">
        <f t="shared" si="0"/>
        <v>0</v>
      </c>
      <c r="G15" s="1013"/>
      <c r="H15" s="690"/>
      <c r="I15" s="654">
        <f t="shared" si="1"/>
        <v>643.40000000000009</v>
      </c>
    </row>
    <row r="16" spans="1:9" x14ac:dyDescent="0.25">
      <c r="B16" s="927">
        <f t="shared" ref="B16:B26" si="3">B15-C16</f>
        <v>22</v>
      </c>
      <c r="C16" s="671"/>
      <c r="D16" s="1011"/>
      <c r="E16" s="1020"/>
      <c r="F16" s="1021">
        <f t="shared" si="0"/>
        <v>0</v>
      </c>
      <c r="G16" s="1013"/>
      <c r="H16" s="690"/>
      <c r="I16" s="654">
        <f t="shared" si="1"/>
        <v>643.40000000000009</v>
      </c>
    </row>
    <row r="17" spans="1:9" x14ac:dyDescent="0.25">
      <c r="B17" s="927">
        <f t="shared" si="3"/>
        <v>22</v>
      </c>
      <c r="C17" s="671"/>
      <c r="D17" s="1011"/>
      <c r="E17" s="1020"/>
      <c r="F17" s="1021">
        <f t="shared" si="0"/>
        <v>0</v>
      </c>
      <c r="G17" s="1013"/>
      <c r="H17" s="690"/>
      <c r="I17" s="654">
        <f t="shared" si="1"/>
        <v>643.40000000000009</v>
      </c>
    </row>
    <row r="18" spans="1:9" x14ac:dyDescent="0.25">
      <c r="B18" s="927">
        <f t="shared" si="3"/>
        <v>22</v>
      </c>
      <c r="C18" s="671"/>
      <c r="D18" s="1011"/>
      <c r="E18" s="1020"/>
      <c r="F18" s="1021">
        <f t="shared" si="0"/>
        <v>0</v>
      </c>
      <c r="G18" s="1013"/>
      <c r="H18" s="690"/>
      <c r="I18" s="654">
        <f t="shared" si="1"/>
        <v>643.40000000000009</v>
      </c>
    </row>
    <row r="19" spans="1:9" x14ac:dyDescent="0.25">
      <c r="B19" s="927">
        <f t="shared" si="3"/>
        <v>22</v>
      </c>
      <c r="C19" s="671"/>
      <c r="D19" s="1011"/>
      <c r="E19" s="1020"/>
      <c r="F19" s="1021">
        <f t="shared" si="0"/>
        <v>0</v>
      </c>
      <c r="G19" s="1013"/>
      <c r="H19" s="690"/>
      <c r="I19" s="654">
        <f t="shared" si="1"/>
        <v>643.40000000000009</v>
      </c>
    </row>
    <row r="20" spans="1:9" x14ac:dyDescent="0.25">
      <c r="B20" s="927">
        <f t="shared" si="3"/>
        <v>22</v>
      </c>
      <c r="C20" s="671"/>
      <c r="D20" s="1011"/>
      <c r="E20" s="1020"/>
      <c r="F20" s="1021">
        <f t="shared" si="0"/>
        <v>0</v>
      </c>
      <c r="G20" s="1013"/>
      <c r="H20" s="690"/>
      <c r="I20" s="654">
        <f t="shared" si="1"/>
        <v>643.40000000000009</v>
      </c>
    </row>
    <row r="21" spans="1:9" x14ac:dyDescent="0.25">
      <c r="B21" s="927">
        <f t="shared" si="3"/>
        <v>22</v>
      </c>
      <c r="C21" s="671"/>
      <c r="D21" s="1011"/>
      <c r="E21" s="1020"/>
      <c r="F21" s="1021">
        <f t="shared" si="0"/>
        <v>0</v>
      </c>
      <c r="G21" s="1013"/>
      <c r="H21" s="690"/>
      <c r="I21" s="654">
        <f t="shared" si="1"/>
        <v>643.40000000000009</v>
      </c>
    </row>
    <row r="22" spans="1:9" x14ac:dyDescent="0.25">
      <c r="B22" s="927">
        <f t="shared" si="3"/>
        <v>22</v>
      </c>
      <c r="C22" s="671"/>
      <c r="D22" s="1011">
        <v>0</v>
      </c>
      <c r="E22" s="1020"/>
      <c r="F22" s="1021">
        <f t="shared" si="0"/>
        <v>0</v>
      </c>
      <c r="G22" s="1013"/>
      <c r="H22" s="690"/>
      <c r="I22" s="654">
        <f t="shared" si="1"/>
        <v>643.40000000000009</v>
      </c>
    </row>
    <row r="23" spans="1:9" x14ac:dyDescent="0.25">
      <c r="B23" s="927">
        <f t="shared" si="3"/>
        <v>22</v>
      </c>
      <c r="C23" s="761"/>
      <c r="D23" s="1011">
        <v>0</v>
      </c>
      <c r="E23" s="1020"/>
      <c r="F23" s="1021">
        <f t="shared" si="0"/>
        <v>0</v>
      </c>
      <c r="G23" s="1013"/>
      <c r="H23" s="690"/>
      <c r="I23" s="654">
        <f t="shared" si="1"/>
        <v>643.40000000000009</v>
      </c>
    </row>
    <row r="24" spans="1:9" x14ac:dyDescent="0.25">
      <c r="B24" s="927">
        <f t="shared" si="3"/>
        <v>22</v>
      </c>
      <c r="C24" s="761"/>
      <c r="D24" s="1011">
        <v>0</v>
      </c>
      <c r="E24" s="1020"/>
      <c r="F24" s="1021">
        <f t="shared" si="0"/>
        <v>0</v>
      </c>
      <c r="G24" s="1013"/>
      <c r="H24" s="690"/>
      <c r="I24" s="654">
        <f t="shared" si="1"/>
        <v>643.40000000000009</v>
      </c>
    </row>
    <row r="25" spans="1:9" x14ac:dyDescent="0.25">
      <c r="B25" s="411">
        <f t="shared" si="3"/>
        <v>22</v>
      </c>
      <c r="C25" s="15"/>
      <c r="D25" s="640">
        <v>0</v>
      </c>
      <c r="E25" s="933"/>
      <c r="F25" s="934">
        <f t="shared" si="0"/>
        <v>0</v>
      </c>
      <c r="G25" s="642"/>
      <c r="H25" s="204"/>
      <c r="I25" s="132">
        <f t="shared" si="1"/>
        <v>643.40000000000009</v>
      </c>
    </row>
    <row r="26" spans="1:9" ht="15.75" thickBot="1" x14ac:dyDescent="0.3">
      <c r="A26" s="121"/>
      <c r="B26" s="411">
        <f t="shared" si="3"/>
        <v>22</v>
      </c>
      <c r="C26" s="37"/>
      <c r="D26" s="640">
        <v>0</v>
      </c>
      <c r="E26" s="935"/>
      <c r="F26" s="934">
        <f t="shared" si="0"/>
        <v>0</v>
      </c>
      <c r="G26" s="1025"/>
      <c r="H26" s="1026"/>
      <c r="I26" s="132">
        <f t="shared" si="1"/>
        <v>643.40000000000009</v>
      </c>
    </row>
    <row r="27" spans="1: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11" t="s">
        <v>21</v>
      </c>
      <c r="E29" s="1212"/>
      <c r="F29" s="141">
        <f>E5+E6-F27+E7+E4</f>
        <v>643.39999999999986</v>
      </c>
    </row>
    <row r="30" spans="1:9" ht="15.75" thickBot="1" x14ac:dyDescent="0.3">
      <c r="A30" s="125"/>
      <c r="D30" s="921" t="s">
        <v>4</v>
      </c>
      <c r="E30" s="922"/>
      <c r="F30" s="49">
        <f>F5+F6-C27+F7+F4</f>
        <v>22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230"/>
      <c r="B6" s="1247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230"/>
      <c r="B7" s="1248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11" t="s">
        <v>21</v>
      </c>
      <c r="E30" s="1212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N1" zoomScaleNormal="100" workbookViewId="0">
      <pane ySplit="8" topLeftCell="A9" activePane="bottomLeft" state="frozen"/>
      <selection pane="bottomLeft" activeCell="AL31" sqref="AL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52" t="s">
        <v>306</v>
      </c>
      <c r="B1" s="1252"/>
      <c r="C1" s="1252"/>
      <c r="D1" s="1252"/>
      <c r="E1" s="1252"/>
      <c r="F1" s="1252"/>
      <c r="G1" s="1252"/>
      <c r="H1" s="1252"/>
      <c r="I1" s="1252"/>
      <c r="J1" s="1252"/>
      <c r="K1" s="471">
        <v>1</v>
      </c>
      <c r="M1" s="1249" t="s">
        <v>355</v>
      </c>
      <c r="N1" s="1249"/>
      <c r="O1" s="1249"/>
      <c r="P1" s="1249"/>
      <c r="Q1" s="1249"/>
      <c r="R1" s="1249"/>
      <c r="S1" s="1249"/>
      <c r="T1" s="1249"/>
      <c r="U1" s="1249"/>
      <c r="V1" s="1249"/>
      <c r="W1" s="471">
        <v>2</v>
      </c>
      <c r="Y1" s="1249" t="s">
        <v>355</v>
      </c>
      <c r="Z1" s="1249"/>
      <c r="AA1" s="1249"/>
      <c r="AB1" s="1249"/>
      <c r="AC1" s="1249"/>
      <c r="AD1" s="1249"/>
      <c r="AE1" s="1249"/>
      <c r="AF1" s="1249"/>
      <c r="AG1" s="1249"/>
      <c r="AH1" s="1249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50" t="s">
        <v>96</v>
      </c>
      <c r="B5" s="73" t="s">
        <v>48</v>
      </c>
      <c r="C5" s="809">
        <v>84.5</v>
      </c>
      <c r="D5" s="675">
        <v>44930</v>
      </c>
      <c r="E5" s="654">
        <v>9227.58</v>
      </c>
      <c r="F5" s="671">
        <v>339</v>
      </c>
      <c r="G5" s="47">
        <f>F115</f>
        <v>9227.58</v>
      </c>
      <c r="H5" s="154">
        <f>E5+E6-G5+E4</f>
        <v>5.03</v>
      </c>
      <c r="M5" s="1250" t="s">
        <v>356</v>
      </c>
      <c r="N5" s="73" t="s">
        <v>48</v>
      </c>
      <c r="O5" s="809">
        <v>79</v>
      </c>
      <c r="P5" s="675">
        <v>44944</v>
      </c>
      <c r="Q5" s="654">
        <v>18455.16</v>
      </c>
      <c r="R5" s="671">
        <v>678</v>
      </c>
      <c r="S5" s="47">
        <f>R115</f>
        <v>6042.8399999999983</v>
      </c>
      <c r="T5" s="154">
        <f>Q5+Q6-S5+Q4</f>
        <v>12412.320000000002</v>
      </c>
      <c r="Y5" s="1250" t="s">
        <v>411</v>
      </c>
      <c r="Z5" s="73" t="s">
        <v>48</v>
      </c>
      <c r="AA5" s="809">
        <v>73</v>
      </c>
      <c r="AB5" s="675">
        <v>44951</v>
      </c>
      <c r="AC5" s="654">
        <v>18452.12</v>
      </c>
      <c r="AD5" s="671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51"/>
      <c r="B6" s="631" t="s">
        <v>110</v>
      </c>
      <c r="C6" s="810"/>
      <c r="D6" s="675"/>
      <c r="E6" s="789"/>
      <c r="F6" s="811"/>
      <c r="M6" s="1251"/>
      <c r="N6" s="631" t="s">
        <v>110</v>
      </c>
      <c r="O6" s="810"/>
      <c r="P6" s="675"/>
      <c r="Q6" s="789"/>
      <c r="R6" s="811"/>
      <c r="Y6" s="1251"/>
      <c r="Z6" s="631" t="s">
        <v>110</v>
      </c>
      <c r="AA6" s="810"/>
      <c r="AB6" s="675"/>
      <c r="AC6" s="789"/>
      <c r="AD6" s="811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1" t="s">
        <v>59</v>
      </c>
      <c r="J8" s="94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78" t="s">
        <v>59</v>
      </c>
      <c r="V8" s="1078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3" t="s">
        <v>59</v>
      </c>
      <c r="AH8" s="1123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2">
        <f>E5-F9+E4+E6+E7</f>
        <v>8579.33</v>
      </c>
      <c r="J9" s="903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>
        <v>24</v>
      </c>
      <c r="P9" s="294">
        <f t="shared" ref="P9" si="2">O9*N9</f>
        <v>653.28</v>
      </c>
      <c r="Q9" s="242">
        <v>44944</v>
      </c>
      <c r="R9" s="69">
        <f t="shared" ref="R9" si="3">P9</f>
        <v>653.28</v>
      </c>
      <c r="S9" s="70" t="s">
        <v>506</v>
      </c>
      <c r="T9" s="71">
        <v>85</v>
      </c>
      <c r="U9" s="902">
        <f>Q5-R9+Q4+Q6+Q7</f>
        <v>17801.88</v>
      </c>
      <c r="V9" s="903">
        <f>R5-O9+R4+R6+R7</f>
        <v>654</v>
      </c>
      <c r="W9" s="429">
        <f>R9*T9</f>
        <v>55528.799999999996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2">
        <f>AC5-AD9+AC4+AC6+AC7</f>
        <v>18452.12</v>
      </c>
      <c r="AH9" s="903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69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>
        <v>24</v>
      </c>
      <c r="P10" s="669">
        <f>O10*N10</f>
        <v>653.28</v>
      </c>
      <c r="Q10" s="243">
        <v>44945</v>
      </c>
      <c r="R10" s="69">
        <f>P10</f>
        <v>653.28</v>
      </c>
      <c r="S10" s="70" t="s">
        <v>509</v>
      </c>
      <c r="T10" s="71">
        <v>81</v>
      </c>
      <c r="U10" s="430">
        <f>U9-R10</f>
        <v>17148.600000000002</v>
      </c>
      <c r="V10" s="431">
        <f>V9-O10</f>
        <v>630</v>
      </c>
      <c r="W10" s="432">
        <f t="shared" ref="W10:W73" si="7">R10*T10</f>
        <v>52915.68</v>
      </c>
      <c r="Y10" s="542"/>
      <c r="Z10">
        <v>27.22</v>
      </c>
      <c r="AA10" s="15"/>
      <c r="AB10" s="669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>
        <v>10</v>
      </c>
      <c r="P11" s="294">
        <f t="shared" ref="P11:P74" si="13">O11*N11</f>
        <v>272.2</v>
      </c>
      <c r="Q11" s="242">
        <v>44945</v>
      </c>
      <c r="R11" s="69">
        <f t="shared" ref="R11:R74" si="14">P11</f>
        <v>272.2</v>
      </c>
      <c r="S11" s="70" t="s">
        <v>510</v>
      </c>
      <c r="T11" s="71">
        <v>81</v>
      </c>
      <c r="U11" s="430">
        <f t="shared" ref="U11:U74" si="15">U10-R11</f>
        <v>16876.400000000001</v>
      </c>
      <c r="V11" s="431">
        <f t="shared" ref="V11" si="16">V10-O11</f>
        <v>620</v>
      </c>
      <c r="W11" s="432">
        <f t="shared" si="7"/>
        <v>22048.2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>
        <v>36</v>
      </c>
      <c r="P12" s="294">
        <f t="shared" si="13"/>
        <v>979.92</v>
      </c>
      <c r="Q12" s="242">
        <v>44946</v>
      </c>
      <c r="R12" s="69">
        <f t="shared" si="14"/>
        <v>979.92</v>
      </c>
      <c r="S12" s="70" t="s">
        <v>532</v>
      </c>
      <c r="T12" s="658">
        <v>81</v>
      </c>
      <c r="U12" s="1084">
        <f t="shared" si="15"/>
        <v>15896.480000000001</v>
      </c>
      <c r="V12" s="1085">
        <f>V11-O12</f>
        <v>584</v>
      </c>
      <c r="W12" s="432">
        <f t="shared" si="7"/>
        <v>79373.51999999999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8"/>
      <c r="AG12" s="1084">
        <f t="shared" si="19"/>
        <v>18452.12</v>
      </c>
      <c r="AH12" s="1085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>
        <v>1</v>
      </c>
      <c r="P13" s="294">
        <f t="shared" si="13"/>
        <v>27.22</v>
      </c>
      <c r="Q13" s="242">
        <v>44947</v>
      </c>
      <c r="R13" s="69">
        <f t="shared" si="14"/>
        <v>27.22</v>
      </c>
      <c r="S13" s="70" t="s">
        <v>520</v>
      </c>
      <c r="T13" s="658">
        <v>81</v>
      </c>
      <c r="U13" s="1084">
        <f t="shared" si="15"/>
        <v>15869.260000000002</v>
      </c>
      <c r="V13" s="1085">
        <f t="shared" ref="V13:V76" si="22">V12-O13</f>
        <v>583</v>
      </c>
      <c r="W13" s="432">
        <f t="shared" si="7"/>
        <v>2204.8199999999997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8"/>
      <c r="AG13" s="1084">
        <f t="shared" si="19"/>
        <v>18452.12</v>
      </c>
      <c r="AH13" s="1085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>
        <v>1</v>
      </c>
      <c r="P14" s="294">
        <f t="shared" si="13"/>
        <v>27.22</v>
      </c>
      <c r="Q14" s="242">
        <v>44947</v>
      </c>
      <c r="R14" s="69">
        <f t="shared" si="14"/>
        <v>27.22</v>
      </c>
      <c r="S14" s="70" t="s">
        <v>540</v>
      </c>
      <c r="T14" s="658">
        <v>81</v>
      </c>
      <c r="U14" s="1084">
        <f t="shared" si="15"/>
        <v>15842.040000000003</v>
      </c>
      <c r="V14" s="1085">
        <f t="shared" si="22"/>
        <v>582</v>
      </c>
      <c r="W14" s="432">
        <f t="shared" si="7"/>
        <v>2204.8199999999997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8"/>
      <c r="AG14" s="1084">
        <f t="shared" si="19"/>
        <v>18452.12</v>
      </c>
      <c r="AH14" s="1085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7">
        <f t="shared" si="11"/>
        <v>6510.6100000000006</v>
      </c>
      <c r="J15" s="1028">
        <f t="shared" si="21"/>
        <v>239</v>
      </c>
      <c r="K15" s="432">
        <f t="shared" si="6"/>
        <v>58795.199999999997</v>
      </c>
      <c r="M15" s="408"/>
      <c r="N15">
        <v>27.22</v>
      </c>
      <c r="O15" s="15">
        <v>1</v>
      </c>
      <c r="P15" s="294">
        <f t="shared" si="13"/>
        <v>27.22</v>
      </c>
      <c r="Q15" s="242">
        <v>44947</v>
      </c>
      <c r="R15" s="69">
        <f t="shared" si="14"/>
        <v>27.22</v>
      </c>
      <c r="S15" s="70" t="s">
        <v>542</v>
      </c>
      <c r="T15" s="658">
        <v>81</v>
      </c>
      <c r="U15" s="1084">
        <f t="shared" si="15"/>
        <v>15814.820000000003</v>
      </c>
      <c r="V15" s="1085">
        <f t="shared" si="22"/>
        <v>581</v>
      </c>
      <c r="W15" s="432">
        <f t="shared" si="7"/>
        <v>2204.8199999999997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8"/>
      <c r="AG15" s="1084">
        <f t="shared" si="19"/>
        <v>18452.12</v>
      </c>
      <c r="AH15" s="1085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>
        <v>24</v>
      </c>
      <c r="D16" s="1140">
        <f t="shared" si="9"/>
        <v>653.28</v>
      </c>
      <c r="E16" s="933">
        <v>44936</v>
      </c>
      <c r="F16" s="640">
        <f t="shared" si="10"/>
        <v>653.28</v>
      </c>
      <c r="G16" s="642" t="s">
        <v>450</v>
      </c>
      <c r="H16" s="204">
        <v>90</v>
      </c>
      <c r="I16" s="430">
        <f t="shared" si="11"/>
        <v>5857.3300000000008</v>
      </c>
      <c r="J16" s="431">
        <f t="shared" si="21"/>
        <v>215</v>
      </c>
      <c r="K16" s="432">
        <f t="shared" si="6"/>
        <v>58795.199999999997</v>
      </c>
      <c r="M16" s="408"/>
      <c r="N16">
        <v>27.22</v>
      </c>
      <c r="O16" s="15">
        <v>1</v>
      </c>
      <c r="P16" s="294">
        <f t="shared" si="13"/>
        <v>27.22</v>
      </c>
      <c r="Q16" s="242">
        <v>44949</v>
      </c>
      <c r="R16" s="69">
        <f t="shared" si="14"/>
        <v>27.22</v>
      </c>
      <c r="S16" s="70" t="s">
        <v>546</v>
      </c>
      <c r="T16" s="658">
        <v>81</v>
      </c>
      <c r="U16" s="1084">
        <f t="shared" si="15"/>
        <v>15787.600000000004</v>
      </c>
      <c r="V16" s="1085">
        <f t="shared" si="22"/>
        <v>580</v>
      </c>
      <c r="W16" s="432">
        <f t="shared" si="7"/>
        <v>2204.8199999999997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8"/>
      <c r="AG16" s="1084">
        <f t="shared" si="19"/>
        <v>18452.12</v>
      </c>
      <c r="AH16" s="1085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>
        <v>100</v>
      </c>
      <c r="D17" s="1140">
        <f t="shared" si="9"/>
        <v>2722</v>
      </c>
      <c r="E17" s="933">
        <v>44936</v>
      </c>
      <c r="F17" s="640">
        <f t="shared" si="10"/>
        <v>2722</v>
      </c>
      <c r="G17" s="642" t="s">
        <v>456</v>
      </c>
      <c r="H17" s="204">
        <v>90</v>
      </c>
      <c r="I17" s="430">
        <f t="shared" si="11"/>
        <v>3135.3300000000008</v>
      </c>
      <c r="J17" s="431">
        <f t="shared" si="21"/>
        <v>115</v>
      </c>
      <c r="K17" s="432">
        <f t="shared" si="6"/>
        <v>244980</v>
      </c>
      <c r="M17" s="408"/>
      <c r="N17">
        <v>27.22</v>
      </c>
      <c r="O17" s="15">
        <v>24</v>
      </c>
      <c r="P17" s="294">
        <f t="shared" si="13"/>
        <v>653.28</v>
      </c>
      <c r="Q17" s="242">
        <v>44949</v>
      </c>
      <c r="R17" s="69">
        <f t="shared" si="14"/>
        <v>653.28</v>
      </c>
      <c r="S17" s="70" t="s">
        <v>547</v>
      </c>
      <c r="T17" s="658">
        <v>81</v>
      </c>
      <c r="U17" s="1084">
        <f t="shared" si="15"/>
        <v>15134.320000000003</v>
      </c>
      <c r="V17" s="1085">
        <f t="shared" si="22"/>
        <v>556</v>
      </c>
      <c r="W17" s="432">
        <f t="shared" si="7"/>
        <v>52915.68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8"/>
      <c r="AG17" s="1084">
        <f t="shared" si="19"/>
        <v>18452.12</v>
      </c>
      <c r="AH17" s="1085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>
        <v>19</v>
      </c>
      <c r="D18" s="1140">
        <f t="shared" si="9"/>
        <v>517.17999999999995</v>
      </c>
      <c r="E18" s="933">
        <v>44937</v>
      </c>
      <c r="F18" s="640">
        <f t="shared" si="10"/>
        <v>517.17999999999995</v>
      </c>
      <c r="G18" s="642" t="s">
        <v>458</v>
      </c>
      <c r="H18" s="204">
        <v>90</v>
      </c>
      <c r="I18" s="430">
        <f t="shared" si="11"/>
        <v>2618.150000000001</v>
      </c>
      <c r="J18" s="431">
        <f t="shared" si="21"/>
        <v>96</v>
      </c>
      <c r="K18" s="432">
        <f t="shared" si="6"/>
        <v>46546.2</v>
      </c>
      <c r="N18">
        <v>27.22</v>
      </c>
      <c r="O18" s="15">
        <v>24</v>
      </c>
      <c r="P18" s="294">
        <f t="shared" si="13"/>
        <v>653.28</v>
      </c>
      <c r="Q18" s="242">
        <v>44950</v>
      </c>
      <c r="R18" s="69">
        <f t="shared" si="14"/>
        <v>653.28</v>
      </c>
      <c r="S18" s="70" t="s">
        <v>522</v>
      </c>
      <c r="T18" s="658">
        <v>81</v>
      </c>
      <c r="U18" s="1084">
        <f t="shared" si="15"/>
        <v>14481.040000000003</v>
      </c>
      <c r="V18" s="1085">
        <f t="shared" si="22"/>
        <v>532</v>
      </c>
      <c r="W18" s="432">
        <f t="shared" si="7"/>
        <v>52915.68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8"/>
      <c r="AG18" s="1084">
        <f t="shared" si="19"/>
        <v>18452.12</v>
      </c>
      <c r="AH18" s="1085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>
        <v>24</v>
      </c>
      <c r="D19" s="1140">
        <f t="shared" si="9"/>
        <v>653.28</v>
      </c>
      <c r="E19" s="933">
        <v>44937</v>
      </c>
      <c r="F19" s="640">
        <f t="shared" si="10"/>
        <v>653.28</v>
      </c>
      <c r="G19" s="642" t="s">
        <v>464</v>
      </c>
      <c r="H19" s="204">
        <v>90</v>
      </c>
      <c r="I19" s="430">
        <f t="shared" si="11"/>
        <v>1964.870000000001</v>
      </c>
      <c r="J19" s="431">
        <f t="shared" si="21"/>
        <v>72</v>
      </c>
      <c r="K19" s="432">
        <f t="shared" si="6"/>
        <v>58795.199999999997</v>
      </c>
      <c r="N19">
        <v>27.22</v>
      </c>
      <c r="O19" s="15">
        <v>6</v>
      </c>
      <c r="P19" s="294">
        <f t="shared" si="13"/>
        <v>163.32</v>
      </c>
      <c r="Q19" s="242">
        <v>44951</v>
      </c>
      <c r="R19" s="69">
        <f t="shared" si="14"/>
        <v>163.32</v>
      </c>
      <c r="S19" s="70" t="s">
        <v>555</v>
      </c>
      <c r="T19" s="658">
        <v>81</v>
      </c>
      <c r="U19" s="1084">
        <f t="shared" si="15"/>
        <v>14317.720000000003</v>
      </c>
      <c r="V19" s="1085">
        <f t="shared" si="22"/>
        <v>526</v>
      </c>
      <c r="W19" s="432">
        <f t="shared" si="7"/>
        <v>13228.92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8"/>
      <c r="AG19" s="1084">
        <f t="shared" si="19"/>
        <v>18452.12</v>
      </c>
      <c r="AH19" s="1085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>
        <v>1</v>
      </c>
      <c r="D20" s="1140">
        <f t="shared" si="9"/>
        <v>27.22</v>
      </c>
      <c r="E20" s="933">
        <v>44938</v>
      </c>
      <c r="F20" s="640">
        <f t="shared" si="10"/>
        <v>27.22</v>
      </c>
      <c r="G20" s="642" t="s">
        <v>470</v>
      </c>
      <c r="H20" s="204">
        <v>84</v>
      </c>
      <c r="I20" s="430">
        <f t="shared" si="11"/>
        <v>1937.650000000001</v>
      </c>
      <c r="J20" s="431">
        <f t="shared" si="21"/>
        <v>71</v>
      </c>
      <c r="K20" s="432">
        <f t="shared" si="6"/>
        <v>2286.48</v>
      </c>
      <c r="N20">
        <v>27.22</v>
      </c>
      <c r="O20" s="15">
        <v>28</v>
      </c>
      <c r="P20" s="294">
        <f t="shared" si="13"/>
        <v>762.16</v>
      </c>
      <c r="Q20" s="242">
        <v>44952</v>
      </c>
      <c r="R20" s="69">
        <f t="shared" si="14"/>
        <v>762.16</v>
      </c>
      <c r="S20" s="70" t="s">
        <v>566</v>
      </c>
      <c r="T20" s="71">
        <v>81</v>
      </c>
      <c r="U20" s="430">
        <f t="shared" si="15"/>
        <v>13555.560000000003</v>
      </c>
      <c r="V20" s="431">
        <f t="shared" si="22"/>
        <v>498</v>
      </c>
      <c r="W20" s="432">
        <f t="shared" si="7"/>
        <v>61734.96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>
        <v>6</v>
      </c>
      <c r="D21" s="1140">
        <f t="shared" si="9"/>
        <v>163.32</v>
      </c>
      <c r="E21" s="933">
        <v>44939</v>
      </c>
      <c r="F21" s="640">
        <f t="shared" si="10"/>
        <v>163.32</v>
      </c>
      <c r="G21" s="642" t="s">
        <v>473</v>
      </c>
      <c r="H21" s="204">
        <v>84</v>
      </c>
      <c r="I21" s="430">
        <f t="shared" si="11"/>
        <v>1774.3300000000011</v>
      </c>
      <c r="J21" s="431">
        <f t="shared" si="21"/>
        <v>65</v>
      </c>
      <c r="K21" s="432">
        <f t="shared" si="6"/>
        <v>13718.88</v>
      </c>
      <c r="N21">
        <v>27.22</v>
      </c>
      <c r="O21" s="15">
        <v>40</v>
      </c>
      <c r="P21" s="294">
        <f t="shared" si="13"/>
        <v>1088.8</v>
      </c>
      <c r="Q21" s="242">
        <v>44953</v>
      </c>
      <c r="R21" s="69">
        <f t="shared" si="14"/>
        <v>1088.8</v>
      </c>
      <c r="S21" s="70" t="s">
        <v>561</v>
      </c>
      <c r="T21" s="71">
        <v>81</v>
      </c>
      <c r="U21" s="430">
        <f t="shared" si="15"/>
        <v>12466.760000000004</v>
      </c>
      <c r="V21" s="431">
        <f t="shared" si="22"/>
        <v>458</v>
      </c>
      <c r="W21" s="432">
        <f t="shared" si="7"/>
        <v>88192.8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>
        <v>24</v>
      </c>
      <c r="D22" s="1140">
        <f t="shared" si="9"/>
        <v>653.28</v>
      </c>
      <c r="E22" s="933">
        <v>44939</v>
      </c>
      <c r="F22" s="640">
        <f t="shared" si="10"/>
        <v>653.28</v>
      </c>
      <c r="G22" s="642" t="s">
        <v>476</v>
      </c>
      <c r="H22" s="204">
        <v>84</v>
      </c>
      <c r="I22" s="430">
        <f t="shared" si="11"/>
        <v>1121.0500000000011</v>
      </c>
      <c r="J22" s="431">
        <f t="shared" si="21"/>
        <v>41</v>
      </c>
      <c r="K22" s="432">
        <f t="shared" si="6"/>
        <v>54875.519999999997</v>
      </c>
      <c r="M22" t="s">
        <v>22</v>
      </c>
      <c r="N22">
        <v>27.22</v>
      </c>
      <c r="O22" s="15">
        <v>2</v>
      </c>
      <c r="P22" s="294">
        <f t="shared" si="13"/>
        <v>54.44</v>
      </c>
      <c r="Q22" s="242">
        <v>44954</v>
      </c>
      <c r="R22" s="69">
        <f t="shared" si="14"/>
        <v>54.44</v>
      </c>
      <c r="S22" s="70" t="s">
        <v>570</v>
      </c>
      <c r="T22" s="71">
        <v>81</v>
      </c>
      <c r="U22" s="430">
        <f t="shared" si="15"/>
        <v>12412.320000000003</v>
      </c>
      <c r="V22" s="431">
        <f t="shared" si="22"/>
        <v>456</v>
      </c>
      <c r="W22" s="432">
        <f t="shared" si="7"/>
        <v>4409.6399999999994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>
        <v>24</v>
      </c>
      <c r="D23" s="1140">
        <f t="shared" si="9"/>
        <v>653.28</v>
      </c>
      <c r="E23" s="933">
        <v>44940</v>
      </c>
      <c r="F23" s="640">
        <f t="shared" si="10"/>
        <v>653.28</v>
      </c>
      <c r="G23" s="642" t="s">
        <v>485</v>
      </c>
      <c r="H23" s="204">
        <v>84</v>
      </c>
      <c r="I23" s="430">
        <f t="shared" si="11"/>
        <v>467.77000000000112</v>
      </c>
      <c r="J23" s="431">
        <f t="shared" si="21"/>
        <v>17</v>
      </c>
      <c r="K23" s="432">
        <f t="shared" si="6"/>
        <v>54875.519999999997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12412.320000000003</v>
      </c>
      <c r="V23" s="431">
        <f t="shared" si="22"/>
        <v>456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>
        <v>17</v>
      </c>
      <c r="D24" s="1140">
        <f t="shared" si="9"/>
        <v>462.74</v>
      </c>
      <c r="E24" s="933">
        <v>44943</v>
      </c>
      <c r="F24" s="640">
        <f t="shared" si="10"/>
        <v>462.74</v>
      </c>
      <c r="G24" s="642" t="s">
        <v>496</v>
      </c>
      <c r="H24" s="204">
        <v>84</v>
      </c>
      <c r="I24" s="430">
        <f t="shared" si="11"/>
        <v>5.0300000000011096</v>
      </c>
      <c r="J24" s="431">
        <f t="shared" si="21"/>
        <v>0</v>
      </c>
      <c r="K24" s="432">
        <f t="shared" si="6"/>
        <v>38870.160000000003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12412.320000000003</v>
      </c>
      <c r="V24" s="431">
        <f t="shared" si="22"/>
        <v>456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1140">
        <f t="shared" si="9"/>
        <v>0</v>
      </c>
      <c r="E25" s="933"/>
      <c r="F25" s="640">
        <f t="shared" si="10"/>
        <v>0</v>
      </c>
      <c r="G25" s="642"/>
      <c r="H25" s="204"/>
      <c r="I25" s="430">
        <f t="shared" si="11"/>
        <v>5.0300000000011096</v>
      </c>
      <c r="J25" s="431">
        <f t="shared" si="21"/>
        <v>0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12412.320000000003</v>
      </c>
      <c r="V25" s="431">
        <f t="shared" si="22"/>
        <v>456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1140">
        <f t="shared" si="9"/>
        <v>0</v>
      </c>
      <c r="E26" s="933"/>
      <c r="F26" s="640">
        <f t="shared" si="10"/>
        <v>0</v>
      </c>
      <c r="G26" s="1146"/>
      <c r="H26" s="1137"/>
      <c r="I26" s="1151">
        <f t="shared" si="11"/>
        <v>5.0300000000011096</v>
      </c>
      <c r="J26" s="1152">
        <f t="shared" si="21"/>
        <v>0</v>
      </c>
      <c r="K26" s="1153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12412.320000000003</v>
      </c>
      <c r="V26" s="431">
        <f t="shared" si="22"/>
        <v>456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1140">
        <f t="shared" si="9"/>
        <v>0</v>
      </c>
      <c r="E27" s="933"/>
      <c r="F27" s="640">
        <f t="shared" si="10"/>
        <v>0</v>
      </c>
      <c r="G27" s="1146"/>
      <c r="H27" s="1137"/>
      <c r="I27" s="1151">
        <f t="shared" si="11"/>
        <v>5.0300000000011096</v>
      </c>
      <c r="J27" s="1152">
        <f t="shared" si="21"/>
        <v>0</v>
      </c>
      <c r="K27" s="1153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12412.320000000003</v>
      </c>
      <c r="V27" s="431">
        <f t="shared" si="22"/>
        <v>456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1140">
        <f t="shared" si="9"/>
        <v>0</v>
      </c>
      <c r="E28" s="933"/>
      <c r="F28" s="640">
        <f t="shared" si="10"/>
        <v>0</v>
      </c>
      <c r="G28" s="1146"/>
      <c r="H28" s="1137"/>
      <c r="I28" s="1151">
        <f t="shared" si="11"/>
        <v>5.0300000000011096</v>
      </c>
      <c r="J28" s="1152">
        <f t="shared" si="21"/>
        <v>0</v>
      </c>
      <c r="K28" s="1153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12412.320000000003</v>
      </c>
      <c r="V28" s="431">
        <f t="shared" si="22"/>
        <v>456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1140">
        <f t="shared" si="9"/>
        <v>0</v>
      </c>
      <c r="E29" s="933"/>
      <c r="F29" s="640">
        <f t="shared" si="10"/>
        <v>0</v>
      </c>
      <c r="G29" s="642"/>
      <c r="H29" s="204"/>
      <c r="I29" s="430">
        <f t="shared" si="11"/>
        <v>5.0300000000011096</v>
      </c>
      <c r="J29" s="431">
        <f t="shared" si="21"/>
        <v>0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12412.320000000003</v>
      </c>
      <c r="V29" s="431">
        <f t="shared" si="22"/>
        <v>456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1140">
        <f t="shared" si="9"/>
        <v>0</v>
      </c>
      <c r="E30" s="933"/>
      <c r="F30" s="640">
        <f t="shared" si="10"/>
        <v>0</v>
      </c>
      <c r="G30" s="642"/>
      <c r="H30" s="204"/>
      <c r="I30" s="430">
        <f t="shared" si="11"/>
        <v>5.0300000000011096</v>
      </c>
      <c r="J30" s="431">
        <f t="shared" si="21"/>
        <v>0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12412.320000000003</v>
      </c>
      <c r="V30" s="431">
        <f t="shared" si="22"/>
        <v>456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1140">
        <f t="shared" si="9"/>
        <v>0</v>
      </c>
      <c r="E31" s="933"/>
      <c r="F31" s="640">
        <f t="shared" si="10"/>
        <v>0</v>
      </c>
      <c r="G31" s="642"/>
      <c r="H31" s="204"/>
      <c r="I31" s="430">
        <f t="shared" si="11"/>
        <v>5.0300000000011096</v>
      </c>
      <c r="J31" s="431">
        <f t="shared" si="21"/>
        <v>0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12412.320000000003</v>
      </c>
      <c r="V31" s="431">
        <f t="shared" si="22"/>
        <v>456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1140">
        <f t="shared" si="9"/>
        <v>0</v>
      </c>
      <c r="E32" s="933"/>
      <c r="F32" s="640">
        <f t="shared" si="10"/>
        <v>0</v>
      </c>
      <c r="G32" s="642"/>
      <c r="H32" s="204"/>
      <c r="I32" s="430">
        <f t="shared" si="11"/>
        <v>5.0300000000011096</v>
      </c>
      <c r="J32" s="431">
        <f t="shared" si="21"/>
        <v>0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12412.320000000003</v>
      </c>
      <c r="V32" s="431">
        <f t="shared" si="22"/>
        <v>456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1140">
        <f t="shared" si="9"/>
        <v>0</v>
      </c>
      <c r="E33" s="933"/>
      <c r="F33" s="640">
        <f t="shared" si="10"/>
        <v>0</v>
      </c>
      <c r="G33" s="642"/>
      <c r="H33" s="204"/>
      <c r="I33" s="430">
        <f t="shared" si="11"/>
        <v>5.0300000000011096</v>
      </c>
      <c r="J33" s="431">
        <f t="shared" si="21"/>
        <v>0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12412.320000000003</v>
      </c>
      <c r="V33" s="431">
        <f t="shared" si="22"/>
        <v>456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1140">
        <f t="shared" si="9"/>
        <v>0</v>
      </c>
      <c r="E34" s="933"/>
      <c r="F34" s="640">
        <f t="shared" si="10"/>
        <v>0</v>
      </c>
      <c r="G34" s="642"/>
      <c r="H34" s="204"/>
      <c r="I34" s="430">
        <f t="shared" si="11"/>
        <v>5.0300000000011096</v>
      </c>
      <c r="J34" s="431">
        <f t="shared" si="21"/>
        <v>0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12412.320000000003</v>
      </c>
      <c r="V34" s="431">
        <f t="shared" si="22"/>
        <v>456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1140">
        <f t="shared" si="9"/>
        <v>0</v>
      </c>
      <c r="E35" s="933"/>
      <c r="F35" s="640">
        <f t="shared" si="10"/>
        <v>0</v>
      </c>
      <c r="G35" s="642"/>
      <c r="H35" s="204"/>
      <c r="I35" s="430">
        <f t="shared" si="11"/>
        <v>5.0300000000011096</v>
      </c>
      <c r="J35" s="431">
        <f t="shared" si="21"/>
        <v>0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12412.320000000003</v>
      </c>
      <c r="V35" s="431">
        <f t="shared" si="22"/>
        <v>456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1140">
        <f t="shared" si="9"/>
        <v>0</v>
      </c>
      <c r="E36" s="933"/>
      <c r="F36" s="640">
        <f t="shared" si="10"/>
        <v>0</v>
      </c>
      <c r="G36" s="642"/>
      <c r="H36" s="204"/>
      <c r="I36" s="430">
        <f t="shared" si="11"/>
        <v>5.0300000000011096</v>
      </c>
      <c r="J36" s="431">
        <f t="shared" si="21"/>
        <v>0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12412.320000000003</v>
      </c>
      <c r="V36" s="431">
        <f t="shared" si="22"/>
        <v>456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40">
        <f t="shared" si="9"/>
        <v>0</v>
      </c>
      <c r="E37" s="641"/>
      <c r="F37" s="640">
        <f t="shared" si="10"/>
        <v>0</v>
      </c>
      <c r="G37" s="642"/>
      <c r="H37" s="204"/>
      <c r="I37" s="430">
        <f t="shared" si="11"/>
        <v>5.0300000000011096</v>
      </c>
      <c r="J37" s="431">
        <f t="shared" si="21"/>
        <v>0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12412.320000000003</v>
      </c>
      <c r="V37" s="431">
        <f t="shared" si="22"/>
        <v>456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40">
        <f t="shared" si="9"/>
        <v>0</v>
      </c>
      <c r="E38" s="641"/>
      <c r="F38" s="640">
        <f t="shared" si="10"/>
        <v>0</v>
      </c>
      <c r="G38" s="642"/>
      <c r="H38" s="204"/>
      <c r="I38" s="430">
        <f t="shared" si="11"/>
        <v>5.0300000000011096</v>
      </c>
      <c r="J38" s="431">
        <f t="shared" si="21"/>
        <v>0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12412.320000000003</v>
      </c>
      <c r="V38" s="431">
        <f t="shared" si="22"/>
        <v>456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40">
        <f t="shared" si="9"/>
        <v>0</v>
      </c>
      <c r="E39" s="641"/>
      <c r="F39" s="640">
        <f t="shared" si="10"/>
        <v>0</v>
      </c>
      <c r="G39" s="642"/>
      <c r="H39" s="204"/>
      <c r="I39" s="430">
        <f t="shared" si="11"/>
        <v>5.0300000000011096</v>
      </c>
      <c r="J39" s="431">
        <f t="shared" si="21"/>
        <v>0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12412.320000000003</v>
      </c>
      <c r="V39" s="431">
        <f t="shared" si="22"/>
        <v>456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40">
        <f t="shared" si="9"/>
        <v>0</v>
      </c>
      <c r="E40" s="641"/>
      <c r="F40" s="640">
        <f t="shared" si="10"/>
        <v>0</v>
      </c>
      <c r="G40" s="642"/>
      <c r="H40" s="204"/>
      <c r="I40" s="430">
        <f t="shared" si="11"/>
        <v>5.0300000000011096</v>
      </c>
      <c r="J40" s="431">
        <f t="shared" si="21"/>
        <v>0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12412.320000000003</v>
      </c>
      <c r="V40" s="431">
        <f t="shared" si="22"/>
        <v>456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40">
        <f t="shared" si="9"/>
        <v>0</v>
      </c>
      <c r="E41" s="641"/>
      <c r="F41" s="640">
        <f t="shared" si="10"/>
        <v>0</v>
      </c>
      <c r="G41" s="642"/>
      <c r="H41" s="204"/>
      <c r="I41" s="430">
        <f t="shared" si="11"/>
        <v>5.0300000000011096</v>
      </c>
      <c r="J41" s="431">
        <f t="shared" si="21"/>
        <v>0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12412.320000000003</v>
      </c>
      <c r="V41" s="431">
        <f t="shared" si="22"/>
        <v>456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40">
        <f t="shared" si="9"/>
        <v>0</v>
      </c>
      <c r="E42" s="641"/>
      <c r="F42" s="640">
        <f t="shared" si="10"/>
        <v>0</v>
      </c>
      <c r="G42" s="642"/>
      <c r="H42" s="204"/>
      <c r="I42" s="430">
        <f t="shared" si="11"/>
        <v>5.0300000000011096</v>
      </c>
      <c r="J42" s="431">
        <f t="shared" si="21"/>
        <v>0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12412.320000000003</v>
      </c>
      <c r="V42" s="431">
        <f t="shared" si="22"/>
        <v>456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40">
        <f t="shared" si="9"/>
        <v>0</v>
      </c>
      <c r="E43" s="641"/>
      <c r="F43" s="640">
        <f t="shared" si="10"/>
        <v>0</v>
      </c>
      <c r="G43" s="642"/>
      <c r="H43" s="204"/>
      <c r="I43" s="430">
        <f t="shared" si="11"/>
        <v>5.0300000000011096</v>
      </c>
      <c r="J43" s="431">
        <f t="shared" si="21"/>
        <v>0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12412.320000000003</v>
      </c>
      <c r="V43" s="431">
        <f t="shared" si="22"/>
        <v>456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40">
        <f t="shared" si="9"/>
        <v>0</v>
      </c>
      <c r="E44" s="641"/>
      <c r="F44" s="640">
        <f t="shared" si="10"/>
        <v>0</v>
      </c>
      <c r="G44" s="642"/>
      <c r="H44" s="204"/>
      <c r="I44" s="430">
        <f t="shared" si="11"/>
        <v>5.0300000000011096</v>
      </c>
      <c r="J44" s="431">
        <f t="shared" si="21"/>
        <v>0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12412.320000000003</v>
      </c>
      <c r="V44" s="431">
        <f t="shared" si="22"/>
        <v>456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40">
        <f t="shared" si="9"/>
        <v>0</v>
      </c>
      <c r="E45" s="641"/>
      <c r="F45" s="640">
        <f t="shared" si="10"/>
        <v>0</v>
      </c>
      <c r="G45" s="642"/>
      <c r="H45" s="204"/>
      <c r="I45" s="430">
        <f t="shared" si="11"/>
        <v>5.0300000000011096</v>
      </c>
      <c r="J45" s="431">
        <f t="shared" si="21"/>
        <v>0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12412.320000000003</v>
      </c>
      <c r="V45" s="431">
        <f t="shared" si="22"/>
        <v>456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40">
        <f t="shared" si="9"/>
        <v>0</v>
      </c>
      <c r="E46" s="641"/>
      <c r="F46" s="640">
        <f t="shared" si="10"/>
        <v>0</v>
      </c>
      <c r="G46" s="642"/>
      <c r="H46" s="204"/>
      <c r="I46" s="430">
        <f t="shared" si="11"/>
        <v>5.0300000000011096</v>
      </c>
      <c r="J46" s="431">
        <f t="shared" si="21"/>
        <v>0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12412.320000000003</v>
      </c>
      <c r="V46" s="431">
        <f t="shared" si="22"/>
        <v>456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40">
        <f t="shared" si="9"/>
        <v>0</v>
      </c>
      <c r="E47" s="641"/>
      <c r="F47" s="640">
        <f t="shared" si="10"/>
        <v>0</v>
      </c>
      <c r="G47" s="642"/>
      <c r="H47" s="204"/>
      <c r="I47" s="430">
        <f t="shared" si="11"/>
        <v>5.0300000000011096</v>
      </c>
      <c r="J47" s="431">
        <f t="shared" si="21"/>
        <v>0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12412.320000000003</v>
      </c>
      <c r="V47" s="431">
        <f t="shared" si="22"/>
        <v>456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40">
        <f t="shared" si="9"/>
        <v>0</v>
      </c>
      <c r="E48" s="641"/>
      <c r="F48" s="640">
        <f t="shared" si="10"/>
        <v>0</v>
      </c>
      <c r="G48" s="642"/>
      <c r="H48" s="204"/>
      <c r="I48" s="430">
        <f t="shared" si="11"/>
        <v>5.0300000000011096</v>
      </c>
      <c r="J48" s="431">
        <f t="shared" si="21"/>
        <v>0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12412.320000000003</v>
      </c>
      <c r="V48" s="431">
        <f t="shared" si="22"/>
        <v>456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5.0300000000011096</v>
      </c>
      <c r="J49" s="431">
        <f t="shared" si="21"/>
        <v>0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12412.320000000003</v>
      </c>
      <c r="V49" s="431">
        <f t="shared" si="22"/>
        <v>456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5.0300000000011096</v>
      </c>
      <c r="J50" s="431">
        <f t="shared" si="21"/>
        <v>0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12412.320000000003</v>
      </c>
      <c r="V50" s="431">
        <f t="shared" si="22"/>
        <v>456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5.0300000000011096</v>
      </c>
      <c r="J51" s="431">
        <f t="shared" si="21"/>
        <v>0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12412.320000000003</v>
      </c>
      <c r="V51" s="431">
        <f t="shared" si="22"/>
        <v>456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5.0300000000011096</v>
      </c>
      <c r="J52" s="431">
        <f t="shared" si="21"/>
        <v>0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12412.320000000003</v>
      </c>
      <c r="V52" s="431">
        <f t="shared" si="22"/>
        <v>456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5.0300000000011096</v>
      </c>
      <c r="J53" s="431">
        <f t="shared" si="21"/>
        <v>0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12412.320000000003</v>
      </c>
      <c r="V53" s="431">
        <f t="shared" si="22"/>
        <v>456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5.0300000000011096</v>
      </c>
      <c r="J54" s="431">
        <f t="shared" si="21"/>
        <v>0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12412.320000000003</v>
      </c>
      <c r="V54" s="431">
        <f t="shared" si="22"/>
        <v>456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5.0300000000011096</v>
      </c>
      <c r="J55" s="431">
        <f t="shared" si="21"/>
        <v>0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12412.320000000003</v>
      </c>
      <c r="V55" s="431">
        <f t="shared" si="22"/>
        <v>456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5.0300000000011096</v>
      </c>
      <c r="J56" s="431">
        <f t="shared" si="21"/>
        <v>0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12412.320000000003</v>
      </c>
      <c r="V56" s="431">
        <f t="shared" si="22"/>
        <v>456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5.0300000000011096</v>
      </c>
      <c r="J57" s="431">
        <f t="shared" si="21"/>
        <v>0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12412.320000000003</v>
      </c>
      <c r="V57" s="431">
        <f t="shared" si="22"/>
        <v>456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5.0300000000011096</v>
      </c>
      <c r="J58" s="431">
        <f t="shared" si="21"/>
        <v>0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12412.320000000003</v>
      </c>
      <c r="V58" s="431">
        <f t="shared" si="22"/>
        <v>456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5.0300000000011096</v>
      </c>
      <c r="J59" s="431">
        <f t="shared" si="21"/>
        <v>0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12412.320000000003</v>
      </c>
      <c r="V59" s="431">
        <f t="shared" si="22"/>
        <v>456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5.0300000000011096</v>
      </c>
      <c r="J60" s="431">
        <f t="shared" si="21"/>
        <v>0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12412.320000000003</v>
      </c>
      <c r="V60" s="431">
        <f t="shared" si="22"/>
        <v>456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5.0300000000011096</v>
      </c>
      <c r="J61" s="431">
        <f t="shared" si="21"/>
        <v>0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12412.320000000003</v>
      </c>
      <c r="V61" s="431">
        <f t="shared" si="22"/>
        <v>456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5.0300000000011096</v>
      </c>
      <c r="J62" s="431">
        <f t="shared" si="21"/>
        <v>0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12412.320000000003</v>
      </c>
      <c r="V62" s="431">
        <f t="shared" si="22"/>
        <v>456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5.0300000000011096</v>
      </c>
      <c r="J63" s="431">
        <f t="shared" si="21"/>
        <v>0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12412.320000000003</v>
      </c>
      <c r="V63" s="431">
        <f t="shared" si="22"/>
        <v>456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5.0300000000011096</v>
      </c>
      <c r="J64" s="431">
        <f t="shared" si="21"/>
        <v>0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12412.320000000003</v>
      </c>
      <c r="V64" s="431">
        <f t="shared" si="22"/>
        <v>456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5.0300000000011096</v>
      </c>
      <c r="J65" s="431">
        <f t="shared" si="21"/>
        <v>0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12412.320000000003</v>
      </c>
      <c r="V65" s="431">
        <f t="shared" si="22"/>
        <v>456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5.0300000000011096</v>
      </c>
      <c r="J66" s="431">
        <f t="shared" si="21"/>
        <v>0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12412.320000000003</v>
      </c>
      <c r="V66" s="431">
        <f t="shared" si="22"/>
        <v>456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5.0300000000011096</v>
      </c>
      <c r="J67" s="431">
        <f t="shared" si="21"/>
        <v>0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12412.320000000003</v>
      </c>
      <c r="V67" s="431">
        <f t="shared" si="22"/>
        <v>456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5.0300000000011096</v>
      </c>
      <c r="J68" s="431">
        <f t="shared" si="21"/>
        <v>0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12412.320000000003</v>
      </c>
      <c r="V68" s="431">
        <f t="shared" si="22"/>
        <v>456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5.0300000000011096</v>
      </c>
      <c r="J69" s="431">
        <f t="shared" si="21"/>
        <v>0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12412.320000000003</v>
      </c>
      <c r="V69" s="431">
        <f t="shared" si="22"/>
        <v>456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5.0300000000011096</v>
      </c>
      <c r="J70" s="431">
        <f t="shared" si="21"/>
        <v>0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12412.320000000003</v>
      </c>
      <c r="V70" s="431">
        <f t="shared" si="22"/>
        <v>456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5.0300000000011096</v>
      </c>
      <c r="J71" s="431">
        <f t="shared" si="21"/>
        <v>0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12412.320000000003</v>
      </c>
      <c r="V71" s="431">
        <f t="shared" si="22"/>
        <v>456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5.0300000000011096</v>
      </c>
      <c r="J72" s="431">
        <f t="shared" si="21"/>
        <v>0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12412.320000000003</v>
      </c>
      <c r="V72" s="431">
        <f t="shared" si="22"/>
        <v>456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5.0300000000011096</v>
      </c>
      <c r="J73" s="431">
        <f t="shared" si="21"/>
        <v>0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12412.320000000003</v>
      </c>
      <c r="V73" s="431">
        <f t="shared" si="22"/>
        <v>456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5.0300000000011096</v>
      </c>
      <c r="J74" s="431">
        <f t="shared" si="21"/>
        <v>0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12412.320000000003</v>
      </c>
      <c r="V74" s="431">
        <f t="shared" si="22"/>
        <v>456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5.0300000000011096</v>
      </c>
      <c r="J75" s="431">
        <f t="shared" si="21"/>
        <v>0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12412.320000000003</v>
      </c>
      <c r="V75" s="431">
        <f t="shared" si="22"/>
        <v>456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5.0300000000011096</v>
      </c>
      <c r="J76" s="431">
        <f t="shared" si="21"/>
        <v>0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12412.320000000003</v>
      </c>
      <c r="V76" s="431">
        <f t="shared" si="22"/>
        <v>456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5.0300000000011096</v>
      </c>
      <c r="J77" s="431">
        <f t="shared" ref="J77:J113" si="36">J76-C77</f>
        <v>0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12412.320000000003</v>
      </c>
      <c r="V77" s="431">
        <f t="shared" ref="V77:V113" si="37">V76-O77</f>
        <v>456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5.0300000000011096</v>
      </c>
      <c r="J78" s="431">
        <f t="shared" si="36"/>
        <v>0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12412.320000000003</v>
      </c>
      <c r="V78" s="431">
        <f t="shared" si="37"/>
        <v>456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5.0300000000011096</v>
      </c>
      <c r="J79" s="431">
        <f t="shared" si="36"/>
        <v>0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12412.320000000003</v>
      </c>
      <c r="V79" s="431">
        <f t="shared" si="37"/>
        <v>456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5.0300000000011096</v>
      </c>
      <c r="J80" s="431">
        <f t="shared" si="36"/>
        <v>0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12412.320000000003</v>
      </c>
      <c r="V80" s="431">
        <f t="shared" si="37"/>
        <v>456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5.0300000000011096</v>
      </c>
      <c r="J81" s="431">
        <f t="shared" si="36"/>
        <v>0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12412.320000000003</v>
      </c>
      <c r="V81" s="431">
        <f t="shared" si="37"/>
        <v>456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5.0300000000011096</v>
      </c>
      <c r="J82" s="431">
        <f t="shared" si="36"/>
        <v>0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12412.320000000003</v>
      </c>
      <c r="V82" s="431">
        <f t="shared" si="37"/>
        <v>456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5.0300000000011096</v>
      </c>
      <c r="J83" s="431">
        <f t="shared" si="36"/>
        <v>0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12412.320000000003</v>
      </c>
      <c r="V83" s="431">
        <f t="shared" si="37"/>
        <v>456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5.0300000000011096</v>
      </c>
      <c r="J84" s="431">
        <f t="shared" si="36"/>
        <v>0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12412.320000000003</v>
      </c>
      <c r="V84" s="431">
        <f t="shared" si="37"/>
        <v>456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5.0300000000011096</v>
      </c>
      <c r="J85" s="431">
        <f t="shared" si="36"/>
        <v>0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12412.320000000003</v>
      </c>
      <c r="V85" s="431">
        <f t="shared" si="37"/>
        <v>456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5.0300000000011096</v>
      </c>
      <c r="J86" s="431">
        <f t="shared" si="36"/>
        <v>0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12412.320000000003</v>
      </c>
      <c r="V86" s="431">
        <f t="shared" si="37"/>
        <v>456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5.0300000000011096</v>
      </c>
      <c r="J87" s="431">
        <f t="shared" si="36"/>
        <v>0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12412.320000000003</v>
      </c>
      <c r="V87" s="431">
        <f t="shared" si="37"/>
        <v>456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5.0300000000011096</v>
      </c>
      <c r="J88" s="431">
        <f t="shared" si="36"/>
        <v>0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12412.320000000003</v>
      </c>
      <c r="V88" s="431">
        <f t="shared" si="37"/>
        <v>456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5.0300000000011096</v>
      </c>
      <c r="J89" s="431">
        <f t="shared" si="36"/>
        <v>0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12412.320000000003</v>
      </c>
      <c r="V89" s="431">
        <f t="shared" si="37"/>
        <v>456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5.0300000000011096</v>
      </c>
      <c r="J90" s="431">
        <f t="shared" si="36"/>
        <v>0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12412.320000000003</v>
      </c>
      <c r="V90" s="431">
        <f t="shared" si="37"/>
        <v>456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5.0300000000011096</v>
      </c>
      <c r="J91" s="431">
        <f t="shared" si="36"/>
        <v>0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12412.320000000003</v>
      </c>
      <c r="V91" s="431">
        <f t="shared" si="37"/>
        <v>456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5.0300000000011096</v>
      </c>
      <c r="J92" s="431">
        <f t="shared" si="36"/>
        <v>0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12412.320000000003</v>
      </c>
      <c r="V92" s="431">
        <f t="shared" si="37"/>
        <v>456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5.0300000000011096</v>
      </c>
      <c r="J93" s="431">
        <f t="shared" si="36"/>
        <v>0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12412.320000000003</v>
      </c>
      <c r="V93" s="431">
        <f t="shared" si="37"/>
        <v>456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5.0300000000011096</v>
      </c>
      <c r="J94" s="431">
        <f t="shared" si="36"/>
        <v>0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12412.320000000003</v>
      </c>
      <c r="V94" s="431">
        <f t="shared" si="37"/>
        <v>456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5.0300000000011096</v>
      </c>
      <c r="J95" s="431">
        <f t="shared" si="36"/>
        <v>0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12412.320000000003</v>
      </c>
      <c r="V95" s="431">
        <f t="shared" si="37"/>
        <v>456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5.0300000000011096</v>
      </c>
      <c r="J96" s="431">
        <f t="shared" si="36"/>
        <v>0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12412.320000000003</v>
      </c>
      <c r="V96" s="431">
        <f t="shared" si="37"/>
        <v>456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5.0300000000011096</v>
      </c>
      <c r="J97" s="431">
        <f t="shared" si="36"/>
        <v>0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12412.320000000003</v>
      </c>
      <c r="V97" s="431">
        <f t="shared" si="37"/>
        <v>456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5.0300000000011096</v>
      </c>
      <c r="J98" s="431">
        <f t="shared" si="36"/>
        <v>0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12412.320000000003</v>
      </c>
      <c r="V98" s="431">
        <f t="shared" si="37"/>
        <v>456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5.0300000000011096</v>
      </c>
      <c r="J99" s="431">
        <f t="shared" si="36"/>
        <v>0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12412.320000000003</v>
      </c>
      <c r="V99" s="431">
        <f t="shared" si="37"/>
        <v>456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5.0300000000011096</v>
      </c>
      <c r="J100" s="431">
        <f t="shared" si="36"/>
        <v>0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12412.320000000003</v>
      </c>
      <c r="V100" s="431">
        <f t="shared" si="37"/>
        <v>456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5.0300000000011096</v>
      </c>
      <c r="J101" s="431">
        <f t="shared" si="36"/>
        <v>0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12412.320000000003</v>
      </c>
      <c r="V101" s="431">
        <f t="shared" si="37"/>
        <v>456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5.0300000000011096</v>
      </c>
      <c r="J102" s="431">
        <f t="shared" si="36"/>
        <v>0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12412.320000000003</v>
      </c>
      <c r="V102" s="431">
        <f t="shared" si="37"/>
        <v>456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5.0300000000011096</v>
      </c>
      <c r="J103" s="431">
        <f t="shared" si="36"/>
        <v>0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12412.320000000003</v>
      </c>
      <c r="V103" s="431">
        <f t="shared" si="37"/>
        <v>456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5.0300000000011096</v>
      </c>
      <c r="J104" s="431">
        <f t="shared" si="36"/>
        <v>0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12412.320000000003</v>
      </c>
      <c r="V104" s="431">
        <f t="shared" si="37"/>
        <v>456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5.0300000000011096</v>
      </c>
      <c r="J105" s="431">
        <f t="shared" si="36"/>
        <v>0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12412.320000000003</v>
      </c>
      <c r="V105" s="431">
        <f t="shared" si="37"/>
        <v>456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5.0300000000011096</v>
      </c>
      <c r="J106" s="431">
        <f t="shared" si="36"/>
        <v>0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12412.320000000003</v>
      </c>
      <c r="V106" s="431">
        <f t="shared" si="37"/>
        <v>456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5.0300000000011096</v>
      </c>
      <c r="J107" s="431">
        <f t="shared" si="36"/>
        <v>0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12412.320000000003</v>
      </c>
      <c r="V107" s="431">
        <f t="shared" si="37"/>
        <v>456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5.0300000000011096</v>
      </c>
      <c r="J108" s="431">
        <f t="shared" si="36"/>
        <v>0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12412.320000000003</v>
      </c>
      <c r="V108" s="431">
        <f t="shared" si="37"/>
        <v>456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5.0300000000011096</v>
      </c>
      <c r="J109" s="431">
        <f t="shared" si="36"/>
        <v>0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12412.320000000003</v>
      </c>
      <c r="V109" s="431">
        <f t="shared" si="37"/>
        <v>456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5.0300000000011096</v>
      </c>
      <c r="J110" s="431">
        <f t="shared" si="36"/>
        <v>0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12412.320000000003</v>
      </c>
      <c r="V110" s="431">
        <f t="shared" si="37"/>
        <v>456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5.0300000000011096</v>
      </c>
      <c r="J111" s="431">
        <f t="shared" si="36"/>
        <v>0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12412.320000000003</v>
      </c>
      <c r="V111" s="431">
        <f t="shared" si="37"/>
        <v>456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5.0300000000011096</v>
      </c>
      <c r="J112" s="431">
        <f t="shared" si="36"/>
        <v>0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12412.320000000003</v>
      </c>
      <c r="V112" s="431">
        <f t="shared" si="37"/>
        <v>456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5.0300000000011096</v>
      </c>
      <c r="J113" s="431">
        <f t="shared" si="36"/>
        <v>0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12412.320000000003</v>
      </c>
      <c r="V113" s="431">
        <f t="shared" si="37"/>
        <v>456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5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5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5"/>
      <c r="AG114" s="24"/>
      <c r="AH114" s="24"/>
      <c r="AI114" s="197">
        <f t="shared" si="26"/>
        <v>0</v>
      </c>
    </row>
    <row r="115" spans="1:35" x14ac:dyDescent="0.25">
      <c r="C115" s="53">
        <f>SUM(C9:C114)</f>
        <v>339</v>
      </c>
      <c r="D115" s="6">
        <f>SUM(D9:D114)</f>
        <v>9227.58</v>
      </c>
      <c r="F115" s="6">
        <f>SUM(F9:F114)</f>
        <v>9227.58</v>
      </c>
      <c r="O115" s="53">
        <f>SUM(O9:O114)</f>
        <v>222</v>
      </c>
      <c r="P115" s="6">
        <f>SUM(P9:P114)</f>
        <v>6042.8399999999983</v>
      </c>
      <c r="R115" s="6">
        <f>SUM(R9:R114)</f>
        <v>6042.8399999999983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456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224" t="s">
        <v>11</v>
      </c>
      <c r="D120" s="1225"/>
      <c r="E120" s="57">
        <f>E4+E5+E6-F115</f>
        <v>5.0300000000006548</v>
      </c>
      <c r="G120" s="47"/>
      <c r="H120" s="91"/>
      <c r="O120" s="1224" t="s">
        <v>11</v>
      </c>
      <c r="P120" s="1225"/>
      <c r="Q120" s="57">
        <f>Q4+Q5+Q6-R115</f>
        <v>12412.320000000002</v>
      </c>
      <c r="S120" s="47"/>
      <c r="T120" s="91"/>
      <c r="AA120" s="1224" t="s">
        <v>11</v>
      </c>
      <c r="AB120" s="1225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14" sqref="G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2" t="s">
        <v>311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19"/>
      <c r="D4" s="820"/>
      <c r="E4" s="863">
        <v>244.42</v>
      </c>
      <c r="F4" s="811">
        <v>13</v>
      </c>
      <c r="G4" s="73"/>
    </row>
    <row r="5" spans="1:9" ht="15.75" customHeight="1" x14ac:dyDescent="0.25">
      <c r="A5" s="1230" t="s">
        <v>143</v>
      </c>
      <c r="B5" s="348" t="s">
        <v>65</v>
      </c>
      <c r="C5" s="672">
        <v>142</v>
      </c>
      <c r="D5" s="673">
        <v>44915</v>
      </c>
      <c r="E5" s="659">
        <v>1085.3399999999999</v>
      </c>
      <c r="F5" s="671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230"/>
      <c r="B6" s="923" t="s">
        <v>66</v>
      </c>
      <c r="C6" s="822"/>
      <c r="D6" s="822"/>
      <c r="E6" s="822"/>
      <c r="F6" s="821"/>
    </row>
    <row r="7" spans="1:9" ht="15.75" thickBot="1" x14ac:dyDescent="0.3">
      <c r="B7" s="73"/>
      <c r="C7" s="823"/>
      <c r="D7" s="823"/>
      <c r="E7" s="823"/>
      <c r="F7" s="821"/>
    </row>
    <row r="8" spans="1:9" ht="16.5" thickTop="1" thickBot="1" x14ac:dyDescent="0.3">
      <c r="B8" s="64" t="s">
        <v>7</v>
      </c>
      <c r="C8" s="770" t="s">
        <v>8</v>
      </c>
      <c r="D8" s="771" t="s">
        <v>3</v>
      </c>
      <c r="E8" s="77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7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69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40">
        <v>210.96</v>
      </c>
      <c r="E10" s="641">
        <v>44943</v>
      </c>
      <c r="F10" s="640">
        <f t="shared" ref="F10:F52" si="2">D10</f>
        <v>210.96</v>
      </c>
      <c r="G10" s="642" t="s">
        <v>496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40">
        <v>41.21</v>
      </c>
      <c r="E11" s="641">
        <v>44945</v>
      </c>
      <c r="F11" s="640">
        <f t="shared" si="2"/>
        <v>41.21</v>
      </c>
      <c r="G11" s="642" t="s">
        <v>510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817">
        <f t="shared" si="1"/>
        <v>35</v>
      </c>
      <c r="C12" s="926">
        <v>3</v>
      </c>
      <c r="D12" s="1011">
        <v>64.28</v>
      </c>
      <c r="E12" s="1029">
        <v>44947</v>
      </c>
      <c r="F12" s="1011">
        <f t="shared" si="2"/>
        <v>64.28</v>
      </c>
      <c r="G12" s="1013" t="s">
        <v>512</v>
      </c>
      <c r="H12" s="690">
        <v>148</v>
      </c>
      <c r="I12" s="789">
        <f t="shared" si="3"/>
        <v>703.68</v>
      </c>
    </row>
    <row r="13" spans="1:9" x14ac:dyDescent="0.25">
      <c r="A13" s="77"/>
      <c r="B13" s="817">
        <f t="shared" si="1"/>
        <v>34</v>
      </c>
      <c r="C13" s="926">
        <v>1</v>
      </c>
      <c r="D13" s="1011">
        <v>20.170000000000002</v>
      </c>
      <c r="E13" s="1029">
        <v>44951</v>
      </c>
      <c r="F13" s="1011">
        <f t="shared" si="2"/>
        <v>20.170000000000002</v>
      </c>
      <c r="G13" s="1013" t="s">
        <v>555</v>
      </c>
      <c r="H13" s="690">
        <v>148</v>
      </c>
      <c r="I13" s="789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224" t="s">
        <v>11</v>
      </c>
      <c r="D73" s="1225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230"/>
      <c r="B5" s="1253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30"/>
      <c r="B6" s="1253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24" t="s">
        <v>11</v>
      </c>
      <c r="D60" s="122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G12" sqref="G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6" t="s">
        <v>359</v>
      </c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30"/>
      <c r="B4" s="1254" t="s">
        <v>90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230"/>
      <c r="B5" s="1255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6" t="s">
        <v>52</v>
      </c>
      <c r="B6" s="1255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6"/>
      <c r="B7" s="917"/>
      <c r="C7" s="128"/>
      <c r="D7" s="229"/>
      <c r="E7" s="78"/>
      <c r="F7" s="62"/>
    </row>
    <row r="8" spans="1:10" ht="16.5" thickBot="1" x14ac:dyDescent="0.3">
      <c r="A8" s="916"/>
      <c r="B8" s="917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7">
        <f>F4+F5-C10+F6+F7+F8</f>
        <v>80</v>
      </c>
      <c r="C10" s="884">
        <v>38</v>
      </c>
      <c r="D10" s="659">
        <v>1018.77</v>
      </c>
      <c r="E10" s="788">
        <v>44950</v>
      </c>
      <c r="F10" s="659">
        <f t="shared" ref="F10:F55" si="0">D10</f>
        <v>1018.77</v>
      </c>
      <c r="G10" s="657" t="s">
        <v>554</v>
      </c>
      <c r="H10" s="658">
        <v>58</v>
      </c>
      <c r="I10" s="789">
        <f>E5+E4-F10+E6+E7+E8</f>
        <v>2001.18</v>
      </c>
      <c r="J10" s="691"/>
    </row>
    <row r="11" spans="1:10" x14ac:dyDescent="0.25">
      <c r="A11" s="77"/>
      <c r="B11" s="817">
        <f t="shared" ref="B11:B54" si="1">B10-C11</f>
        <v>40</v>
      </c>
      <c r="C11" s="884">
        <v>40</v>
      </c>
      <c r="D11" s="659">
        <v>1036.3699999999999</v>
      </c>
      <c r="E11" s="788">
        <v>44953</v>
      </c>
      <c r="F11" s="659">
        <f t="shared" si="0"/>
        <v>1036.3699999999999</v>
      </c>
      <c r="G11" s="657" t="s">
        <v>567</v>
      </c>
      <c r="H11" s="658">
        <v>55</v>
      </c>
      <c r="I11" s="789">
        <f>I10-F11</f>
        <v>964.81000000000017</v>
      </c>
      <c r="J11" s="691"/>
    </row>
    <row r="12" spans="1:10" x14ac:dyDescent="0.25">
      <c r="A12" s="12"/>
      <c r="B12" s="181">
        <f t="shared" si="1"/>
        <v>40</v>
      </c>
      <c r="C12" s="15"/>
      <c r="D12" s="69"/>
      <c r="E12" s="788"/>
      <c r="F12" s="659">
        <f t="shared" si="0"/>
        <v>0</v>
      </c>
      <c r="G12" s="657"/>
      <c r="H12" s="658"/>
      <c r="I12" s="789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59"/>
      <c r="E13" s="788"/>
      <c r="F13" s="659">
        <f t="shared" si="0"/>
        <v>0</v>
      </c>
      <c r="G13" s="657"/>
      <c r="H13" s="658"/>
      <c r="I13" s="789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59"/>
      <c r="E14" s="788"/>
      <c r="F14" s="659">
        <f t="shared" si="0"/>
        <v>0</v>
      </c>
      <c r="G14" s="657"/>
      <c r="H14" s="658"/>
      <c r="I14" s="789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59"/>
      <c r="E15" s="788"/>
      <c r="F15" s="659">
        <f t="shared" si="0"/>
        <v>0</v>
      </c>
      <c r="G15" s="657"/>
      <c r="H15" s="658"/>
      <c r="I15" s="789">
        <f t="shared" si="2"/>
        <v>964.81000000000017</v>
      </c>
    </row>
    <row r="16" spans="1:10" x14ac:dyDescent="0.25">
      <c r="B16" s="181">
        <f t="shared" si="1"/>
        <v>40</v>
      </c>
      <c r="C16" s="15"/>
      <c r="D16" s="659"/>
      <c r="E16" s="788"/>
      <c r="F16" s="659">
        <f t="shared" si="0"/>
        <v>0</v>
      </c>
      <c r="G16" s="657"/>
      <c r="H16" s="658"/>
      <c r="I16" s="789">
        <f t="shared" si="2"/>
        <v>964.81000000000017</v>
      </c>
    </row>
    <row r="17" spans="2:9" x14ac:dyDescent="0.25">
      <c r="B17" s="181">
        <f t="shared" si="1"/>
        <v>40</v>
      </c>
      <c r="C17" s="15"/>
      <c r="D17" s="659"/>
      <c r="E17" s="788"/>
      <c r="F17" s="659">
        <f t="shared" si="0"/>
        <v>0</v>
      </c>
      <c r="G17" s="657"/>
      <c r="H17" s="658"/>
      <c r="I17" s="789">
        <f t="shared" si="2"/>
        <v>964.81000000000017</v>
      </c>
    </row>
    <row r="18" spans="2:9" x14ac:dyDescent="0.25">
      <c r="B18" s="181">
        <f t="shared" si="1"/>
        <v>40</v>
      </c>
      <c r="C18" s="15"/>
      <c r="D18" s="659"/>
      <c r="E18" s="788"/>
      <c r="F18" s="659">
        <f t="shared" si="0"/>
        <v>0</v>
      </c>
      <c r="G18" s="657"/>
      <c r="H18" s="658"/>
      <c r="I18" s="789">
        <f t="shared" si="2"/>
        <v>964.81000000000017</v>
      </c>
    </row>
    <row r="19" spans="2:9" x14ac:dyDescent="0.25">
      <c r="B19" s="181">
        <f t="shared" si="1"/>
        <v>40</v>
      </c>
      <c r="C19" s="53"/>
      <c r="D19" s="659"/>
      <c r="E19" s="788"/>
      <c r="F19" s="659">
        <f t="shared" si="0"/>
        <v>0</v>
      </c>
      <c r="G19" s="657"/>
      <c r="H19" s="658"/>
      <c r="I19" s="789">
        <f t="shared" si="2"/>
        <v>964.81000000000017</v>
      </c>
    </row>
    <row r="20" spans="2:9" x14ac:dyDescent="0.25">
      <c r="B20" s="181">
        <f t="shared" si="1"/>
        <v>40</v>
      </c>
      <c r="C20" s="15"/>
      <c r="D20" s="659"/>
      <c r="E20" s="788"/>
      <c r="F20" s="659">
        <f t="shared" si="0"/>
        <v>0</v>
      </c>
      <c r="G20" s="657"/>
      <c r="H20" s="658"/>
      <c r="I20" s="789">
        <f t="shared" si="2"/>
        <v>964.81000000000017</v>
      </c>
    </row>
    <row r="21" spans="2:9" x14ac:dyDescent="0.25">
      <c r="B21" s="181">
        <f t="shared" si="1"/>
        <v>40</v>
      </c>
      <c r="C21" s="15"/>
      <c r="D21" s="659"/>
      <c r="E21" s="788"/>
      <c r="F21" s="659">
        <f t="shared" si="0"/>
        <v>0</v>
      </c>
      <c r="G21" s="657"/>
      <c r="H21" s="658"/>
      <c r="I21" s="789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224" t="s">
        <v>11</v>
      </c>
      <c r="D61" s="1225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56"/>
      <c r="B5" s="1258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57"/>
      <c r="B6" s="1259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60" t="s">
        <v>11</v>
      </c>
      <c r="D56" s="1261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22" t="s">
        <v>106</v>
      </c>
      <c r="B1" s="1222"/>
      <c r="C1" s="1222"/>
      <c r="D1" s="1222"/>
      <c r="E1" s="1222"/>
      <c r="F1" s="1222"/>
      <c r="G1" s="122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223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223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4" t="s">
        <v>11</v>
      </c>
      <c r="D83" s="122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5"/>
      <c r="B1" s="1215"/>
      <c r="C1" s="1215"/>
      <c r="D1" s="1215"/>
      <c r="E1" s="1215"/>
      <c r="F1" s="1215"/>
      <c r="G1" s="12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62"/>
      <c r="C4" s="17"/>
      <c r="E4" s="251"/>
      <c r="F4" s="237"/>
    </row>
    <row r="5" spans="1:10" ht="15" customHeight="1" x14ac:dyDescent="0.25">
      <c r="A5" s="1256"/>
      <c r="B5" s="1263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57"/>
      <c r="B6" s="1264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60" t="s">
        <v>11</v>
      </c>
      <c r="D55" s="1261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18" activePane="bottomLeft" state="frozen"/>
      <selection activeCell="M1" sqref="M1"/>
      <selection pane="bottomLeft" activeCell="L38" sqref="L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22" t="s">
        <v>307</v>
      </c>
      <c r="B1" s="1222"/>
      <c r="C1" s="1222"/>
      <c r="D1" s="1222"/>
      <c r="E1" s="1222"/>
      <c r="F1" s="1222"/>
      <c r="G1" s="1222"/>
      <c r="H1" s="1222"/>
      <c r="I1" s="1222"/>
      <c r="J1" s="11">
        <v>1</v>
      </c>
      <c r="M1" s="1226" t="s">
        <v>303</v>
      </c>
      <c r="N1" s="1226"/>
      <c r="O1" s="1226"/>
      <c r="P1" s="1226"/>
      <c r="Q1" s="1226"/>
      <c r="R1" s="1226"/>
      <c r="S1" s="1226"/>
      <c r="T1" s="1226"/>
      <c r="U1" s="122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09"/>
      <c r="D4" s="910"/>
      <c r="E4" s="693">
        <v>22.7</v>
      </c>
      <c r="F4" s="671">
        <v>5</v>
      </c>
      <c r="G4" s="73"/>
      <c r="I4" s="189"/>
      <c r="J4" s="73" t="s">
        <v>36</v>
      </c>
      <c r="N4" s="12"/>
      <c r="O4" s="909"/>
      <c r="P4" s="910"/>
      <c r="Q4" s="693"/>
      <c r="R4" s="671"/>
      <c r="S4" s="73"/>
      <c r="U4" s="189"/>
      <c r="V4" s="73" t="s">
        <v>36</v>
      </c>
    </row>
    <row r="5" spans="1:23" ht="15" customHeight="1" x14ac:dyDescent="0.25">
      <c r="A5" s="1234" t="s">
        <v>116</v>
      </c>
      <c r="B5" s="1265" t="s">
        <v>43</v>
      </c>
      <c r="C5" s="909">
        <v>44</v>
      </c>
      <c r="D5" s="910">
        <v>44900</v>
      </c>
      <c r="E5" s="693">
        <v>1502.74</v>
      </c>
      <c r="F5" s="671">
        <v>331</v>
      </c>
      <c r="G5" s="5">
        <f>F109</f>
        <v>4031.5199999999982</v>
      </c>
      <c r="H5" s="7">
        <f>E4+E5-G5+E6+E7</f>
        <v>2.0463630789890885E-12</v>
      </c>
      <c r="I5" s="189"/>
      <c r="J5" s="73"/>
      <c r="M5" s="1234" t="s">
        <v>116</v>
      </c>
      <c r="N5" s="1265" t="s">
        <v>43</v>
      </c>
      <c r="O5" s="909">
        <v>45</v>
      </c>
      <c r="P5" s="910">
        <v>44937</v>
      </c>
      <c r="Q5" s="693">
        <v>1502.74</v>
      </c>
      <c r="R5" s="671">
        <v>331</v>
      </c>
      <c r="S5" s="5">
        <f>R109</f>
        <v>1589.0000000000002</v>
      </c>
      <c r="T5" s="7">
        <f>Q4+Q5-S5+Q6+Q7</f>
        <v>-2.1316282072803006E-13</v>
      </c>
      <c r="U5" s="189"/>
      <c r="V5" s="73"/>
    </row>
    <row r="6" spans="1:23" x14ac:dyDescent="0.25">
      <c r="A6" s="1234"/>
      <c r="B6" s="1265"/>
      <c r="C6" s="909">
        <v>44</v>
      </c>
      <c r="D6" s="899">
        <v>44914</v>
      </c>
      <c r="E6" s="789">
        <v>1003.34</v>
      </c>
      <c r="F6" s="811">
        <v>221</v>
      </c>
      <c r="I6" s="190"/>
      <c r="J6" s="73"/>
      <c r="M6" s="1234"/>
      <c r="N6" s="1265"/>
      <c r="O6" s="909"/>
      <c r="P6" s="899"/>
      <c r="Q6" s="789">
        <v>86.26</v>
      </c>
      <c r="R6" s="811">
        <v>19</v>
      </c>
      <c r="U6" s="190"/>
      <c r="V6" s="73"/>
    </row>
    <row r="7" spans="1:23" ht="15.75" thickBot="1" x14ac:dyDescent="0.3">
      <c r="B7" s="12"/>
      <c r="C7" s="672">
        <v>44</v>
      </c>
      <c r="D7" s="899">
        <v>44925</v>
      </c>
      <c r="E7" s="693">
        <v>1502.74</v>
      </c>
      <c r="F7" s="671">
        <v>331</v>
      </c>
      <c r="I7" s="190"/>
      <c r="J7" s="73"/>
      <c r="N7" s="12"/>
      <c r="O7" s="672"/>
      <c r="P7" s="899"/>
      <c r="Q7" s="693"/>
      <c r="R7" s="671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3986.1200000000003</v>
      </c>
      <c r="J9" s="73">
        <f>F5-C9+F6+F4+F7</f>
        <v>878</v>
      </c>
      <c r="K9" s="60">
        <f>H9*F9</f>
        <v>2270</v>
      </c>
      <c r="M9" s="73"/>
      <c r="N9" s="133">
        <v>4.54</v>
      </c>
      <c r="O9" s="15">
        <v>40</v>
      </c>
      <c r="P9" s="69">
        <f t="shared" ref="P9:P72" si="2">O9*N9</f>
        <v>181.6</v>
      </c>
      <c r="Q9" s="194">
        <v>44942</v>
      </c>
      <c r="R9" s="69">
        <f t="shared" ref="R9:R31" si="3">P9</f>
        <v>181.6</v>
      </c>
      <c r="S9" s="70" t="s">
        <v>490</v>
      </c>
      <c r="T9" s="71">
        <v>50</v>
      </c>
      <c r="U9" s="189">
        <f>Q5+Q4+Q6+Q7-R9</f>
        <v>1407.4</v>
      </c>
      <c r="V9" s="73">
        <f>R5-O9+R6+R4+R7</f>
        <v>310</v>
      </c>
      <c r="W9" s="60">
        <f>T9*R9</f>
        <v>9080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3940.7200000000003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>
        <v>30</v>
      </c>
      <c r="P10" s="69">
        <f t="shared" si="2"/>
        <v>136.19999999999999</v>
      </c>
      <c r="Q10" s="194">
        <v>44943</v>
      </c>
      <c r="R10" s="69">
        <f t="shared" si="3"/>
        <v>136.19999999999999</v>
      </c>
      <c r="S10" s="70" t="s">
        <v>496</v>
      </c>
      <c r="T10" s="71">
        <v>50</v>
      </c>
      <c r="U10" s="189">
        <f>U9-R10</f>
        <v>1271.2</v>
      </c>
      <c r="V10" s="73">
        <f>V9-O10</f>
        <v>280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761">
        <f>6+74</f>
        <v>80</v>
      </c>
      <c r="D11" s="659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3577.5200000000004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1">
        <v>20</v>
      </c>
      <c r="P11" s="659">
        <f t="shared" si="2"/>
        <v>90.8</v>
      </c>
      <c r="Q11" s="194">
        <v>44944</v>
      </c>
      <c r="R11" s="69">
        <f t="shared" si="3"/>
        <v>90.8</v>
      </c>
      <c r="S11" s="70" t="s">
        <v>499</v>
      </c>
      <c r="T11" s="71">
        <v>50</v>
      </c>
      <c r="U11" s="189">
        <f t="shared" ref="U11:U74" si="8">U10-R11</f>
        <v>1180.4000000000001</v>
      </c>
      <c r="V11" s="73">
        <f t="shared" ref="V11:V74" si="9">V10-O11</f>
        <v>260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3550.2800000000007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>
        <v>30</v>
      </c>
      <c r="P12" s="69">
        <f t="shared" si="2"/>
        <v>136.19999999999999</v>
      </c>
      <c r="Q12" s="194">
        <v>44944</v>
      </c>
      <c r="R12" s="69">
        <f t="shared" si="3"/>
        <v>136.19999999999999</v>
      </c>
      <c r="S12" s="70" t="s">
        <v>500</v>
      </c>
      <c r="T12" s="71">
        <v>50</v>
      </c>
      <c r="U12" s="189">
        <f t="shared" si="8"/>
        <v>1044.2</v>
      </c>
      <c r="V12" s="73">
        <f t="shared" si="9"/>
        <v>230</v>
      </c>
      <c r="W12" s="60">
        <f t="shared" si="5"/>
        <v>6809.9999999999991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3545.7400000000007</v>
      </c>
      <c r="J13" s="73">
        <f t="shared" si="7"/>
        <v>781</v>
      </c>
      <c r="K13" s="60">
        <f t="shared" si="4"/>
        <v>227</v>
      </c>
      <c r="N13" s="133">
        <v>4.54</v>
      </c>
      <c r="O13" s="15">
        <v>1</v>
      </c>
      <c r="P13" s="69">
        <f t="shared" si="2"/>
        <v>4.54</v>
      </c>
      <c r="Q13" s="194">
        <v>44944</v>
      </c>
      <c r="R13" s="69">
        <f t="shared" si="3"/>
        <v>4.54</v>
      </c>
      <c r="S13" s="70" t="s">
        <v>501</v>
      </c>
      <c r="T13" s="71">
        <v>50</v>
      </c>
      <c r="U13" s="189">
        <f t="shared" si="8"/>
        <v>1039.6600000000001</v>
      </c>
      <c r="V13" s="73">
        <f t="shared" si="9"/>
        <v>229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3536.6600000000008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>
        <v>6</v>
      </c>
      <c r="P14" s="69">
        <f t="shared" si="2"/>
        <v>27.240000000000002</v>
      </c>
      <c r="Q14" s="194">
        <v>44944</v>
      </c>
      <c r="R14" s="69">
        <f t="shared" si="3"/>
        <v>27.240000000000002</v>
      </c>
      <c r="S14" s="70" t="s">
        <v>503</v>
      </c>
      <c r="T14" s="71">
        <v>50</v>
      </c>
      <c r="U14" s="189">
        <f t="shared" si="8"/>
        <v>1012.4200000000001</v>
      </c>
      <c r="V14" s="73">
        <f t="shared" si="9"/>
        <v>223</v>
      </c>
      <c r="W14" s="60">
        <f t="shared" si="5"/>
        <v>1362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3491.2600000000007</v>
      </c>
      <c r="J15" s="73">
        <f t="shared" si="7"/>
        <v>769</v>
      </c>
      <c r="K15" s="60">
        <f t="shared" si="4"/>
        <v>2270</v>
      </c>
      <c r="N15" s="133">
        <v>4.54</v>
      </c>
      <c r="O15" s="15">
        <v>5</v>
      </c>
      <c r="P15" s="69">
        <f t="shared" si="2"/>
        <v>22.7</v>
      </c>
      <c r="Q15" s="134">
        <v>44945</v>
      </c>
      <c r="R15" s="69">
        <f t="shared" si="3"/>
        <v>22.7</v>
      </c>
      <c r="S15" s="70" t="s">
        <v>507</v>
      </c>
      <c r="T15" s="71">
        <v>50</v>
      </c>
      <c r="U15" s="189">
        <f t="shared" si="8"/>
        <v>989.72</v>
      </c>
      <c r="V15" s="73">
        <f t="shared" si="9"/>
        <v>218</v>
      </c>
      <c r="W15" s="60">
        <f t="shared" si="5"/>
        <v>1135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3355.0600000000009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>
        <v>30</v>
      </c>
      <c r="P16" s="69">
        <f t="shared" si="2"/>
        <v>136.19999999999999</v>
      </c>
      <c r="Q16" s="194">
        <v>44946</v>
      </c>
      <c r="R16" s="69">
        <f t="shared" si="3"/>
        <v>136.19999999999999</v>
      </c>
      <c r="S16" s="70" t="s">
        <v>526</v>
      </c>
      <c r="T16" s="71">
        <v>50</v>
      </c>
      <c r="U16" s="189">
        <f t="shared" si="8"/>
        <v>853.52</v>
      </c>
      <c r="V16" s="73">
        <f t="shared" si="9"/>
        <v>188</v>
      </c>
      <c r="W16" s="60">
        <f t="shared" si="5"/>
        <v>6809.9999999999991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3218.860000000001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>
        <v>10</v>
      </c>
      <c r="P17" s="69">
        <f t="shared" si="2"/>
        <v>45.4</v>
      </c>
      <c r="Q17" s="194">
        <v>44946</v>
      </c>
      <c r="R17" s="69">
        <f t="shared" si="3"/>
        <v>45.4</v>
      </c>
      <c r="S17" s="70" t="s">
        <v>528</v>
      </c>
      <c r="T17" s="71">
        <v>50</v>
      </c>
      <c r="U17" s="189">
        <f t="shared" si="8"/>
        <v>808.12</v>
      </c>
      <c r="V17" s="73">
        <f t="shared" si="9"/>
        <v>178</v>
      </c>
      <c r="W17" s="60">
        <f t="shared" si="5"/>
        <v>2270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3173.4600000000009</v>
      </c>
      <c r="J18" s="73">
        <f t="shared" si="7"/>
        <v>699</v>
      </c>
      <c r="K18" s="60">
        <f t="shared" si="4"/>
        <v>2270</v>
      </c>
      <c r="N18" s="133">
        <v>4.54</v>
      </c>
      <c r="O18" s="15">
        <v>10</v>
      </c>
      <c r="P18" s="69">
        <f t="shared" si="2"/>
        <v>45.4</v>
      </c>
      <c r="Q18" s="194">
        <v>44947</v>
      </c>
      <c r="R18" s="69">
        <f t="shared" si="3"/>
        <v>45.4</v>
      </c>
      <c r="S18" s="70" t="s">
        <v>512</v>
      </c>
      <c r="T18" s="71">
        <v>50</v>
      </c>
      <c r="U18" s="189">
        <f t="shared" si="8"/>
        <v>762.72</v>
      </c>
      <c r="V18" s="73">
        <f t="shared" si="9"/>
        <v>168</v>
      </c>
      <c r="W18" s="60">
        <f t="shared" si="5"/>
        <v>2270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3128.0600000000009</v>
      </c>
      <c r="J19" s="73">
        <f t="shared" si="7"/>
        <v>689</v>
      </c>
      <c r="K19" s="60">
        <f t="shared" si="4"/>
        <v>2270</v>
      </c>
      <c r="N19" s="133">
        <v>4.54</v>
      </c>
      <c r="O19" s="15">
        <v>30</v>
      </c>
      <c r="P19" s="69">
        <f t="shared" si="2"/>
        <v>136.19999999999999</v>
      </c>
      <c r="Q19" s="194">
        <v>44949</v>
      </c>
      <c r="R19" s="69">
        <f t="shared" si="3"/>
        <v>136.19999999999999</v>
      </c>
      <c r="S19" s="70" t="s">
        <v>547</v>
      </c>
      <c r="T19" s="71">
        <v>50</v>
      </c>
      <c r="U19" s="189">
        <f t="shared" si="8"/>
        <v>626.52</v>
      </c>
      <c r="V19" s="73">
        <f t="shared" si="9"/>
        <v>138</v>
      </c>
      <c r="W19" s="60">
        <f t="shared" si="5"/>
        <v>6809.9999999999991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3114.440000000001</v>
      </c>
      <c r="J20" s="73">
        <f t="shared" si="7"/>
        <v>686</v>
      </c>
      <c r="K20" s="60">
        <f t="shared" si="4"/>
        <v>681</v>
      </c>
      <c r="N20" s="133">
        <v>4.54</v>
      </c>
      <c r="O20" s="15">
        <v>12</v>
      </c>
      <c r="P20" s="69">
        <f t="shared" si="2"/>
        <v>54.480000000000004</v>
      </c>
      <c r="Q20" s="194">
        <v>44950</v>
      </c>
      <c r="R20" s="69">
        <f t="shared" si="3"/>
        <v>54.480000000000004</v>
      </c>
      <c r="S20" s="70" t="s">
        <v>550</v>
      </c>
      <c r="T20" s="71">
        <v>50</v>
      </c>
      <c r="U20" s="189">
        <f t="shared" si="8"/>
        <v>572.04</v>
      </c>
      <c r="V20" s="73">
        <f t="shared" si="9"/>
        <v>126</v>
      </c>
      <c r="W20" s="60">
        <f t="shared" si="5"/>
        <v>2724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2932.8400000000011</v>
      </c>
      <c r="J21" s="73">
        <f t="shared" si="7"/>
        <v>646</v>
      </c>
      <c r="K21" s="60">
        <f t="shared" si="4"/>
        <v>9080</v>
      </c>
      <c r="N21" s="133">
        <v>4.54</v>
      </c>
      <c r="O21" s="15">
        <v>30</v>
      </c>
      <c r="P21" s="69">
        <f t="shared" si="2"/>
        <v>136.19999999999999</v>
      </c>
      <c r="Q21" s="194">
        <v>44950</v>
      </c>
      <c r="R21" s="69">
        <f t="shared" si="3"/>
        <v>136.19999999999999</v>
      </c>
      <c r="S21" s="70" t="s">
        <v>552</v>
      </c>
      <c r="T21" s="71">
        <v>50</v>
      </c>
      <c r="U21" s="189">
        <f t="shared" si="8"/>
        <v>435.84</v>
      </c>
      <c r="V21" s="73">
        <f t="shared" si="9"/>
        <v>96</v>
      </c>
      <c r="W21" s="60">
        <f t="shared" si="5"/>
        <v>6809.9999999999991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2796.6400000000012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>
        <v>4</v>
      </c>
      <c r="P22" s="69">
        <f t="shared" si="2"/>
        <v>18.16</v>
      </c>
      <c r="Q22" s="194">
        <v>44952</v>
      </c>
      <c r="R22" s="69">
        <f t="shared" si="3"/>
        <v>18.16</v>
      </c>
      <c r="S22" s="70" t="s">
        <v>558</v>
      </c>
      <c r="T22" s="71">
        <v>50</v>
      </c>
      <c r="U22" s="189">
        <f t="shared" si="8"/>
        <v>417.67999999999995</v>
      </c>
      <c r="V22" s="73">
        <f t="shared" si="9"/>
        <v>92</v>
      </c>
      <c r="W22" s="60">
        <f t="shared" si="5"/>
        <v>908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2751.2400000000011</v>
      </c>
      <c r="J23" s="73">
        <f t="shared" si="7"/>
        <v>606</v>
      </c>
      <c r="K23" s="60">
        <f t="shared" si="4"/>
        <v>2270</v>
      </c>
      <c r="N23" s="133">
        <v>4.54</v>
      </c>
      <c r="O23" s="15">
        <v>10</v>
      </c>
      <c r="P23" s="69">
        <f t="shared" si="2"/>
        <v>45.4</v>
      </c>
      <c r="Q23" s="194">
        <v>44952</v>
      </c>
      <c r="R23" s="69">
        <f t="shared" si="3"/>
        <v>45.4</v>
      </c>
      <c r="S23" s="70" t="s">
        <v>538</v>
      </c>
      <c r="T23" s="71">
        <v>50</v>
      </c>
      <c r="U23" s="189">
        <f t="shared" si="8"/>
        <v>372.28</v>
      </c>
      <c r="V23" s="73">
        <f t="shared" si="9"/>
        <v>82</v>
      </c>
      <c r="W23" s="60">
        <f t="shared" si="5"/>
        <v>2270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2728.5400000000013</v>
      </c>
      <c r="J24" s="73">
        <f t="shared" si="7"/>
        <v>601</v>
      </c>
      <c r="K24" s="60">
        <f t="shared" si="4"/>
        <v>1135</v>
      </c>
      <c r="N24" s="133">
        <v>4.54</v>
      </c>
      <c r="O24" s="15">
        <v>30</v>
      </c>
      <c r="P24" s="69">
        <f t="shared" si="2"/>
        <v>136.19999999999999</v>
      </c>
      <c r="Q24" s="194">
        <v>44952</v>
      </c>
      <c r="R24" s="69">
        <f t="shared" si="3"/>
        <v>136.19999999999999</v>
      </c>
      <c r="S24" s="70" t="s">
        <v>566</v>
      </c>
      <c r="T24" s="71">
        <v>50</v>
      </c>
      <c r="U24" s="189">
        <f t="shared" si="8"/>
        <v>236.07999999999998</v>
      </c>
      <c r="V24" s="73">
        <f t="shared" si="9"/>
        <v>52</v>
      </c>
      <c r="W24" s="60">
        <f t="shared" si="5"/>
        <v>6809.9999999999991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2592.3400000000015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>
        <v>1</v>
      </c>
      <c r="P25" s="69">
        <f t="shared" si="2"/>
        <v>4.54</v>
      </c>
      <c r="Q25" s="194">
        <v>44953</v>
      </c>
      <c r="R25" s="69">
        <f t="shared" si="3"/>
        <v>4.54</v>
      </c>
      <c r="S25" s="70" t="s">
        <v>523</v>
      </c>
      <c r="T25" s="71">
        <v>50</v>
      </c>
      <c r="U25" s="189">
        <f t="shared" si="8"/>
        <v>231.54</v>
      </c>
      <c r="V25" s="73">
        <f t="shared" si="9"/>
        <v>51</v>
      </c>
      <c r="W25" s="60">
        <f t="shared" si="5"/>
        <v>227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2587.8000000000015</v>
      </c>
      <c r="J26" s="73">
        <f t="shared" si="7"/>
        <v>570</v>
      </c>
      <c r="K26" s="60">
        <f t="shared" si="4"/>
        <v>227</v>
      </c>
      <c r="N26" s="133">
        <v>4.54</v>
      </c>
      <c r="O26" s="15">
        <v>30</v>
      </c>
      <c r="P26" s="69">
        <f t="shared" si="2"/>
        <v>136.19999999999999</v>
      </c>
      <c r="Q26" s="194">
        <v>44953</v>
      </c>
      <c r="R26" s="69">
        <f t="shared" si="3"/>
        <v>136.19999999999999</v>
      </c>
      <c r="S26" s="70" t="s">
        <v>561</v>
      </c>
      <c r="T26" s="71">
        <v>50</v>
      </c>
      <c r="U26" s="189">
        <f t="shared" si="8"/>
        <v>95.34</v>
      </c>
      <c r="V26" s="73">
        <f t="shared" si="9"/>
        <v>21</v>
      </c>
      <c r="W26" s="60">
        <f t="shared" si="5"/>
        <v>6809.9999999999991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2542.4000000000015</v>
      </c>
      <c r="J27" s="73">
        <f t="shared" si="7"/>
        <v>560</v>
      </c>
      <c r="K27" s="60">
        <f t="shared" si="4"/>
        <v>2270</v>
      </c>
      <c r="N27" s="133">
        <v>4.54</v>
      </c>
      <c r="O27" s="15">
        <v>15</v>
      </c>
      <c r="P27" s="69">
        <f t="shared" si="2"/>
        <v>68.099999999999994</v>
      </c>
      <c r="Q27" s="194">
        <v>44954</v>
      </c>
      <c r="R27" s="69">
        <f t="shared" si="3"/>
        <v>68.099999999999994</v>
      </c>
      <c r="S27" s="70" t="s">
        <v>569</v>
      </c>
      <c r="T27" s="71">
        <v>50</v>
      </c>
      <c r="U27" s="189">
        <f t="shared" si="8"/>
        <v>27.240000000000009</v>
      </c>
      <c r="V27" s="73">
        <f t="shared" si="9"/>
        <v>6</v>
      </c>
      <c r="W27" s="60">
        <f t="shared" si="5"/>
        <v>3404.9999999999995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2515.1600000000017</v>
      </c>
      <c r="J28" s="73">
        <f t="shared" si="7"/>
        <v>554</v>
      </c>
      <c r="K28" s="60">
        <f t="shared" si="4"/>
        <v>1362</v>
      </c>
      <c r="N28" s="133">
        <v>4.54</v>
      </c>
      <c r="O28" s="15">
        <v>6</v>
      </c>
      <c r="P28" s="69">
        <f t="shared" si="2"/>
        <v>27.240000000000002</v>
      </c>
      <c r="Q28" s="194" t="s">
        <v>571</v>
      </c>
      <c r="R28" s="69">
        <f t="shared" si="3"/>
        <v>27.240000000000002</v>
      </c>
      <c r="S28" s="70" t="s">
        <v>572</v>
      </c>
      <c r="T28" s="71">
        <v>50</v>
      </c>
      <c r="U28" s="189">
        <f t="shared" si="8"/>
        <v>0</v>
      </c>
      <c r="V28" s="73">
        <f t="shared" si="9"/>
        <v>0</v>
      </c>
      <c r="W28" s="60">
        <f t="shared" si="5"/>
        <v>1362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2333.5600000000018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1142"/>
      <c r="T29" s="1143"/>
      <c r="U29" s="1169">
        <f t="shared" si="8"/>
        <v>0</v>
      </c>
      <c r="V29" s="1170">
        <f t="shared" si="9"/>
        <v>0</v>
      </c>
      <c r="W29" s="1149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2324.4800000000018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1142"/>
      <c r="T30" s="1143"/>
      <c r="U30" s="1169">
        <f t="shared" si="8"/>
        <v>0</v>
      </c>
      <c r="V30" s="1170">
        <f t="shared" si="9"/>
        <v>0</v>
      </c>
      <c r="W30" s="1149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2279.0800000000017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1142"/>
      <c r="T31" s="1143"/>
      <c r="U31" s="1169">
        <f t="shared" si="8"/>
        <v>0</v>
      </c>
      <c r="V31" s="1170">
        <f t="shared" si="9"/>
        <v>0</v>
      </c>
      <c r="W31" s="1149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2274.5400000000018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1142"/>
      <c r="T32" s="1143"/>
      <c r="U32" s="1169">
        <f t="shared" si="8"/>
        <v>0</v>
      </c>
      <c r="V32" s="1170">
        <f t="shared" si="9"/>
        <v>0</v>
      </c>
      <c r="W32" s="1149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2183.7400000000016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1142"/>
      <c r="T33" s="1143"/>
      <c r="U33" s="1169">
        <f t="shared" si="8"/>
        <v>0</v>
      </c>
      <c r="V33" s="1170">
        <f t="shared" si="9"/>
        <v>0</v>
      </c>
      <c r="W33" s="1149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2161.0400000000018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1142"/>
      <c r="T34" s="1143"/>
      <c r="U34" s="1169">
        <f t="shared" si="8"/>
        <v>0</v>
      </c>
      <c r="V34" s="1170">
        <f t="shared" si="9"/>
        <v>0</v>
      </c>
      <c r="W34" s="1149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2138.340000000002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1142"/>
      <c r="T35" s="1143"/>
      <c r="U35" s="1169">
        <f t="shared" si="8"/>
        <v>0</v>
      </c>
      <c r="V35" s="1170">
        <f t="shared" si="9"/>
        <v>0</v>
      </c>
      <c r="W35" s="1149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2133.800000000002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0</v>
      </c>
      <c r="V36" s="73">
        <f t="shared" si="9"/>
        <v>0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1952.2000000000021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0</v>
      </c>
      <c r="V37" s="73">
        <f t="shared" si="9"/>
        <v>0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1906.800000000002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0</v>
      </c>
      <c r="V38" s="73">
        <f t="shared" si="9"/>
        <v>0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1725.2000000000021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0</v>
      </c>
      <c r="V39" s="73">
        <f t="shared" si="9"/>
        <v>0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1543.6000000000022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0</v>
      </c>
      <c r="V40" s="73">
        <f t="shared" si="9"/>
        <v>0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1520.9000000000021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0</v>
      </c>
      <c r="V41" s="73">
        <f t="shared" si="9"/>
        <v>0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1384.7000000000021</v>
      </c>
      <c r="J42" s="73">
        <f t="shared" si="7"/>
        <v>305</v>
      </c>
      <c r="K42" s="692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0</v>
      </c>
      <c r="V42" s="73">
        <f t="shared" si="9"/>
        <v>0</v>
      </c>
      <c r="W42" s="692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1362.000000000002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0</v>
      </c>
      <c r="V43" s="73">
        <f t="shared" si="9"/>
        <v>0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1225.800000000002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0</v>
      </c>
      <c r="V44" s="73">
        <f t="shared" si="9"/>
        <v>0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1198.560000000002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0</v>
      </c>
      <c r="V45" s="73">
        <f t="shared" si="9"/>
        <v>0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1062.3600000000019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0</v>
      </c>
      <c r="V46" s="73">
        <f t="shared" si="9"/>
        <v>0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926.1600000000019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0</v>
      </c>
      <c r="V47" s="73">
        <f t="shared" si="9"/>
        <v>0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921.62000000000194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0</v>
      </c>
      <c r="V48" s="73">
        <f t="shared" si="9"/>
        <v>0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894.38000000000193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0</v>
      </c>
      <c r="V49" s="73">
        <f t="shared" si="9"/>
        <v>0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826.28000000000191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0</v>
      </c>
      <c r="V50" s="73">
        <f t="shared" si="9"/>
        <v>0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0">
        <f t="shared" si="6"/>
        <v>803.58000000000186</v>
      </c>
      <c r="J51" s="773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0">
        <f t="shared" si="8"/>
        <v>0</v>
      </c>
      <c r="V51" s="671">
        <f t="shared" si="9"/>
        <v>0</v>
      </c>
      <c r="W51" s="60">
        <f t="shared" si="5"/>
        <v>0</v>
      </c>
    </row>
    <row r="52" spans="1:23" x14ac:dyDescent="0.25">
      <c r="B52" s="133">
        <v>4.54</v>
      </c>
      <c r="C52" s="15">
        <v>1</v>
      </c>
      <c r="D52" s="640">
        <f t="shared" si="0"/>
        <v>4.54</v>
      </c>
      <c r="E52" s="1031">
        <v>44935</v>
      </c>
      <c r="F52" s="640">
        <f t="shared" si="10"/>
        <v>4.54</v>
      </c>
      <c r="G52" s="642" t="s">
        <v>444</v>
      </c>
      <c r="H52" s="204">
        <v>50</v>
      </c>
      <c r="I52" s="1032">
        <f t="shared" si="6"/>
        <v>799.0400000000019</v>
      </c>
      <c r="J52" s="1014">
        <f t="shared" si="7"/>
        <v>176</v>
      </c>
      <c r="K52" s="60">
        <f t="shared" si="4"/>
        <v>227</v>
      </c>
      <c r="N52" s="133">
        <v>4.54</v>
      </c>
      <c r="O52" s="15"/>
      <c r="P52" s="640">
        <f t="shared" si="2"/>
        <v>0</v>
      </c>
      <c r="Q52" s="1031"/>
      <c r="R52" s="640">
        <f t="shared" si="11"/>
        <v>0</v>
      </c>
      <c r="S52" s="642"/>
      <c r="T52" s="204"/>
      <c r="U52" s="1071">
        <f t="shared" si="8"/>
        <v>0</v>
      </c>
      <c r="V52" s="1072">
        <f t="shared" si="9"/>
        <v>0</v>
      </c>
      <c r="W52" s="60">
        <f t="shared" si="5"/>
        <v>0</v>
      </c>
    </row>
    <row r="53" spans="1:23" x14ac:dyDescent="0.25">
      <c r="B53" s="133">
        <v>4.54</v>
      </c>
      <c r="C53" s="15">
        <v>28</v>
      </c>
      <c r="D53" s="640">
        <f t="shared" si="0"/>
        <v>127.12</v>
      </c>
      <c r="E53" s="1031">
        <v>44935</v>
      </c>
      <c r="F53" s="640">
        <f t="shared" si="10"/>
        <v>127.12</v>
      </c>
      <c r="G53" s="642" t="s">
        <v>447</v>
      </c>
      <c r="H53" s="204">
        <v>50</v>
      </c>
      <c r="I53" s="1032">
        <f t="shared" si="6"/>
        <v>671.92000000000189</v>
      </c>
      <c r="J53" s="1014">
        <f t="shared" si="7"/>
        <v>148</v>
      </c>
      <c r="K53" s="60">
        <f t="shared" si="4"/>
        <v>6356</v>
      </c>
      <c r="N53" s="133">
        <v>4.54</v>
      </c>
      <c r="O53" s="15"/>
      <c r="P53" s="640">
        <f t="shared" si="2"/>
        <v>0</v>
      </c>
      <c r="Q53" s="1031"/>
      <c r="R53" s="640">
        <f t="shared" si="11"/>
        <v>0</v>
      </c>
      <c r="S53" s="642"/>
      <c r="T53" s="204"/>
      <c r="U53" s="1032">
        <f t="shared" si="8"/>
        <v>0</v>
      </c>
      <c r="V53" s="1014">
        <f t="shared" si="9"/>
        <v>0</v>
      </c>
      <c r="W53" s="60">
        <f t="shared" si="5"/>
        <v>0</v>
      </c>
    </row>
    <row r="54" spans="1:23" x14ac:dyDescent="0.25">
      <c r="A54" s="676"/>
      <c r="B54" s="829">
        <v>4.54</v>
      </c>
      <c r="C54" s="761">
        <v>30</v>
      </c>
      <c r="D54" s="1011">
        <f t="shared" si="0"/>
        <v>136.19999999999999</v>
      </c>
      <c r="E54" s="1033">
        <v>44936</v>
      </c>
      <c r="F54" s="1011">
        <f t="shared" si="10"/>
        <v>136.19999999999999</v>
      </c>
      <c r="G54" s="1013" t="s">
        <v>450</v>
      </c>
      <c r="H54" s="690">
        <v>50</v>
      </c>
      <c r="I54" s="1032">
        <f t="shared" si="6"/>
        <v>535.72000000000185</v>
      </c>
      <c r="J54" s="1014">
        <f t="shared" si="7"/>
        <v>118</v>
      </c>
      <c r="K54" s="60">
        <f t="shared" si="4"/>
        <v>6809.9999999999991</v>
      </c>
      <c r="M54" s="676"/>
      <c r="N54" s="829">
        <v>4.54</v>
      </c>
      <c r="O54" s="761"/>
      <c r="P54" s="1011">
        <f t="shared" si="2"/>
        <v>0</v>
      </c>
      <c r="Q54" s="1033"/>
      <c r="R54" s="1011">
        <f t="shared" si="11"/>
        <v>0</v>
      </c>
      <c r="S54" s="1013"/>
      <c r="T54" s="690"/>
      <c r="U54" s="1032">
        <f t="shared" si="8"/>
        <v>0</v>
      </c>
      <c r="V54" s="1014">
        <f t="shared" si="9"/>
        <v>0</v>
      </c>
      <c r="W54" s="60">
        <f t="shared" si="5"/>
        <v>0</v>
      </c>
    </row>
    <row r="55" spans="1:23" x14ac:dyDescent="0.25">
      <c r="A55" s="691"/>
      <c r="B55" s="829">
        <v>4.54</v>
      </c>
      <c r="C55" s="761">
        <v>20</v>
      </c>
      <c r="D55" s="1011">
        <f t="shared" si="0"/>
        <v>90.8</v>
      </c>
      <c r="E55" s="1033">
        <v>44936</v>
      </c>
      <c r="F55" s="1011">
        <f t="shared" si="10"/>
        <v>90.8</v>
      </c>
      <c r="G55" s="1013" t="s">
        <v>457</v>
      </c>
      <c r="H55" s="690">
        <v>50</v>
      </c>
      <c r="I55" s="1032">
        <f t="shared" si="6"/>
        <v>444.92000000000183</v>
      </c>
      <c r="J55" s="1014">
        <f t="shared" si="7"/>
        <v>98</v>
      </c>
      <c r="K55" s="60">
        <f t="shared" si="4"/>
        <v>4540</v>
      </c>
      <c r="M55" s="691"/>
      <c r="N55" s="829">
        <v>4.54</v>
      </c>
      <c r="O55" s="761"/>
      <c r="P55" s="1011">
        <f t="shared" si="2"/>
        <v>0</v>
      </c>
      <c r="Q55" s="1033"/>
      <c r="R55" s="1011">
        <f t="shared" si="11"/>
        <v>0</v>
      </c>
      <c r="S55" s="1013"/>
      <c r="T55" s="690"/>
      <c r="U55" s="1032">
        <f t="shared" si="8"/>
        <v>0</v>
      </c>
      <c r="V55" s="1014">
        <f t="shared" si="9"/>
        <v>0</v>
      </c>
      <c r="W55" s="60">
        <f t="shared" si="5"/>
        <v>0</v>
      </c>
    </row>
    <row r="56" spans="1:23" x14ac:dyDescent="0.25">
      <c r="B56" s="133">
        <v>4.54</v>
      </c>
      <c r="C56" s="15">
        <v>20</v>
      </c>
      <c r="D56" s="640">
        <f t="shared" si="0"/>
        <v>90.8</v>
      </c>
      <c r="E56" s="1031">
        <v>44937</v>
      </c>
      <c r="F56" s="640">
        <f t="shared" si="10"/>
        <v>90.8</v>
      </c>
      <c r="G56" s="642" t="s">
        <v>461</v>
      </c>
      <c r="H56" s="204">
        <v>50</v>
      </c>
      <c r="I56" s="1032">
        <f t="shared" si="6"/>
        <v>354.12000000000182</v>
      </c>
      <c r="J56" s="1014">
        <f t="shared" si="7"/>
        <v>78</v>
      </c>
      <c r="K56" s="60">
        <f t="shared" si="4"/>
        <v>4540</v>
      </c>
      <c r="N56" s="133">
        <v>4.54</v>
      </c>
      <c r="O56" s="15"/>
      <c r="P56" s="640">
        <f t="shared" si="2"/>
        <v>0</v>
      </c>
      <c r="Q56" s="1031"/>
      <c r="R56" s="640">
        <f t="shared" si="11"/>
        <v>0</v>
      </c>
      <c r="S56" s="642"/>
      <c r="T56" s="204"/>
      <c r="U56" s="1032">
        <f t="shared" si="8"/>
        <v>0</v>
      </c>
      <c r="V56" s="1014">
        <f t="shared" si="9"/>
        <v>0</v>
      </c>
      <c r="W56" s="60">
        <f t="shared" si="5"/>
        <v>0</v>
      </c>
    </row>
    <row r="57" spans="1:23" x14ac:dyDescent="0.25">
      <c r="B57" s="133">
        <v>4.54</v>
      </c>
      <c r="C57" s="15">
        <v>10</v>
      </c>
      <c r="D57" s="640">
        <f t="shared" si="0"/>
        <v>45.4</v>
      </c>
      <c r="E57" s="1031">
        <v>44938</v>
      </c>
      <c r="F57" s="640">
        <f t="shared" si="10"/>
        <v>45.4</v>
      </c>
      <c r="G57" s="642" t="s">
        <v>465</v>
      </c>
      <c r="H57" s="204">
        <v>50</v>
      </c>
      <c r="I57" s="1032">
        <f t="shared" si="6"/>
        <v>308.72000000000185</v>
      </c>
      <c r="J57" s="1014">
        <f t="shared" si="7"/>
        <v>68</v>
      </c>
      <c r="K57" s="60">
        <f t="shared" si="4"/>
        <v>2270</v>
      </c>
      <c r="N57" s="133">
        <v>4.54</v>
      </c>
      <c r="O57" s="15"/>
      <c r="P57" s="640">
        <f t="shared" si="2"/>
        <v>0</v>
      </c>
      <c r="Q57" s="1031"/>
      <c r="R57" s="640">
        <f t="shared" si="11"/>
        <v>0</v>
      </c>
      <c r="S57" s="642"/>
      <c r="T57" s="204"/>
      <c r="U57" s="1032">
        <f t="shared" si="8"/>
        <v>0</v>
      </c>
      <c r="V57" s="1014">
        <f t="shared" si="9"/>
        <v>0</v>
      </c>
      <c r="W57" s="60">
        <f t="shared" si="5"/>
        <v>0</v>
      </c>
    </row>
    <row r="58" spans="1:23" x14ac:dyDescent="0.25">
      <c r="B58" s="133">
        <v>4.54</v>
      </c>
      <c r="C58" s="15">
        <v>30</v>
      </c>
      <c r="D58" s="640">
        <f t="shared" si="0"/>
        <v>136.19999999999999</v>
      </c>
      <c r="E58" s="1031">
        <v>44938</v>
      </c>
      <c r="F58" s="640">
        <f t="shared" si="10"/>
        <v>136.19999999999999</v>
      </c>
      <c r="G58" s="642" t="s">
        <v>469</v>
      </c>
      <c r="H58" s="204">
        <v>50</v>
      </c>
      <c r="I58" s="1032">
        <f t="shared" si="6"/>
        <v>172.52000000000186</v>
      </c>
      <c r="J58" s="1014">
        <f t="shared" si="7"/>
        <v>38</v>
      </c>
      <c r="K58" s="60">
        <f t="shared" si="4"/>
        <v>6809.9999999999991</v>
      </c>
      <c r="N58" s="133">
        <v>4.54</v>
      </c>
      <c r="O58" s="15"/>
      <c r="P58" s="640">
        <f t="shared" si="2"/>
        <v>0</v>
      </c>
      <c r="Q58" s="1031"/>
      <c r="R58" s="640">
        <f t="shared" si="11"/>
        <v>0</v>
      </c>
      <c r="S58" s="642"/>
      <c r="T58" s="204"/>
      <c r="U58" s="1032">
        <f t="shared" si="8"/>
        <v>0</v>
      </c>
      <c r="V58" s="1014">
        <f t="shared" si="9"/>
        <v>0</v>
      </c>
      <c r="W58" s="60">
        <f t="shared" si="5"/>
        <v>0</v>
      </c>
    </row>
    <row r="59" spans="1:23" x14ac:dyDescent="0.25">
      <c r="B59" s="133">
        <v>4.54</v>
      </c>
      <c r="C59" s="15">
        <v>6</v>
      </c>
      <c r="D59" s="640">
        <f t="shared" si="0"/>
        <v>27.240000000000002</v>
      </c>
      <c r="E59" s="1031">
        <v>44939</v>
      </c>
      <c r="F59" s="640">
        <f t="shared" si="10"/>
        <v>27.240000000000002</v>
      </c>
      <c r="G59" s="642" t="s">
        <v>473</v>
      </c>
      <c r="H59" s="204">
        <v>50</v>
      </c>
      <c r="I59" s="1032">
        <f t="shared" si="6"/>
        <v>145.28000000000185</v>
      </c>
      <c r="J59" s="1014">
        <f t="shared" si="7"/>
        <v>32</v>
      </c>
      <c r="K59" s="60">
        <f t="shared" si="4"/>
        <v>1362</v>
      </c>
      <c r="N59" s="133">
        <v>4.54</v>
      </c>
      <c r="O59" s="15"/>
      <c r="P59" s="640">
        <f t="shared" si="2"/>
        <v>0</v>
      </c>
      <c r="Q59" s="1031"/>
      <c r="R59" s="640">
        <f t="shared" si="11"/>
        <v>0</v>
      </c>
      <c r="S59" s="642"/>
      <c r="T59" s="204"/>
      <c r="U59" s="1032">
        <f t="shared" si="8"/>
        <v>0</v>
      </c>
      <c r="V59" s="1014">
        <f t="shared" si="9"/>
        <v>0</v>
      </c>
      <c r="W59" s="60">
        <f t="shared" si="5"/>
        <v>0</v>
      </c>
    </row>
    <row r="60" spans="1:23" x14ac:dyDescent="0.25">
      <c r="B60" s="133">
        <v>4.54</v>
      </c>
      <c r="C60" s="15">
        <v>8</v>
      </c>
      <c r="D60" s="640">
        <f t="shared" si="0"/>
        <v>36.32</v>
      </c>
      <c r="E60" s="1031">
        <v>44940</v>
      </c>
      <c r="F60" s="640">
        <f t="shared" si="10"/>
        <v>36.32</v>
      </c>
      <c r="G60" s="642" t="s">
        <v>481</v>
      </c>
      <c r="H60" s="204">
        <v>50</v>
      </c>
      <c r="I60" s="1032">
        <f t="shared" si="6"/>
        <v>108.96000000000186</v>
      </c>
      <c r="J60" s="1014">
        <f t="shared" si="7"/>
        <v>24</v>
      </c>
      <c r="K60" s="60">
        <f t="shared" si="4"/>
        <v>1816</v>
      </c>
      <c r="N60" s="133">
        <v>4.54</v>
      </c>
      <c r="O60" s="15"/>
      <c r="P60" s="640">
        <f t="shared" si="2"/>
        <v>0</v>
      </c>
      <c r="Q60" s="1031"/>
      <c r="R60" s="640">
        <f t="shared" si="11"/>
        <v>0</v>
      </c>
      <c r="S60" s="642"/>
      <c r="T60" s="204"/>
      <c r="U60" s="1032">
        <f t="shared" si="8"/>
        <v>0</v>
      </c>
      <c r="V60" s="1014">
        <f t="shared" si="9"/>
        <v>0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640">
        <f t="shared" si="0"/>
        <v>22.7</v>
      </c>
      <c r="E61" s="1031">
        <v>44940</v>
      </c>
      <c r="F61" s="640">
        <f t="shared" si="10"/>
        <v>22.7</v>
      </c>
      <c r="G61" s="642" t="s">
        <v>482</v>
      </c>
      <c r="H61" s="204">
        <v>50</v>
      </c>
      <c r="I61" s="1032">
        <f t="shared" si="6"/>
        <v>86.260000000001853</v>
      </c>
      <c r="J61" s="1014">
        <f t="shared" si="7"/>
        <v>19</v>
      </c>
      <c r="K61" s="60">
        <f t="shared" si="4"/>
        <v>1135</v>
      </c>
      <c r="N61" s="133">
        <v>4.54</v>
      </c>
      <c r="O61" s="15"/>
      <c r="P61" s="640">
        <f t="shared" si="2"/>
        <v>0</v>
      </c>
      <c r="Q61" s="1031"/>
      <c r="R61" s="640">
        <f t="shared" si="11"/>
        <v>0</v>
      </c>
      <c r="S61" s="642"/>
      <c r="T61" s="204"/>
      <c r="U61" s="1032">
        <f t="shared" si="8"/>
        <v>0</v>
      </c>
      <c r="V61" s="1014">
        <f t="shared" si="9"/>
        <v>0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1"/>
      <c r="F62" s="640">
        <f t="shared" si="10"/>
        <v>0</v>
      </c>
      <c r="G62" s="642"/>
      <c r="H62" s="204"/>
      <c r="I62" s="1032">
        <f t="shared" si="6"/>
        <v>86.260000000001853</v>
      </c>
      <c r="J62" s="1014">
        <f t="shared" si="7"/>
        <v>19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1"/>
      <c r="R62" s="640">
        <f t="shared" si="11"/>
        <v>0</v>
      </c>
      <c r="S62" s="642"/>
      <c r="T62" s="204"/>
      <c r="U62" s="1032">
        <f t="shared" si="8"/>
        <v>0</v>
      </c>
      <c r="V62" s="1014">
        <f t="shared" si="9"/>
        <v>0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1"/>
      <c r="F63" s="640">
        <f t="shared" si="10"/>
        <v>0</v>
      </c>
      <c r="G63" s="1146"/>
      <c r="H63" s="1137"/>
      <c r="I63" s="1147">
        <f t="shared" si="6"/>
        <v>86.260000000001853</v>
      </c>
      <c r="J63" s="1148">
        <f t="shared" si="7"/>
        <v>19</v>
      </c>
      <c r="K63" s="1149">
        <f t="shared" si="4"/>
        <v>0</v>
      </c>
      <c r="N63" s="133">
        <v>4.54</v>
      </c>
      <c r="O63" s="15"/>
      <c r="P63" s="640">
        <f t="shared" si="2"/>
        <v>0</v>
      </c>
      <c r="Q63" s="1031"/>
      <c r="R63" s="640">
        <f t="shared" si="11"/>
        <v>0</v>
      </c>
      <c r="S63" s="642"/>
      <c r="T63" s="204"/>
      <c r="U63" s="1032">
        <f t="shared" si="8"/>
        <v>0</v>
      </c>
      <c r="V63" s="1014">
        <f t="shared" si="9"/>
        <v>0</v>
      </c>
      <c r="W63" s="60">
        <f t="shared" si="5"/>
        <v>0</v>
      </c>
    </row>
    <row r="64" spans="1:23" x14ac:dyDescent="0.25">
      <c r="B64" s="133">
        <v>4.54</v>
      </c>
      <c r="C64" s="15">
        <v>19</v>
      </c>
      <c r="D64" s="640">
        <f t="shared" si="0"/>
        <v>86.26</v>
      </c>
      <c r="E64" s="1031"/>
      <c r="F64" s="640">
        <f t="shared" si="10"/>
        <v>86.26</v>
      </c>
      <c r="G64" s="1146"/>
      <c r="H64" s="1137"/>
      <c r="I64" s="1147">
        <f t="shared" si="6"/>
        <v>1.8474111129762605E-12</v>
      </c>
      <c r="J64" s="1148">
        <f t="shared" si="7"/>
        <v>0</v>
      </c>
      <c r="K64" s="1149">
        <f t="shared" si="4"/>
        <v>0</v>
      </c>
      <c r="N64" s="133">
        <v>4.54</v>
      </c>
      <c r="O64" s="15"/>
      <c r="P64" s="640">
        <f t="shared" si="2"/>
        <v>0</v>
      </c>
      <c r="Q64" s="1031"/>
      <c r="R64" s="640">
        <f t="shared" si="11"/>
        <v>0</v>
      </c>
      <c r="S64" s="642"/>
      <c r="T64" s="204"/>
      <c r="U64" s="1032">
        <f t="shared" si="8"/>
        <v>0</v>
      </c>
      <c r="V64" s="1014">
        <f t="shared" si="9"/>
        <v>0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1"/>
      <c r="F65" s="640">
        <f t="shared" si="10"/>
        <v>0</v>
      </c>
      <c r="G65" s="1146"/>
      <c r="H65" s="1137"/>
      <c r="I65" s="1147">
        <f t="shared" si="6"/>
        <v>1.8474111129762605E-12</v>
      </c>
      <c r="J65" s="1148">
        <f t="shared" si="7"/>
        <v>0</v>
      </c>
      <c r="K65" s="1149">
        <f t="shared" si="4"/>
        <v>0</v>
      </c>
      <c r="N65" s="133">
        <v>4.54</v>
      </c>
      <c r="O65" s="15"/>
      <c r="P65" s="640">
        <f t="shared" si="2"/>
        <v>0</v>
      </c>
      <c r="Q65" s="1031"/>
      <c r="R65" s="640">
        <f t="shared" si="11"/>
        <v>0</v>
      </c>
      <c r="S65" s="642"/>
      <c r="T65" s="204"/>
      <c r="U65" s="1032">
        <f t="shared" si="8"/>
        <v>0</v>
      </c>
      <c r="V65" s="1014">
        <f t="shared" si="9"/>
        <v>0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1"/>
      <c r="F66" s="640">
        <f t="shared" si="10"/>
        <v>0</v>
      </c>
      <c r="G66" s="1146"/>
      <c r="H66" s="1137"/>
      <c r="I66" s="1147">
        <f t="shared" si="6"/>
        <v>1.8474111129762605E-12</v>
      </c>
      <c r="J66" s="1148">
        <f t="shared" si="7"/>
        <v>0</v>
      </c>
      <c r="K66" s="1149">
        <f t="shared" si="4"/>
        <v>0</v>
      </c>
      <c r="N66" s="133">
        <v>4.54</v>
      </c>
      <c r="O66" s="15"/>
      <c r="P66" s="640">
        <f t="shared" si="2"/>
        <v>0</v>
      </c>
      <c r="Q66" s="1031"/>
      <c r="R66" s="640">
        <f t="shared" si="11"/>
        <v>0</v>
      </c>
      <c r="S66" s="642"/>
      <c r="T66" s="204"/>
      <c r="U66" s="1032">
        <f t="shared" si="8"/>
        <v>0</v>
      </c>
      <c r="V66" s="1014">
        <f t="shared" si="9"/>
        <v>0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1"/>
      <c r="F67" s="640">
        <f t="shared" si="10"/>
        <v>0</v>
      </c>
      <c r="G67" s="1146"/>
      <c r="H67" s="1137"/>
      <c r="I67" s="1147">
        <f t="shared" si="6"/>
        <v>1.8474111129762605E-12</v>
      </c>
      <c r="J67" s="1148">
        <f t="shared" si="7"/>
        <v>0</v>
      </c>
      <c r="K67" s="1149">
        <f t="shared" si="4"/>
        <v>0</v>
      </c>
      <c r="N67" s="133">
        <v>4.54</v>
      </c>
      <c r="O67" s="15"/>
      <c r="P67" s="640">
        <f t="shared" si="2"/>
        <v>0</v>
      </c>
      <c r="Q67" s="1031"/>
      <c r="R67" s="640">
        <f t="shared" si="11"/>
        <v>0</v>
      </c>
      <c r="S67" s="642"/>
      <c r="T67" s="204"/>
      <c r="U67" s="1032">
        <f t="shared" si="8"/>
        <v>0</v>
      </c>
      <c r="V67" s="1014">
        <f t="shared" si="9"/>
        <v>0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1"/>
      <c r="F68" s="640">
        <f t="shared" si="10"/>
        <v>0</v>
      </c>
      <c r="G68" s="1146"/>
      <c r="H68" s="1137"/>
      <c r="I68" s="1147">
        <f t="shared" si="6"/>
        <v>1.8474111129762605E-12</v>
      </c>
      <c r="J68" s="1148">
        <f t="shared" si="7"/>
        <v>0</v>
      </c>
      <c r="K68" s="1149">
        <f t="shared" si="4"/>
        <v>0</v>
      </c>
      <c r="N68" s="133">
        <v>4.54</v>
      </c>
      <c r="O68" s="15"/>
      <c r="P68" s="640">
        <f t="shared" si="2"/>
        <v>0</v>
      </c>
      <c r="Q68" s="1031"/>
      <c r="R68" s="640">
        <f t="shared" si="11"/>
        <v>0</v>
      </c>
      <c r="S68" s="642"/>
      <c r="T68" s="204"/>
      <c r="U68" s="1032">
        <f t="shared" si="8"/>
        <v>0</v>
      </c>
      <c r="V68" s="1014">
        <f t="shared" si="9"/>
        <v>0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1"/>
      <c r="F69" s="640">
        <f t="shared" si="10"/>
        <v>0</v>
      </c>
      <c r="G69" s="642"/>
      <c r="H69" s="204"/>
      <c r="I69" s="1032">
        <f t="shared" si="6"/>
        <v>1.8474111129762605E-12</v>
      </c>
      <c r="J69" s="1014">
        <f t="shared" si="7"/>
        <v>0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1"/>
      <c r="R69" s="640">
        <f t="shared" si="11"/>
        <v>0</v>
      </c>
      <c r="S69" s="642"/>
      <c r="T69" s="204"/>
      <c r="U69" s="1032">
        <f t="shared" si="8"/>
        <v>0</v>
      </c>
      <c r="V69" s="1014">
        <f t="shared" si="9"/>
        <v>0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7"/>
      <c r="F70" s="526">
        <f t="shared" si="10"/>
        <v>0</v>
      </c>
      <c r="G70" s="327"/>
      <c r="H70" s="328"/>
      <c r="I70" s="189">
        <f t="shared" si="6"/>
        <v>1.8474111129762605E-12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7"/>
      <c r="R70" s="526">
        <f t="shared" si="11"/>
        <v>0</v>
      </c>
      <c r="S70" s="327"/>
      <c r="T70" s="328"/>
      <c r="U70" s="189">
        <f t="shared" si="8"/>
        <v>0</v>
      </c>
      <c r="V70" s="73">
        <f t="shared" si="9"/>
        <v>0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7"/>
      <c r="F71" s="526">
        <f t="shared" si="10"/>
        <v>0</v>
      </c>
      <c r="G71" s="327"/>
      <c r="H71" s="328"/>
      <c r="I71" s="189">
        <f t="shared" si="6"/>
        <v>1.8474111129762605E-12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7"/>
      <c r="R71" s="526">
        <f t="shared" si="11"/>
        <v>0</v>
      </c>
      <c r="S71" s="327"/>
      <c r="T71" s="328"/>
      <c r="U71" s="189">
        <f t="shared" si="8"/>
        <v>0</v>
      </c>
      <c r="V71" s="73">
        <f t="shared" si="9"/>
        <v>0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7"/>
      <c r="F72" s="526">
        <f t="shared" si="10"/>
        <v>0</v>
      </c>
      <c r="G72" s="327"/>
      <c r="H72" s="328"/>
      <c r="I72" s="189">
        <f t="shared" si="6"/>
        <v>1.8474111129762605E-12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7"/>
      <c r="R72" s="526">
        <f t="shared" si="11"/>
        <v>0</v>
      </c>
      <c r="S72" s="327"/>
      <c r="T72" s="328"/>
      <c r="U72" s="189">
        <f t="shared" si="8"/>
        <v>0</v>
      </c>
      <c r="V72" s="73">
        <f t="shared" si="9"/>
        <v>0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7"/>
      <c r="F73" s="526">
        <f t="shared" si="10"/>
        <v>0</v>
      </c>
      <c r="G73" s="327"/>
      <c r="H73" s="328"/>
      <c r="I73" s="189">
        <f t="shared" si="6"/>
        <v>1.8474111129762605E-12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7"/>
      <c r="R73" s="526">
        <f t="shared" si="11"/>
        <v>0</v>
      </c>
      <c r="S73" s="327"/>
      <c r="T73" s="328"/>
      <c r="U73" s="189">
        <f t="shared" si="8"/>
        <v>0</v>
      </c>
      <c r="V73" s="73">
        <f t="shared" si="9"/>
        <v>0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7"/>
      <c r="F74" s="526">
        <f t="shared" si="10"/>
        <v>0</v>
      </c>
      <c r="G74" s="327"/>
      <c r="H74" s="328"/>
      <c r="I74" s="189">
        <f t="shared" si="6"/>
        <v>1.8474111129762605E-12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7"/>
      <c r="R74" s="526">
        <f t="shared" si="11"/>
        <v>0</v>
      </c>
      <c r="S74" s="327"/>
      <c r="T74" s="328"/>
      <c r="U74" s="189">
        <f t="shared" si="8"/>
        <v>0</v>
      </c>
      <c r="V74" s="73">
        <f t="shared" si="9"/>
        <v>0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7"/>
      <c r="F75" s="526">
        <f t="shared" si="10"/>
        <v>0</v>
      </c>
      <c r="G75" s="327"/>
      <c r="H75" s="328"/>
      <c r="I75" s="189">
        <f t="shared" ref="I75:I107" si="14">I74-F75</f>
        <v>1.8474111129762605E-12</v>
      </c>
      <c r="J75" s="73">
        <f t="shared" ref="J75:J107" si="15">J74-C75</f>
        <v>0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7"/>
      <c r="R75" s="526">
        <f t="shared" si="11"/>
        <v>0</v>
      </c>
      <c r="S75" s="327"/>
      <c r="T75" s="328"/>
      <c r="U75" s="189">
        <f t="shared" ref="U75:U107" si="16">U74-R75</f>
        <v>0</v>
      </c>
      <c r="V75" s="73">
        <f t="shared" ref="V75:V107" si="17">V74-O75</f>
        <v>0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7"/>
      <c r="F76" s="526">
        <f t="shared" si="10"/>
        <v>0</v>
      </c>
      <c r="G76" s="327"/>
      <c r="H76" s="328"/>
      <c r="I76" s="189">
        <f t="shared" si="14"/>
        <v>1.8474111129762605E-12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7"/>
      <c r="R76" s="526">
        <f t="shared" si="11"/>
        <v>0</v>
      </c>
      <c r="S76" s="327"/>
      <c r="T76" s="328"/>
      <c r="U76" s="189">
        <f t="shared" si="16"/>
        <v>0</v>
      </c>
      <c r="V76" s="73">
        <f t="shared" si="17"/>
        <v>0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7"/>
      <c r="F77" s="526">
        <f t="shared" si="10"/>
        <v>0</v>
      </c>
      <c r="G77" s="327"/>
      <c r="H77" s="328"/>
      <c r="I77" s="189">
        <f t="shared" si="14"/>
        <v>1.8474111129762605E-12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7"/>
      <c r="R77" s="526">
        <f t="shared" si="11"/>
        <v>0</v>
      </c>
      <c r="S77" s="327"/>
      <c r="T77" s="328"/>
      <c r="U77" s="189">
        <f t="shared" si="16"/>
        <v>0</v>
      </c>
      <c r="V77" s="73">
        <f t="shared" si="17"/>
        <v>0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7"/>
      <c r="F78" s="526">
        <f t="shared" si="10"/>
        <v>0</v>
      </c>
      <c r="G78" s="327"/>
      <c r="H78" s="328"/>
      <c r="I78" s="189">
        <f t="shared" si="14"/>
        <v>1.8474111129762605E-12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7"/>
      <c r="R78" s="526">
        <f t="shared" si="11"/>
        <v>0</v>
      </c>
      <c r="S78" s="327"/>
      <c r="T78" s="328"/>
      <c r="U78" s="189">
        <f t="shared" si="16"/>
        <v>0</v>
      </c>
      <c r="V78" s="73">
        <f t="shared" si="17"/>
        <v>0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7"/>
      <c r="F79" s="526">
        <f t="shared" si="10"/>
        <v>0</v>
      </c>
      <c r="G79" s="327"/>
      <c r="H79" s="328"/>
      <c r="I79" s="189">
        <f t="shared" si="14"/>
        <v>1.8474111129762605E-12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7"/>
      <c r="R79" s="526">
        <f t="shared" si="11"/>
        <v>0</v>
      </c>
      <c r="S79" s="327"/>
      <c r="T79" s="328"/>
      <c r="U79" s="189">
        <f t="shared" si="16"/>
        <v>0</v>
      </c>
      <c r="V79" s="73">
        <f t="shared" si="17"/>
        <v>0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7"/>
      <c r="F80" s="526">
        <f t="shared" si="10"/>
        <v>0</v>
      </c>
      <c r="G80" s="327"/>
      <c r="H80" s="328"/>
      <c r="I80" s="189">
        <f t="shared" si="14"/>
        <v>1.8474111129762605E-12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7"/>
      <c r="R80" s="526">
        <f t="shared" si="11"/>
        <v>0</v>
      </c>
      <c r="S80" s="327"/>
      <c r="T80" s="328"/>
      <c r="U80" s="189">
        <f t="shared" si="16"/>
        <v>0</v>
      </c>
      <c r="V80" s="73">
        <f t="shared" si="17"/>
        <v>0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7"/>
      <c r="F81" s="526">
        <f t="shared" si="10"/>
        <v>0</v>
      </c>
      <c r="G81" s="327"/>
      <c r="H81" s="328"/>
      <c r="I81" s="189">
        <f t="shared" si="14"/>
        <v>1.8474111129762605E-12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7"/>
      <c r="R81" s="526">
        <f t="shared" si="11"/>
        <v>0</v>
      </c>
      <c r="S81" s="327"/>
      <c r="T81" s="328"/>
      <c r="U81" s="189">
        <f t="shared" si="16"/>
        <v>0</v>
      </c>
      <c r="V81" s="73">
        <f t="shared" si="17"/>
        <v>0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7"/>
      <c r="F82" s="526">
        <f t="shared" si="10"/>
        <v>0</v>
      </c>
      <c r="G82" s="327"/>
      <c r="H82" s="328"/>
      <c r="I82" s="189">
        <f t="shared" si="14"/>
        <v>1.8474111129762605E-12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7"/>
      <c r="R82" s="526">
        <f t="shared" si="11"/>
        <v>0</v>
      </c>
      <c r="S82" s="327"/>
      <c r="T82" s="328"/>
      <c r="U82" s="189">
        <f t="shared" si="16"/>
        <v>0</v>
      </c>
      <c r="V82" s="73">
        <f t="shared" si="17"/>
        <v>0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1.8474111129762605E-12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0</v>
      </c>
      <c r="V83" s="73">
        <f t="shared" si="17"/>
        <v>0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1.8474111129762605E-12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0</v>
      </c>
      <c r="V84" s="73">
        <f t="shared" si="17"/>
        <v>0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1.8474111129762605E-12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0</v>
      </c>
      <c r="V85" s="73">
        <f t="shared" si="17"/>
        <v>0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1.8474111129762605E-12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0</v>
      </c>
      <c r="V86" s="73">
        <f t="shared" si="17"/>
        <v>0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1.8474111129762605E-12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0</v>
      </c>
      <c r="V87" s="73">
        <f t="shared" si="17"/>
        <v>0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1.8474111129762605E-12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0</v>
      </c>
      <c r="V88" s="73">
        <f t="shared" si="17"/>
        <v>0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1.8474111129762605E-12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0</v>
      </c>
      <c r="V89" s="73">
        <f t="shared" si="17"/>
        <v>0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1.8474111129762605E-12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0</v>
      </c>
      <c r="V90" s="73">
        <f t="shared" si="17"/>
        <v>0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1.8474111129762605E-12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0</v>
      </c>
      <c r="V91" s="73">
        <f t="shared" si="17"/>
        <v>0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1.8474111129762605E-12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0</v>
      </c>
      <c r="V92" s="73">
        <f t="shared" si="17"/>
        <v>0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1.8474111129762605E-12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0</v>
      </c>
      <c r="V93" s="73">
        <f t="shared" si="17"/>
        <v>0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1.8474111129762605E-12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0</v>
      </c>
      <c r="V94" s="73">
        <f t="shared" si="17"/>
        <v>0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1.8474111129762605E-12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0</v>
      </c>
      <c r="V95" s="73">
        <f t="shared" si="17"/>
        <v>0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1.8474111129762605E-12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0</v>
      </c>
      <c r="V96" s="73">
        <f t="shared" si="17"/>
        <v>0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1.8474111129762605E-12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0</v>
      </c>
      <c r="V97" s="73">
        <f t="shared" si="17"/>
        <v>0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1.8474111129762605E-12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0</v>
      </c>
      <c r="V98" s="73">
        <f t="shared" si="17"/>
        <v>0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1.8474111129762605E-12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0</v>
      </c>
      <c r="V99" s="73">
        <f t="shared" si="17"/>
        <v>0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1.8474111129762605E-12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0</v>
      </c>
      <c r="V100" s="73">
        <f t="shared" si="17"/>
        <v>0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1.8474111129762605E-12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0</v>
      </c>
      <c r="V101" s="73">
        <f t="shared" si="17"/>
        <v>0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1.8474111129762605E-12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0</v>
      </c>
      <c r="V102" s="73">
        <f t="shared" si="17"/>
        <v>0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1.8474111129762605E-12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0</v>
      </c>
      <c r="V103" s="73">
        <f t="shared" si="17"/>
        <v>0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1.8474111129762605E-12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0</v>
      </c>
      <c r="V104" s="73">
        <f t="shared" si="17"/>
        <v>0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1.8474111129762605E-12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0</v>
      </c>
      <c r="V105" s="73">
        <f t="shared" si="17"/>
        <v>0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1.8474111129762605E-12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0</v>
      </c>
      <c r="V106" s="73">
        <f t="shared" si="17"/>
        <v>0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1.8474111129762605E-12</v>
      </c>
      <c r="J107" s="73">
        <f t="shared" si="15"/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0</v>
      </c>
      <c r="V107" s="73">
        <f t="shared" si="17"/>
        <v>0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888</v>
      </c>
      <c r="D109" s="6">
        <f>SUM(D9:D108)</f>
        <v>4031.5199999999982</v>
      </c>
      <c r="E109" s="13"/>
      <c r="F109" s="6">
        <f>SUM(F9:F108)</f>
        <v>4031.5199999999982</v>
      </c>
      <c r="G109" s="31"/>
      <c r="H109" s="17"/>
      <c r="I109" s="132"/>
      <c r="J109" s="73"/>
      <c r="O109" s="15">
        <f>SUM(O9:O108)</f>
        <v>350</v>
      </c>
      <c r="P109" s="6">
        <f>SUM(P9:P108)</f>
        <v>1589.0000000000002</v>
      </c>
      <c r="Q109" s="13"/>
      <c r="R109" s="6">
        <f>SUM(R9:R108)</f>
        <v>1589.0000000000002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0</v>
      </c>
      <c r="Q111" s="40"/>
      <c r="R111" s="6"/>
      <c r="S111" s="31"/>
      <c r="T111" s="17"/>
      <c r="U111" s="132"/>
      <c r="V111" s="73"/>
    </row>
    <row r="112" spans="2:23" x14ac:dyDescent="0.25">
      <c r="C112" s="1266" t="s">
        <v>19</v>
      </c>
      <c r="D112" s="1267"/>
      <c r="E112" s="39">
        <f>E4+E5-F109+E6+E7</f>
        <v>2.0463630789890885E-12</v>
      </c>
      <c r="F112" s="6"/>
      <c r="G112" s="6"/>
      <c r="H112" s="17"/>
      <c r="I112" s="132"/>
      <c r="J112" s="73"/>
      <c r="O112" s="1266" t="s">
        <v>19</v>
      </c>
      <c r="P112" s="1267"/>
      <c r="Q112" s="39">
        <f>Q4+Q5-R109+Q6+Q7</f>
        <v>-2.1316282072803006E-13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230" t="s">
        <v>52</v>
      </c>
      <c r="B5" s="1268" t="s">
        <v>98</v>
      </c>
      <c r="C5" s="198"/>
      <c r="D5" s="149"/>
      <c r="E5" s="132"/>
      <c r="F5" s="73"/>
      <c r="G5" s="654"/>
      <c r="H5" s="138">
        <f>E4+E5-G5+E6+E7</f>
        <v>0</v>
      </c>
    </row>
    <row r="6" spans="1:10" ht="15.75" thickBot="1" x14ac:dyDescent="0.3">
      <c r="A6" s="1230"/>
      <c r="B6" s="1268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69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70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5">
        <f>B9-C10</f>
        <v>0</v>
      </c>
      <c r="C10" s="761"/>
      <c r="D10" s="885"/>
      <c r="E10" s="791"/>
      <c r="F10" s="659">
        <f t="shared" ref="F10:F29" si="0">D10</f>
        <v>0</v>
      </c>
      <c r="G10" s="657"/>
      <c r="H10" s="658"/>
      <c r="I10" s="693">
        <f>I9-F10</f>
        <v>0</v>
      </c>
      <c r="J10" s="691"/>
    </row>
    <row r="11" spans="1:10" x14ac:dyDescent="0.25">
      <c r="A11" s="55" t="s">
        <v>32</v>
      </c>
      <c r="B11" s="795">
        <f t="shared" ref="B11:B30" si="1">B10-C11</f>
        <v>0</v>
      </c>
      <c r="C11" s="761"/>
      <c r="D11" s="886"/>
      <c r="E11" s="791"/>
      <c r="F11" s="659">
        <f t="shared" si="0"/>
        <v>0</v>
      </c>
      <c r="G11" s="657"/>
      <c r="H11" s="658"/>
      <c r="I11" s="693">
        <f t="shared" ref="I11:I30" si="2">I10-F11</f>
        <v>0</v>
      </c>
      <c r="J11" s="691"/>
    </row>
    <row r="12" spans="1:10" x14ac:dyDescent="0.25">
      <c r="A12" s="85"/>
      <c r="B12" s="795">
        <f t="shared" si="1"/>
        <v>0</v>
      </c>
      <c r="C12" s="761"/>
      <c r="D12" s="886"/>
      <c r="E12" s="791"/>
      <c r="F12" s="659">
        <f t="shared" si="0"/>
        <v>0</v>
      </c>
      <c r="G12" s="657"/>
      <c r="H12" s="658"/>
      <c r="I12" s="693">
        <f t="shared" si="2"/>
        <v>0</v>
      </c>
      <c r="J12" s="691"/>
    </row>
    <row r="13" spans="1:10" x14ac:dyDescent="0.25">
      <c r="B13" s="795">
        <f t="shared" si="1"/>
        <v>0</v>
      </c>
      <c r="C13" s="761"/>
      <c r="D13" s="886"/>
      <c r="E13" s="791"/>
      <c r="F13" s="659">
        <f t="shared" si="0"/>
        <v>0</v>
      </c>
      <c r="G13" s="657"/>
      <c r="H13" s="658"/>
      <c r="I13" s="693">
        <f t="shared" si="2"/>
        <v>0</v>
      </c>
      <c r="J13" s="691"/>
    </row>
    <row r="14" spans="1:10" x14ac:dyDescent="0.25">
      <c r="A14" s="55" t="s">
        <v>33</v>
      </c>
      <c r="B14" s="795">
        <f t="shared" si="1"/>
        <v>0</v>
      </c>
      <c r="C14" s="761"/>
      <c r="D14" s="886"/>
      <c r="E14" s="791"/>
      <c r="F14" s="659">
        <f t="shared" si="0"/>
        <v>0</v>
      </c>
      <c r="G14" s="657"/>
      <c r="H14" s="658"/>
      <c r="I14" s="693">
        <f t="shared" si="2"/>
        <v>0</v>
      </c>
      <c r="J14" s="691"/>
    </row>
    <row r="15" spans="1:10" x14ac:dyDescent="0.25">
      <c r="B15" s="795">
        <f t="shared" si="1"/>
        <v>0</v>
      </c>
      <c r="C15" s="761"/>
      <c r="D15" s="887"/>
      <c r="E15" s="791"/>
      <c r="F15" s="659">
        <f t="shared" si="0"/>
        <v>0</v>
      </c>
      <c r="G15" s="657"/>
      <c r="H15" s="658"/>
      <c r="I15" s="693">
        <f t="shared" si="2"/>
        <v>0</v>
      </c>
      <c r="J15" s="691"/>
    </row>
    <row r="16" spans="1:10" x14ac:dyDescent="0.25">
      <c r="B16" s="795">
        <f t="shared" si="1"/>
        <v>0</v>
      </c>
      <c r="C16" s="761"/>
      <c r="D16" s="887"/>
      <c r="E16" s="791"/>
      <c r="F16" s="659">
        <f t="shared" si="0"/>
        <v>0</v>
      </c>
      <c r="G16" s="657"/>
      <c r="H16" s="658"/>
      <c r="I16" s="693">
        <f t="shared" si="2"/>
        <v>0</v>
      </c>
      <c r="J16" s="691"/>
    </row>
    <row r="17" spans="2:10" x14ac:dyDescent="0.25">
      <c r="B17" s="795">
        <f t="shared" si="1"/>
        <v>0</v>
      </c>
      <c r="C17" s="761"/>
      <c r="D17" s="887"/>
      <c r="E17" s="791"/>
      <c r="F17" s="659">
        <f t="shared" si="0"/>
        <v>0</v>
      </c>
      <c r="G17" s="657"/>
      <c r="H17" s="658"/>
      <c r="I17" s="693">
        <f t="shared" si="2"/>
        <v>0</v>
      </c>
      <c r="J17" s="691"/>
    </row>
    <row r="18" spans="2:10" x14ac:dyDescent="0.25">
      <c r="B18" s="795">
        <f t="shared" si="1"/>
        <v>0</v>
      </c>
      <c r="C18" s="761"/>
      <c r="D18" s="887"/>
      <c r="E18" s="791"/>
      <c r="F18" s="659">
        <f t="shared" si="0"/>
        <v>0</v>
      </c>
      <c r="G18" s="657"/>
      <c r="H18" s="658"/>
      <c r="I18" s="693">
        <f t="shared" si="2"/>
        <v>0</v>
      </c>
      <c r="J18" s="691"/>
    </row>
    <row r="19" spans="2:10" x14ac:dyDescent="0.25">
      <c r="B19" s="795">
        <f t="shared" si="1"/>
        <v>0</v>
      </c>
      <c r="C19" s="761"/>
      <c r="D19" s="887"/>
      <c r="E19" s="791"/>
      <c r="F19" s="659">
        <f t="shared" si="0"/>
        <v>0</v>
      </c>
      <c r="G19" s="657"/>
      <c r="H19" s="658"/>
      <c r="I19" s="693">
        <f t="shared" si="2"/>
        <v>0</v>
      </c>
      <c r="J19" s="691"/>
    </row>
    <row r="20" spans="2:10" x14ac:dyDescent="0.25">
      <c r="B20" s="795">
        <f t="shared" si="1"/>
        <v>0</v>
      </c>
      <c r="C20" s="761"/>
      <c r="D20" s="887"/>
      <c r="E20" s="791"/>
      <c r="F20" s="659">
        <f t="shared" si="0"/>
        <v>0</v>
      </c>
      <c r="G20" s="657"/>
      <c r="H20" s="658"/>
      <c r="I20" s="693">
        <f t="shared" si="2"/>
        <v>0</v>
      </c>
      <c r="J20" s="691"/>
    </row>
    <row r="21" spans="2:10" x14ac:dyDescent="0.25">
      <c r="B21" s="795">
        <f t="shared" si="1"/>
        <v>0</v>
      </c>
      <c r="C21" s="761"/>
      <c r="D21" s="891"/>
      <c r="E21" s="791"/>
      <c r="F21" s="659">
        <f t="shared" si="0"/>
        <v>0</v>
      </c>
      <c r="G21" s="657"/>
      <c r="H21" s="658"/>
      <c r="I21" s="693">
        <f t="shared" si="2"/>
        <v>0</v>
      </c>
      <c r="J21" s="691"/>
    </row>
    <row r="22" spans="2:10" x14ac:dyDescent="0.25">
      <c r="B22" s="795">
        <f t="shared" si="1"/>
        <v>0</v>
      </c>
      <c r="C22" s="761"/>
      <c r="D22" s="891"/>
      <c r="E22" s="791"/>
      <c r="F22" s="659">
        <f t="shared" si="0"/>
        <v>0</v>
      </c>
      <c r="G22" s="657"/>
      <c r="H22" s="658"/>
      <c r="I22" s="693">
        <f t="shared" si="2"/>
        <v>0</v>
      </c>
      <c r="J22" s="691"/>
    </row>
    <row r="23" spans="2:10" x14ac:dyDescent="0.25">
      <c r="B23" s="795">
        <f t="shared" si="1"/>
        <v>0</v>
      </c>
      <c r="C23" s="761"/>
      <c r="D23" s="891"/>
      <c r="E23" s="791"/>
      <c r="F23" s="659">
        <f t="shared" si="0"/>
        <v>0</v>
      </c>
      <c r="G23" s="657"/>
      <c r="H23" s="658"/>
      <c r="I23" s="693">
        <f t="shared" si="2"/>
        <v>0</v>
      </c>
      <c r="J23" s="691"/>
    </row>
    <row r="24" spans="2:10" x14ac:dyDescent="0.25">
      <c r="B24" s="795">
        <f t="shared" si="1"/>
        <v>0</v>
      </c>
      <c r="C24" s="761"/>
      <c r="D24" s="891"/>
      <c r="E24" s="791"/>
      <c r="F24" s="659">
        <f t="shared" si="0"/>
        <v>0</v>
      </c>
      <c r="G24" s="657"/>
      <c r="H24" s="658"/>
      <c r="I24" s="693">
        <f t="shared" si="2"/>
        <v>0</v>
      </c>
      <c r="J24" s="691"/>
    </row>
    <row r="25" spans="2:10" x14ac:dyDescent="0.25">
      <c r="B25" s="795">
        <f t="shared" si="1"/>
        <v>0</v>
      </c>
      <c r="C25" s="761"/>
      <c r="D25" s="891"/>
      <c r="E25" s="791"/>
      <c r="F25" s="659">
        <f t="shared" si="0"/>
        <v>0</v>
      </c>
      <c r="G25" s="657"/>
      <c r="H25" s="658"/>
      <c r="I25" s="693">
        <f t="shared" si="2"/>
        <v>0</v>
      </c>
      <c r="J25" s="691"/>
    </row>
    <row r="26" spans="2:10" x14ac:dyDescent="0.25">
      <c r="B26" s="795">
        <f t="shared" si="1"/>
        <v>0</v>
      </c>
      <c r="C26" s="761"/>
      <c r="D26" s="891"/>
      <c r="E26" s="791"/>
      <c r="F26" s="659">
        <f t="shared" si="0"/>
        <v>0</v>
      </c>
      <c r="G26" s="657"/>
      <c r="H26" s="658"/>
      <c r="I26" s="693">
        <f t="shared" si="2"/>
        <v>0</v>
      </c>
      <c r="J26" s="691"/>
    </row>
    <row r="27" spans="2:10" x14ac:dyDescent="0.25">
      <c r="B27" s="795">
        <f t="shared" si="1"/>
        <v>0</v>
      </c>
      <c r="C27" s="761"/>
      <c r="D27" s="891"/>
      <c r="E27" s="791"/>
      <c r="F27" s="659">
        <f t="shared" si="0"/>
        <v>0</v>
      </c>
      <c r="G27" s="657"/>
      <c r="H27" s="658"/>
      <c r="I27" s="693">
        <f t="shared" si="2"/>
        <v>0</v>
      </c>
      <c r="J27" s="691"/>
    </row>
    <row r="28" spans="2:10" x14ac:dyDescent="0.25">
      <c r="B28" s="795">
        <f t="shared" si="1"/>
        <v>0</v>
      </c>
      <c r="C28" s="761"/>
      <c r="D28" s="782"/>
      <c r="E28" s="791"/>
      <c r="F28" s="659">
        <f t="shared" si="0"/>
        <v>0</v>
      </c>
      <c r="G28" s="657"/>
      <c r="H28" s="658"/>
      <c r="I28" s="693">
        <f t="shared" si="2"/>
        <v>0</v>
      </c>
      <c r="J28" s="691"/>
    </row>
    <row r="29" spans="2:10" x14ac:dyDescent="0.25">
      <c r="B29" s="795">
        <f t="shared" si="1"/>
        <v>0</v>
      </c>
      <c r="C29" s="761"/>
      <c r="D29" s="782"/>
      <c r="E29" s="791"/>
      <c r="F29" s="659">
        <f t="shared" si="0"/>
        <v>0</v>
      </c>
      <c r="G29" s="657"/>
      <c r="H29" s="658"/>
      <c r="I29" s="693">
        <f t="shared" si="2"/>
        <v>0</v>
      </c>
      <c r="J29" s="691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6" t="s">
        <v>19</v>
      </c>
      <c r="D34" s="1267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B1" workbookViewId="0">
      <pane ySplit="8" topLeftCell="A9" activePane="bottomLeft" state="frozen"/>
      <selection pane="bottomLeft" activeCell="AO14" sqref="AO14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222" t="s">
        <v>307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>INVENTARIO     DEL MES DE DICIEMBRE 2022</v>
      </c>
      <c r="L1" s="1222"/>
      <c r="M1" s="1222"/>
      <c r="N1" s="1222"/>
      <c r="O1" s="1222"/>
      <c r="P1" s="1222"/>
      <c r="Q1" s="1222"/>
      <c r="R1" s="11">
        <v>2</v>
      </c>
      <c r="U1" s="1226" t="s">
        <v>325</v>
      </c>
      <c r="V1" s="1226"/>
      <c r="W1" s="1226"/>
      <c r="X1" s="1226"/>
      <c r="Y1" s="1226"/>
      <c r="Z1" s="1226"/>
      <c r="AA1" s="1226"/>
      <c r="AB1" s="11">
        <v>3</v>
      </c>
      <c r="AD1" s="1226" t="s">
        <v>325</v>
      </c>
      <c r="AE1" s="1226"/>
      <c r="AF1" s="1226"/>
      <c r="AG1" s="1226"/>
      <c r="AH1" s="1226"/>
      <c r="AI1" s="1226"/>
      <c r="AJ1" s="1226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234" t="s">
        <v>164</v>
      </c>
      <c r="B5" s="1273" t="s">
        <v>68</v>
      </c>
      <c r="C5" s="386">
        <v>85</v>
      </c>
      <c r="D5" s="673">
        <v>44900</v>
      </c>
      <c r="E5" s="900">
        <v>150</v>
      </c>
      <c r="F5" s="811">
        <v>15</v>
      </c>
      <c r="G5" s="5"/>
      <c r="K5" s="1256" t="s">
        <v>117</v>
      </c>
      <c r="L5" s="1271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56" t="s">
        <v>117</v>
      </c>
      <c r="V5" s="1271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234" t="s">
        <v>164</v>
      </c>
      <c r="AE5" s="1273" t="s">
        <v>68</v>
      </c>
      <c r="AF5" s="386">
        <v>88</v>
      </c>
      <c r="AG5" s="673">
        <v>44937</v>
      </c>
      <c r="AH5" s="900">
        <v>100</v>
      </c>
      <c r="AI5" s="811">
        <v>10</v>
      </c>
      <c r="AJ5" s="5"/>
    </row>
    <row r="6" spans="1:38" ht="22.5" customHeight="1" thickBot="1" x14ac:dyDescent="0.3">
      <c r="A6" s="1234"/>
      <c r="B6" s="1273"/>
      <c r="C6" s="386">
        <v>85</v>
      </c>
      <c r="D6" s="673">
        <v>44925</v>
      </c>
      <c r="E6" s="547">
        <v>100</v>
      </c>
      <c r="F6" s="144">
        <v>10</v>
      </c>
      <c r="G6" s="47">
        <f>F78</f>
        <v>250</v>
      </c>
      <c r="H6" s="7">
        <f>E6-G6+E7+E5-G5+E4</f>
        <v>0</v>
      </c>
      <c r="K6" s="1256"/>
      <c r="L6" s="1272"/>
      <c r="M6" s="386">
        <v>100</v>
      </c>
      <c r="N6" s="134">
        <v>44914</v>
      </c>
      <c r="O6" s="207">
        <v>150</v>
      </c>
      <c r="P6" s="62">
        <v>15</v>
      </c>
      <c r="Q6" s="47">
        <f>P78</f>
        <v>310</v>
      </c>
      <c r="R6" s="7">
        <f>O6-Q6+O7+O5-Q5+O4</f>
        <v>0</v>
      </c>
      <c r="U6" s="1256"/>
      <c r="V6" s="1272"/>
      <c r="W6" s="386"/>
      <c r="X6" s="134"/>
      <c r="Y6" s="207"/>
      <c r="Z6" s="62"/>
      <c r="AA6" s="47">
        <f>Z78</f>
        <v>70</v>
      </c>
      <c r="AB6" s="7">
        <f>Y6-AA6+Y7+Y5-AA5+Y4</f>
        <v>80</v>
      </c>
      <c r="AD6" s="1234"/>
      <c r="AE6" s="1273"/>
      <c r="AF6" s="386"/>
      <c r="AG6" s="673"/>
      <c r="AH6" s="547">
        <v>10</v>
      </c>
      <c r="AI6" s="144">
        <v>1</v>
      </c>
      <c r="AJ6" s="47">
        <f>AI78</f>
        <v>20</v>
      </c>
      <c r="AK6" s="7">
        <f>AH6-AJ6+AH7+AH5-AJ5+AH4</f>
        <v>90</v>
      </c>
    </row>
    <row r="7" spans="1:38" ht="24.75" customHeight="1" thickBot="1" x14ac:dyDescent="0.3">
      <c r="B7" s="19"/>
      <c r="C7" s="699"/>
      <c r="D7" s="700"/>
      <c r="E7" s="701"/>
      <c r="F7" s="702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699"/>
      <c r="AG7" s="700"/>
      <c r="AH7" s="701"/>
      <c r="AI7" s="702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14</v>
      </c>
      <c r="W9" s="73">
        <v>1</v>
      </c>
      <c r="X9" s="69">
        <v>10</v>
      </c>
      <c r="Y9" s="201">
        <v>44940</v>
      </c>
      <c r="Z9" s="69">
        <f>X9</f>
        <v>10</v>
      </c>
      <c r="AA9" s="70" t="s">
        <v>485</v>
      </c>
      <c r="AB9" s="71">
        <v>115</v>
      </c>
      <c r="AC9" s="105">
        <f>Y6-Z9+Y5+Y7+Y4</f>
        <v>140</v>
      </c>
      <c r="AD9" s="80" t="s">
        <v>32</v>
      </c>
      <c r="AE9" s="83">
        <f>AI6-AF9+AI5+AI7+AI4</f>
        <v>9</v>
      </c>
      <c r="AF9" s="15">
        <v>2</v>
      </c>
      <c r="AG9" s="69">
        <v>20</v>
      </c>
      <c r="AH9" s="201">
        <v>44945</v>
      </c>
      <c r="AI9" s="69">
        <f>AG9</f>
        <v>20</v>
      </c>
      <c r="AJ9" s="70" t="s">
        <v>509</v>
      </c>
      <c r="AK9" s="71">
        <v>100</v>
      </c>
      <c r="AL9" s="105">
        <f>AH6-AI9+AH5+AH7+AH4</f>
        <v>90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4">
        <f t="shared" ref="L10:L73" si="2">L9-M10</f>
        <v>25</v>
      </c>
      <c r="M10" s="761">
        <v>1</v>
      </c>
      <c r="N10" s="659">
        <v>10</v>
      </c>
      <c r="O10" s="689">
        <v>44910</v>
      </c>
      <c r="P10" s="659">
        <f>N10</f>
        <v>10</v>
      </c>
      <c r="Q10" s="657" t="s">
        <v>205</v>
      </c>
      <c r="R10" s="658">
        <v>115</v>
      </c>
      <c r="S10" s="693">
        <f>S9-P10</f>
        <v>250</v>
      </c>
      <c r="U10" s="193"/>
      <c r="V10" s="824">
        <f t="shared" ref="V10:V73" si="3">V9-W10</f>
        <v>13</v>
      </c>
      <c r="W10" s="761">
        <v>1</v>
      </c>
      <c r="X10" s="659">
        <v>10</v>
      </c>
      <c r="Y10" s="689">
        <v>44942</v>
      </c>
      <c r="Z10" s="659">
        <f>X10</f>
        <v>10</v>
      </c>
      <c r="AA10" s="657" t="s">
        <v>490</v>
      </c>
      <c r="AB10" s="658">
        <v>115</v>
      </c>
      <c r="AC10" s="693">
        <f>AC9-Z10</f>
        <v>130</v>
      </c>
      <c r="AD10" s="193"/>
      <c r="AE10" s="83">
        <f t="shared" ref="AE10:AE73" si="4">AE9-AF10</f>
        <v>9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90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4">
        <f t="shared" si="2"/>
        <v>24</v>
      </c>
      <c r="M11" s="761">
        <v>1</v>
      </c>
      <c r="N11" s="659">
        <v>10</v>
      </c>
      <c r="O11" s="689">
        <v>44910</v>
      </c>
      <c r="P11" s="659">
        <f>N11</f>
        <v>10</v>
      </c>
      <c r="Q11" s="657" t="s">
        <v>206</v>
      </c>
      <c r="R11" s="658">
        <v>115</v>
      </c>
      <c r="S11" s="693">
        <f t="shared" ref="S11:S74" si="7">S10-P11</f>
        <v>240</v>
      </c>
      <c r="U11" s="181"/>
      <c r="V11" s="824">
        <f t="shared" si="3"/>
        <v>12</v>
      </c>
      <c r="W11" s="761">
        <v>1</v>
      </c>
      <c r="X11" s="659">
        <v>10</v>
      </c>
      <c r="Y11" s="689">
        <v>44944</v>
      </c>
      <c r="Z11" s="659">
        <f>X11</f>
        <v>10</v>
      </c>
      <c r="AA11" s="657" t="s">
        <v>498</v>
      </c>
      <c r="AB11" s="658">
        <v>115</v>
      </c>
      <c r="AC11" s="693">
        <f t="shared" ref="AC11:AC74" si="8">AC10-Z11</f>
        <v>120</v>
      </c>
      <c r="AD11" s="181"/>
      <c r="AE11" s="83">
        <f t="shared" si="4"/>
        <v>9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90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4">
        <f t="shared" si="2"/>
        <v>22</v>
      </c>
      <c r="M12" s="761">
        <v>2</v>
      </c>
      <c r="N12" s="659">
        <v>20</v>
      </c>
      <c r="O12" s="689">
        <v>44911</v>
      </c>
      <c r="P12" s="659">
        <f>N12</f>
        <v>20</v>
      </c>
      <c r="Q12" s="657" t="s">
        <v>207</v>
      </c>
      <c r="R12" s="658">
        <v>115</v>
      </c>
      <c r="S12" s="693">
        <f t="shared" si="7"/>
        <v>220</v>
      </c>
      <c r="U12" s="181"/>
      <c r="V12" s="824">
        <f t="shared" si="3"/>
        <v>10</v>
      </c>
      <c r="W12" s="761">
        <v>2</v>
      </c>
      <c r="X12" s="659">
        <v>20</v>
      </c>
      <c r="Y12" s="689">
        <v>44945</v>
      </c>
      <c r="Z12" s="659">
        <f>X12</f>
        <v>20</v>
      </c>
      <c r="AA12" s="657" t="s">
        <v>509</v>
      </c>
      <c r="AB12" s="658">
        <v>115</v>
      </c>
      <c r="AC12" s="693">
        <f t="shared" si="8"/>
        <v>100</v>
      </c>
      <c r="AD12" s="181"/>
      <c r="AE12" s="83">
        <f t="shared" si="4"/>
        <v>9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90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4">
        <f t="shared" si="2"/>
        <v>21</v>
      </c>
      <c r="M13" s="761">
        <v>1</v>
      </c>
      <c r="N13" s="659">
        <v>10</v>
      </c>
      <c r="O13" s="689">
        <v>44914</v>
      </c>
      <c r="P13" s="659">
        <f>N13</f>
        <v>10</v>
      </c>
      <c r="Q13" s="657" t="s">
        <v>218</v>
      </c>
      <c r="R13" s="658">
        <v>115</v>
      </c>
      <c r="S13" s="693">
        <f t="shared" si="7"/>
        <v>210</v>
      </c>
      <c r="U13" s="82" t="s">
        <v>33</v>
      </c>
      <c r="V13" s="824">
        <f t="shared" si="3"/>
        <v>8</v>
      </c>
      <c r="W13" s="761">
        <v>2</v>
      </c>
      <c r="X13" s="659">
        <v>20</v>
      </c>
      <c r="Y13" s="689">
        <v>44951</v>
      </c>
      <c r="Z13" s="659">
        <f>X13</f>
        <v>20</v>
      </c>
      <c r="AA13" s="657" t="s">
        <v>555</v>
      </c>
      <c r="AB13" s="658">
        <v>115</v>
      </c>
      <c r="AC13" s="693">
        <f t="shared" si="8"/>
        <v>80</v>
      </c>
      <c r="AD13" s="82" t="s">
        <v>33</v>
      </c>
      <c r="AE13" s="83">
        <f t="shared" si="4"/>
        <v>9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90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4">
        <f t="shared" si="2"/>
        <v>20</v>
      </c>
      <c r="M14" s="761">
        <v>1</v>
      </c>
      <c r="N14" s="659">
        <v>10</v>
      </c>
      <c r="O14" s="689">
        <v>44915</v>
      </c>
      <c r="P14" s="659">
        <f t="shared" ref="P14:P76" si="10">N14</f>
        <v>10</v>
      </c>
      <c r="Q14" s="657" t="s">
        <v>224</v>
      </c>
      <c r="R14" s="658">
        <v>115</v>
      </c>
      <c r="S14" s="693">
        <f t="shared" si="7"/>
        <v>200</v>
      </c>
      <c r="U14" s="73"/>
      <c r="V14" s="824">
        <f t="shared" si="3"/>
        <v>8</v>
      </c>
      <c r="W14" s="761"/>
      <c r="X14" s="659"/>
      <c r="Y14" s="689"/>
      <c r="Z14" s="659">
        <f t="shared" ref="Z14:Z76" si="11">X14</f>
        <v>0</v>
      </c>
      <c r="AA14" s="657"/>
      <c r="AB14" s="658"/>
      <c r="AC14" s="693">
        <f t="shared" si="8"/>
        <v>80</v>
      </c>
      <c r="AD14" s="73"/>
      <c r="AE14" s="83">
        <f t="shared" si="4"/>
        <v>9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90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4">
        <f t="shared" si="2"/>
        <v>18</v>
      </c>
      <c r="M15" s="761">
        <v>2</v>
      </c>
      <c r="N15" s="659">
        <v>20</v>
      </c>
      <c r="O15" s="689">
        <v>44918</v>
      </c>
      <c r="P15" s="659">
        <f t="shared" si="10"/>
        <v>20</v>
      </c>
      <c r="Q15" s="657" t="s">
        <v>244</v>
      </c>
      <c r="R15" s="658">
        <v>115</v>
      </c>
      <c r="S15" s="693">
        <f t="shared" si="7"/>
        <v>180</v>
      </c>
      <c r="U15" s="73" t="s">
        <v>22</v>
      </c>
      <c r="V15" s="824">
        <f t="shared" si="3"/>
        <v>8</v>
      </c>
      <c r="W15" s="761"/>
      <c r="X15" s="659"/>
      <c r="Y15" s="689"/>
      <c r="Z15" s="659">
        <f t="shared" si="11"/>
        <v>0</v>
      </c>
      <c r="AA15" s="657"/>
      <c r="AB15" s="658"/>
      <c r="AC15" s="693">
        <f t="shared" si="8"/>
        <v>80</v>
      </c>
      <c r="AD15" s="73"/>
      <c r="AE15" s="83">
        <f t="shared" si="4"/>
        <v>9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90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4">
        <f t="shared" si="2"/>
        <v>17</v>
      </c>
      <c r="M16" s="761">
        <v>1</v>
      </c>
      <c r="N16" s="659">
        <v>10</v>
      </c>
      <c r="O16" s="689">
        <v>44919</v>
      </c>
      <c r="P16" s="659">
        <f t="shared" si="10"/>
        <v>10</v>
      </c>
      <c r="Q16" s="657" t="s">
        <v>249</v>
      </c>
      <c r="R16" s="658">
        <v>115</v>
      </c>
      <c r="S16" s="693">
        <f t="shared" si="7"/>
        <v>170</v>
      </c>
      <c r="V16" s="824">
        <f t="shared" si="3"/>
        <v>8</v>
      </c>
      <c r="W16" s="761"/>
      <c r="X16" s="659"/>
      <c r="Y16" s="689"/>
      <c r="Z16" s="659">
        <f t="shared" si="11"/>
        <v>0</v>
      </c>
      <c r="AA16" s="657"/>
      <c r="AB16" s="658"/>
      <c r="AC16" s="693">
        <f t="shared" si="8"/>
        <v>80</v>
      </c>
      <c r="AE16" s="83">
        <f t="shared" si="4"/>
        <v>9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90</v>
      </c>
    </row>
    <row r="17" spans="1:39" x14ac:dyDescent="0.25">
      <c r="B17" s="824">
        <f t="shared" si="0"/>
        <v>13</v>
      </c>
      <c r="C17" s="671">
        <v>3</v>
      </c>
      <c r="D17" s="659">
        <v>30</v>
      </c>
      <c r="E17" s="689">
        <v>44926</v>
      </c>
      <c r="F17" s="659">
        <f t="shared" si="1"/>
        <v>30</v>
      </c>
      <c r="G17" s="657" t="s">
        <v>266</v>
      </c>
      <c r="H17" s="658">
        <v>100</v>
      </c>
      <c r="I17" s="693">
        <f t="shared" si="6"/>
        <v>130</v>
      </c>
      <c r="L17" s="824">
        <f t="shared" si="2"/>
        <v>16</v>
      </c>
      <c r="M17" s="761">
        <v>1</v>
      </c>
      <c r="N17" s="659">
        <v>10</v>
      </c>
      <c r="O17" s="689">
        <v>44923</v>
      </c>
      <c r="P17" s="659">
        <f t="shared" si="10"/>
        <v>10</v>
      </c>
      <c r="Q17" s="657" t="s">
        <v>243</v>
      </c>
      <c r="R17" s="658">
        <v>115</v>
      </c>
      <c r="S17" s="693">
        <f t="shared" si="7"/>
        <v>160</v>
      </c>
      <c r="V17" s="824">
        <f t="shared" si="3"/>
        <v>8</v>
      </c>
      <c r="W17" s="761"/>
      <c r="X17" s="659"/>
      <c r="Y17" s="689"/>
      <c r="Z17" s="659">
        <f t="shared" si="11"/>
        <v>0</v>
      </c>
      <c r="AA17" s="657"/>
      <c r="AB17" s="658"/>
      <c r="AC17" s="693">
        <f t="shared" si="8"/>
        <v>80</v>
      </c>
      <c r="AE17" s="824">
        <f t="shared" si="4"/>
        <v>9</v>
      </c>
      <c r="AF17" s="671"/>
      <c r="AG17" s="659"/>
      <c r="AH17" s="689"/>
      <c r="AI17" s="659">
        <f t="shared" si="5"/>
        <v>0</v>
      </c>
      <c r="AJ17" s="657"/>
      <c r="AK17" s="658"/>
      <c r="AL17" s="693">
        <f t="shared" si="9"/>
        <v>90</v>
      </c>
      <c r="AM17" s="691"/>
    </row>
    <row r="18" spans="1:39" x14ac:dyDescent="0.25">
      <c r="A18" s="122"/>
      <c r="B18" s="824">
        <f t="shared" si="0"/>
        <v>10</v>
      </c>
      <c r="C18" s="671">
        <v>3</v>
      </c>
      <c r="D18" s="659">
        <v>30</v>
      </c>
      <c r="E18" s="689">
        <v>44926</v>
      </c>
      <c r="F18" s="659">
        <f t="shared" si="1"/>
        <v>30</v>
      </c>
      <c r="G18" s="657" t="s">
        <v>268</v>
      </c>
      <c r="H18" s="658">
        <v>100</v>
      </c>
      <c r="I18" s="693">
        <f t="shared" si="6"/>
        <v>100</v>
      </c>
      <c r="K18" s="122"/>
      <c r="L18" s="824">
        <f t="shared" si="2"/>
        <v>15</v>
      </c>
      <c r="M18" s="761">
        <v>1</v>
      </c>
      <c r="N18" s="659">
        <v>10</v>
      </c>
      <c r="O18" s="689">
        <v>44924</v>
      </c>
      <c r="P18" s="659">
        <f t="shared" si="10"/>
        <v>10</v>
      </c>
      <c r="Q18" s="657" t="s">
        <v>259</v>
      </c>
      <c r="R18" s="658">
        <v>115</v>
      </c>
      <c r="S18" s="693">
        <f t="shared" si="7"/>
        <v>150</v>
      </c>
      <c r="U18" s="122"/>
      <c r="V18" s="824">
        <f t="shared" si="3"/>
        <v>8</v>
      </c>
      <c r="W18" s="761"/>
      <c r="X18" s="659"/>
      <c r="Y18" s="689"/>
      <c r="Z18" s="659">
        <f t="shared" si="11"/>
        <v>0</v>
      </c>
      <c r="AA18" s="657"/>
      <c r="AB18" s="658"/>
      <c r="AC18" s="693">
        <f t="shared" si="8"/>
        <v>80</v>
      </c>
      <c r="AD18" s="122"/>
      <c r="AE18" s="824">
        <f t="shared" si="4"/>
        <v>9</v>
      </c>
      <c r="AF18" s="671"/>
      <c r="AG18" s="659"/>
      <c r="AH18" s="689"/>
      <c r="AI18" s="659">
        <f t="shared" si="5"/>
        <v>0</v>
      </c>
      <c r="AJ18" s="657"/>
      <c r="AK18" s="658"/>
      <c r="AL18" s="693">
        <f t="shared" si="9"/>
        <v>90</v>
      </c>
      <c r="AM18" s="691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4">
        <f t="shared" si="2"/>
        <v>13</v>
      </c>
      <c r="M19" s="761">
        <v>2</v>
      </c>
      <c r="N19" s="659">
        <v>20</v>
      </c>
      <c r="O19" s="689">
        <v>44925</v>
      </c>
      <c r="P19" s="659">
        <f t="shared" si="10"/>
        <v>20</v>
      </c>
      <c r="Q19" s="657" t="s">
        <v>263</v>
      </c>
      <c r="R19" s="658">
        <v>115</v>
      </c>
      <c r="S19" s="693">
        <f t="shared" si="7"/>
        <v>130</v>
      </c>
      <c r="U19" s="122"/>
      <c r="V19" s="824">
        <f t="shared" si="3"/>
        <v>8</v>
      </c>
      <c r="W19" s="761"/>
      <c r="X19" s="659"/>
      <c r="Y19" s="689"/>
      <c r="Z19" s="659">
        <f t="shared" si="11"/>
        <v>0</v>
      </c>
      <c r="AA19" s="657"/>
      <c r="AB19" s="658"/>
      <c r="AC19" s="693">
        <f t="shared" si="8"/>
        <v>80</v>
      </c>
      <c r="AD19" s="122"/>
      <c r="AE19" s="824">
        <f t="shared" si="4"/>
        <v>9</v>
      </c>
      <c r="AF19" s="761"/>
      <c r="AG19" s="659"/>
      <c r="AH19" s="689"/>
      <c r="AI19" s="659">
        <f t="shared" si="5"/>
        <v>0</v>
      </c>
      <c r="AJ19" s="657"/>
      <c r="AK19" s="658"/>
      <c r="AL19" s="693">
        <f t="shared" si="9"/>
        <v>90</v>
      </c>
      <c r="AM19" s="691"/>
    </row>
    <row r="20" spans="1:39" x14ac:dyDescent="0.25">
      <c r="A20" s="122"/>
      <c r="B20" s="764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3">
        <f t="shared" si="6"/>
        <v>80</v>
      </c>
      <c r="K20" s="122"/>
      <c r="L20" s="824">
        <f t="shared" si="2"/>
        <v>10</v>
      </c>
      <c r="M20" s="761">
        <v>3</v>
      </c>
      <c r="N20" s="659">
        <v>30</v>
      </c>
      <c r="O20" s="689">
        <v>44926</v>
      </c>
      <c r="P20" s="659">
        <f t="shared" si="10"/>
        <v>30</v>
      </c>
      <c r="Q20" s="657" t="s">
        <v>266</v>
      </c>
      <c r="R20" s="658">
        <v>115</v>
      </c>
      <c r="S20" s="693">
        <f t="shared" si="7"/>
        <v>100</v>
      </c>
      <c r="U20" s="122"/>
      <c r="V20" s="824">
        <f t="shared" si="3"/>
        <v>8</v>
      </c>
      <c r="W20" s="761"/>
      <c r="X20" s="659"/>
      <c r="Y20" s="689"/>
      <c r="Z20" s="659">
        <f t="shared" si="11"/>
        <v>0</v>
      </c>
      <c r="AA20" s="657"/>
      <c r="AB20" s="658"/>
      <c r="AC20" s="693">
        <f t="shared" si="8"/>
        <v>80</v>
      </c>
      <c r="AD20" s="122"/>
      <c r="AE20" s="824">
        <f t="shared" si="4"/>
        <v>9</v>
      </c>
      <c r="AF20" s="761"/>
      <c r="AG20" s="659"/>
      <c r="AH20" s="689"/>
      <c r="AI20" s="659">
        <f t="shared" si="5"/>
        <v>0</v>
      </c>
      <c r="AJ20" s="657"/>
      <c r="AK20" s="658"/>
      <c r="AL20" s="693">
        <f t="shared" si="9"/>
        <v>90</v>
      </c>
      <c r="AM20" s="691"/>
    </row>
    <row r="21" spans="1:39" x14ac:dyDescent="0.25">
      <c r="A21" s="122"/>
      <c r="B21" s="83">
        <f t="shared" si="0"/>
        <v>3</v>
      </c>
      <c r="C21" s="15">
        <v>5</v>
      </c>
      <c r="D21" s="640">
        <v>50</v>
      </c>
      <c r="E21" s="1010">
        <v>44937</v>
      </c>
      <c r="F21" s="640">
        <f t="shared" si="1"/>
        <v>50</v>
      </c>
      <c r="G21" s="642" t="s">
        <v>461</v>
      </c>
      <c r="H21" s="204">
        <v>100</v>
      </c>
      <c r="I21" s="934">
        <f t="shared" si="6"/>
        <v>30</v>
      </c>
      <c r="K21" s="122"/>
      <c r="L21" s="824">
        <f t="shared" si="2"/>
        <v>7</v>
      </c>
      <c r="M21" s="761">
        <v>3</v>
      </c>
      <c r="N21" s="659">
        <v>30</v>
      </c>
      <c r="O21" s="689">
        <v>44926</v>
      </c>
      <c r="P21" s="659">
        <f t="shared" si="10"/>
        <v>30</v>
      </c>
      <c r="Q21" s="657" t="s">
        <v>268</v>
      </c>
      <c r="R21" s="658">
        <v>115</v>
      </c>
      <c r="S21" s="693">
        <f t="shared" si="7"/>
        <v>70</v>
      </c>
      <c r="U21" s="122"/>
      <c r="V21" s="824">
        <f t="shared" si="3"/>
        <v>8</v>
      </c>
      <c r="W21" s="761"/>
      <c r="X21" s="659"/>
      <c r="Y21" s="689"/>
      <c r="Z21" s="659">
        <f t="shared" si="11"/>
        <v>0</v>
      </c>
      <c r="AA21" s="657"/>
      <c r="AB21" s="658"/>
      <c r="AC21" s="693">
        <f t="shared" si="8"/>
        <v>80</v>
      </c>
      <c r="AD21" s="122"/>
      <c r="AE21" s="824">
        <f t="shared" si="4"/>
        <v>9</v>
      </c>
      <c r="AF21" s="761"/>
      <c r="AG21" s="659"/>
      <c r="AH21" s="689"/>
      <c r="AI21" s="659">
        <f t="shared" si="5"/>
        <v>0</v>
      </c>
      <c r="AJ21" s="657"/>
      <c r="AK21" s="658"/>
      <c r="AL21" s="693">
        <f t="shared" si="9"/>
        <v>90</v>
      </c>
      <c r="AM21" s="691"/>
    </row>
    <row r="22" spans="1:39" x14ac:dyDescent="0.25">
      <c r="A22" s="122"/>
      <c r="B22" s="230">
        <f t="shared" si="0"/>
        <v>2</v>
      </c>
      <c r="C22" s="15">
        <v>1</v>
      </c>
      <c r="D22" s="640">
        <v>10</v>
      </c>
      <c r="E22" s="1010">
        <v>44940</v>
      </c>
      <c r="F22" s="640">
        <f t="shared" si="1"/>
        <v>10</v>
      </c>
      <c r="G22" s="642" t="s">
        <v>486</v>
      </c>
      <c r="H22" s="204">
        <v>100</v>
      </c>
      <c r="I22" s="934">
        <f t="shared" si="6"/>
        <v>20</v>
      </c>
      <c r="K22" s="122"/>
      <c r="L22" s="911">
        <f t="shared" si="2"/>
        <v>6</v>
      </c>
      <c r="M22" s="761">
        <v>1</v>
      </c>
      <c r="N22" s="659">
        <v>10</v>
      </c>
      <c r="O22" s="689">
        <v>44930</v>
      </c>
      <c r="P22" s="659">
        <f t="shared" si="10"/>
        <v>10</v>
      </c>
      <c r="Q22" s="657" t="s">
        <v>279</v>
      </c>
      <c r="R22" s="658">
        <v>115</v>
      </c>
      <c r="S22" s="693">
        <f t="shared" si="7"/>
        <v>60</v>
      </c>
      <c r="U22" s="122"/>
      <c r="V22" s="911">
        <f t="shared" si="3"/>
        <v>8</v>
      </c>
      <c r="W22" s="761"/>
      <c r="X22" s="659"/>
      <c r="Y22" s="689"/>
      <c r="Z22" s="659">
        <f t="shared" si="11"/>
        <v>0</v>
      </c>
      <c r="AA22" s="657"/>
      <c r="AB22" s="658"/>
      <c r="AC22" s="693">
        <f t="shared" si="8"/>
        <v>80</v>
      </c>
      <c r="AD22" s="122"/>
      <c r="AE22" s="911">
        <f t="shared" si="4"/>
        <v>9</v>
      </c>
      <c r="AF22" s="761"/>
      <c r="AG22" s="659"/>
      <c r="AH22" s="689"/>
      <c r="AI22" s="659">
        <f t="shared" si="5"/>
        <v>0</v>
      </c>
      <c r="AJ22" s="657"/>
      <c r="AK22" s="658"/>
      <c r="AL22" s="693">
        <f t="shared" si="9"/>
        <v>90</v>
      </c>
      <c r="AM22" s="691"/>
    </row>
    <row r="23" spans="1:39" x14ac:dyDescent="0.25">
      <c r="A23" s="123"/>
      <c r="B23" s="230">
        <f t="shared" si="0"/>
        <v>1</v>
      </c>
      <c r="C23" s="15">
        <v>1</v>
      </c>
      <c r="D23" s="640">
        <v>10</v>
      </c>
      <c r="E23" s="1010">
        <v>44942</v>
      </c>
      <c r="F23" s="640">
        <f t="shared" si="1"/>
        <v>10</v>
      </c>
      <c r="G23" s="642" t="s">
        <v>490</v>
      </c>
      <c r="H23" s="204">
        <v>100</v>
      </c>
      <c r="I23" s="934">
        <f t="shared" si="6"/>
        <v>10</v>
      </c>
      <c r="K23" s="123"/>
      <c r="L23" s="790">
        <f t="shared" si="2"/>
        <v>5</v>
      </c>
      <c r="M23" s="761">
        <v>1</v>
      </c>
      <c r="N23" s="659">
        <v>10</v>
      </c>
      <c r="O23" s="689">
        <v>44933</v>
      </c>
      <c r="P23" s="659">
        <f t="shared" si="10"/>
        <v>10</v>
      </c>
      <c r="Q23" s="657" t="s">
        <v>297</v>
      </c>
      <c r="R23" s="658">
        <v>115</v>
      </c>
      <c r="S23" s="763">
        <f t="shared" si="7"/>
        <v>50</v>
      </c>
      <c r="U23" s="123"/>
      <c r="V23" s="911">
        <f t="shared" si="3"/>
        <v>8</v>
      </c>
      <c r="W23" s="671"/>
      <c r="X23" s="659"/>
      <c r="Y23" s="689"/>
      <c r="Z23" s="659">
        <f t="shared" si="11"/>
        <v>0</v>
      </c>
      <c r="AA23" s="657"/>
      <c r="AB23" s="658"/>
      <c r="AC23" s="693">
        <f t="shared" si="8"/>
        <v>80</v>
      </c>
      <c r="AD23" s="123"/>
      <c r="AE23" s="230">
        <f t="shared" si="4"/>
        <v>9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90</v>
      </c>
    </row>
    <row r="24" spans="1:39" x14ac:dyDescent="0.25">
      <c r="A24" s="122"/>
      <c r="B24" s="230">
        <f t="shared" si="0"/>
        <v>1</v>
      </c>
      <c r="C24" s="15"/>
      <c r="D24" s="640"/>
      <c r="E24" s="1010"/>
      <c r="F24" s="640">
        <f t="shared" si="1"/>
        <v>0</v>
      </c>
      <c r="G24" s="642"/>
      <c r="H24" s="204"/>
      <c r="I24" s="934">
        <f t="shared" si="6"/>
        <v>10</v>
      </c>
      <c r="K24" s="122"/>
      <c r="L24" s="911">
        <f t="shared" si="2"/>
        <v>3</v>
      </c>
      <c r="M24" s="761">
        <v>2</v>
      </c>
      <c r="N24" s="1011">
        <v>20</v>
      </c>
      <c r="O24" s="1012">
        <v>44935</v>
      </c>
      <c r="P24" s="1011">
        <f t="shared" si="10"/>
        <v>20</v>
      </c>
      <c r="Q24" s="1013" t="s">
        <v>448</v>
      </c>
      <c r="R24" s="690">
        <v>115</v>
      </c>
      <c r="S24" s="1021">
        <f t="shared" si="7"/>
        <v>30</v>
      </c>
      <c r="U24" s="122"/>
      <c r="V24" s="911">
        <f t="shared" si="3"/>
        <v>8</v>
      </c>
      <c r="W24" s="761"/>
      <c r="X24" s="659"/>
      <c r="Y24" s="689"/>
      <c r="Z24" s="659">
        <f t="shared" si="11"/>
        <v>0</v>
      </c>
      <c r="AA24" s="657"/>
      <c r="AB24" s="658"/>
      <c r="AC24" s="693">
        <f t="shared" si="8"/>
        <v>80</v>
      </c>
      <c r="AD24" s="122"/>
      <c r="AE24" s="230">
        <f t="shared" si="4"/>
        <v>9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90</v>
      </c>
    </row>
    <row r="25" spans="1:39" x14ac:dyDescent="0.25">
      <c r="A25" s="122"/>
      <c r="B25" s="230">
        <f t="shared" si="0"/>
        <v>0</v>
      </c>
      <c r="C25" s="15">
        <v>1</v>
      </c>
      <c r="D25" s="640"/>
      <c r="E25" s="1010"/>
      <c r="F25" s="1145">
        <v>10</v>
      </c>
      <c r="G25" s="1146"/>
      <c r="H25" s="1137"/>
      <c r="I25" s="1138">
        <f t="shared" si="6"/>
        <v>0</v>
      </c>
      <c r="K25" s="122"/>
      <c r="L25" s="911">
        <f t="shared" si="2"/>
        <v>0</v>
      </c>
      <c r="M25" s="761">
        <v>3</v>
      </c>
      <c r="N25" s="1011">
        <v>30</v>
      </c>
      <c r="O25" s="1012">
        <v>44937</v>
      </c>
      <c r="P25" s="1011">
        <f t="shared" si="10"/>
        <v>30</v>
      </c>
      <c r="Q25" s="1013" t="s">
        <v>461</v>
      </c>
      <c r="R25" s="690">
        <v>115</v>
      </c>
      <c r="S25" s="1021">
        <f t="shared" si="7"/>
        <v>0</v>
      </c>
      <c r="U25" s="122"/>
      <c r="V25" s="911">
        <f t="shared" si="3"/>
        <v>8</v>
      </c>
      <c r="W25" s="761"/>
      <c r="X25" s="659"/>
      <c r="Y25" s="689"/>
      <c r="Z25" s="659">
        <f t="shared" si="11"/>
        <v>0</v>
      </c>
      <c r="AA25" s="657"/>
      <c r="AB25" s="658"/>
      <c r="AC25" s="693">
        <f t="shared" si="8"/>
        <v>80</v>
      </c>
      <c r="AD25" s="122"/>
      <c r="AE25" s="230">
        <f t="shared" si="4"/>
        <v>9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90</v>
      </c>
    </row>
    <row r="26" spans="1:39" x14ac:dyDescent="0.25">
      <c r="A26" s="122"/>
      <c r="B26" s="181">
        <f t="shared" si="0"/>
        <v>0</v>
      </c>
      <c r="C26" s="15"/>
      <c r="D26" s="640"/>
      <c r="E26" s="1010"/>
      <c r="F26" s="1145">
        <f t="shared" si="1"/>
        <v>0</v>
      </c>
      <c r="G26" s="1146"/>
      <c r="H26" s="1137"/>
      <c r="I26" s="1138">
        <f t="shared" si="6"/>
        <v>0</v>
      </c>
      <c r="K26" s="122"/>
      <c r="L26" s="817">
        <f t="shared" si="2"/>
        <v>0</v>
      </c>
      <c r="M26" s="761"/>
      <c r="N26" s="1011"/>
      <c r="O26" s="1012"/>
      <c r="P26" s="1011">
        <f t="shared" si="10"/>
        <v>0</v>
      </c>
      <c r="Q26" s="1013"/>
      <c r="R26" s="690"/>
      <c r="S26" s="1021">
        <f t="shared" si="7"/>
        <v>0</v>
      </c>
      <c r="U26" s="122"/>
      <c r="V26" s="817">
        <f t="shared" si="3"/>
        <v>8</v>
      </c>
      <c r="W26" s="761"/>
      <c r="X26" s="659"/>
      <c r="Y26" s="689"/>
      <c r="Z26" s="659">
        <f t="shared" si="11"/>
        <v>0</v>
      </c>
      <c r="AA26" s="657"/>
      <c r="AB26" s="658"/>
      <c r="AC26" s="693">
        <f t="shared" si="8"/>
        <v>80</v>
      </c>
      <c r="AD26" s="122"/>
      <c r="AE26" s="181">
        <f t="shared" si="4"/>
        <v>9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90</v>
      </c>
    </row>
    <row r="27" spans="1:39" x14ac:dyDescent="0.25">
      <c r="A27" s="122"/>
      <c r="B27" s="230">
        <f t="shared" si="0"/>
        <v>0</v>
      </c>
      <c r="C27" s="15"/>
      <c r="D27" s="640"/>
      <c r="E27" s="1010"/>
      <c r="F27" s="1145">
        <f t="shared" si="1"/>
        <v>0</v>
      </c>
      <c r="G27" s="1146"/>
      <c r="H27" s="1137"/>
      <c r="I27" s="1138">
        <f t="shared" si="6"/>
        <v>0</v>
      </c>
      <c r="K27" s="122"/>
      <c r="L27" s="911">
        <f t="shared" si="2"/>
        <v>0</v>
      </c>
      <c r="M27" s="761"/>
      <c r="N27" s="1011"/>
      <c r="O27" s="1012"/>
      <c r="P27" s="1145">
        <f t="shared" si="10"/>
        <v>0</v>
      </c>
      <c r="Q27" s="1146"/>
      <c r="R27" s="1137"/>
      <c r="S27" s="1138">
        <f t="shared" si="7"/>
        <v>0</v>
      </c>
      <c r="U27" s="122"/>
      <c r="V27" s="911">
        <f t="shared" si="3"/>
        <v>8</v>
      </c>
      <c r="W27" s="761"/>
      <c r="X27" s="659"/>
      <c r="Y27" s="689"/>
      <c r="Z27" s="659">
        <f t="shared" si="11"/>
        <v>0</v>
      </c>
      <c r="AA27" s="657"/>
      <c r="AB27" s="658"/>
      <c r="AC27" s="693">
        <f t="shared" si="8"/>
        <v>80</v>
      </c>
      <c r="AD27" s="122"/>
      <c r="AE27" s="230">
        <f t="shared" si="4"/>
        <v>9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90</v>
      </c>
    </row>
    <row r="28" spans="1:39" x14ac:dyDescent="0.25">
      <c r="A28" s="122"/>
      <c r="B28" s="181">
        <f t="shared" si="0"/>
        <v>0</v>
      </c>
      <c r="C28" s="15"/>
      <c r="D28" s="640"/>
      <c r="E28" s="1010"/>
      <c r="F28" s="1145">
        <f t="shared" si="1"/>
        <v>0</v>
      </c>
      <c r="G28" s="1146"/>
      <c r="H28" s="1137"/>
      <c r="I28" s="1138">
        <f t="shared" si="6"/>
        <v>0</v>
      </c>
      <c r="K28" s="122"/>
      <c r="L28" s="817">
        <f t="shared" si="2"/>
        <v>0</v>
      </c>
      <c r="M28" s="761"/>
      <c r="N28" s="1011"/>
      <c r="O28" s="1012"/>
      <c r="P28" s="1145">
        <f t="shared" si="10"/>
        <v>0</v>
      </c>
      <c r="Q28" s="1146"/>
      <c r="R28" s="1137"/>
      <c r="S28" s="1138">
        <f t="shared" si="7"/>
        <v>0</v>
      </c>
      <c r="U28" s="122"/>
      <c r="V28" s="817">
        <f t="shared" si="3"/>
        <v>8</v>
      </c>
      <c r="W28" s="761"/>
      <c r="X28" s="659"/>
      <c r="Y28" s="689"/>
      <c r="Z28" s="659">
        <f t="shared" si="11"/>
        <v>0</v>
      </c>
      <c r="AA28" s="657"/>
      <c r="AB28" s="658"/>
      <c r="AC28" s="693">
        <f t="shared" si="8"/>
        <v>80</v>
      </c>
      <c r="AD28" s="122"/>
      <c r="AE28" s="181">
        <f t="shared" si="4"/>
        <v>9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90</v>
      </c>
    </row>
    <row r="29" spans="1:39" x14ac:dyDescent="0.25">
      <c r="A29" s="122"/>
      <c r="B29" s="230">
        <f t="shared" si="0"/>
        <v>0</v>
      </c>
      <c r="C29" s="15"/>
      <c r="D29" s="640"/>
      <c r="E29" s="1010"/>
      <c r="F29" s="640">
        <f t="shared" si="1"/>
        <v>0</v>
      </c>
      <c r="G29" s="642"/>
      <c r="H29" s="204"/>
      <c r="I29" s="934">
        <f t="shared" si="6"/>
        <v>0</v>
      </c>
      <c r="K29" s="122"/>
      <c r="L29" s="230">
        <f t="shared" si="2"/>
        <v>0</v>
      </c>
      <c r="M29" s="15"/>
      <c r="N29" s="640"/>
      <c r="O29" s="1010"/>
      <c r="P29" s="1145">
        <f t="shared" si="10"/>
        <v>0</v>
      </c>
      <c r="Q29" s="1146"/>
      <c r="R29" s="1137"/>
      <c r="S29" s="1138">
        <f t="shared" si="7"/>
        <v>0</v>
      </c>
      <c r="U29" s="122"/>
      <c r="V29" s="230">
        <f t="shared" si="3"/>
        <v>8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80</v>
      </c>
      <c r="AD29" s="122"/>
      <c r="AE29" s="230">
        <f t="shared" si="4"/>
        <v>9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90</v>
      </c>
    </row>
    <row r="30" spans="1:39" x14ac:dyDescent="0.25">
      <c r="A30" s="122"/>
      <c r="B30" s="230">
        <f t="shared" si="0"/>
        <v>0</v>
      </c>
      <c r="C30" s="15"/>
      <c r="D30" s="640"/>
      <c r="E30" s="1010"/>
      <c r="F30" s="640">
        <f t="shared" si="1"/>
        <v>0</v>
      </c>
      <c r="G30" s="642"/>
      <c r="H30" s="204"/>
      <c r="I30" s="934">
        <f t="shared" si="6"/>
        <v>0</v>
      </c>
      <c r="K30" s="122"/>
      <c r="L30" s="230">
        <f t="shared" si="2"/>
        <v>0</v>
      </c>
      <c r="M30" s="15"/>
      <c r="N30" s="640"/>
      <c r="O30" s="1010"/>
      <c r="P30" s="1145">
        <f t="shared" si="10"/>
        <v>0</v>
      </c>
      <c r="Q30" s="1146"/>
      <c r="R30" s="1137"/>
      <c r="S30" s="1138">
        <f t="shared" si="7"/>
        <v>0</v>
      </c>
      <c r="U30" s="122"/>
      <c r="V30" s="230">
        <f t="shared" si="3"/>
        <v>8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80</v>
      </c>
      <c r="AD30" s="122"/>
      <c r="AE30" s="230">
        <f t="shared" si="4"/>
        <v>9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90</v>
      </c>
    </row>
    <row r="31" spans="1:39" x14ac:dyDescent="0.25">
      <c r="A31" s="122"/>
      <c r="B31" s="230">
        <f t="shared" si="0"/>
        <v>0</v>
      </c>
      <c r="C31" s="15"/>
      <c r="D31" s="640"/>
      <c r="E31" s="1010"/>
      <c r="F31" s="640">
        <f t="shared" si="1"/>
        <v>0</v>
      </c>
      <c r="G31" s="642"/>
      <c r="H31" s="204"/>
      <c r="I31" s="934">
        <f t="shared" si="6"/>
        <v>0</v>
      </c>
      <c r="K31" s="122"/>
      <c r="L31" s="230">
        <f t="shared" si="2"/>
        <v>0</v>
      </c>
      <c r="M31" s="15"/>
      <c r="N31" s="640"/>
      <c r="O31" s="1010"/>
      <c r="P31" s="1145">
        <f t="shared" si="10"/>
        <v>0</v>
      </c>
      <c r="Q31" s="1146"/>
      <c r="R31" s="1137"/>
      <c r="S31" s="1138">
        <f t="shared" si="7"/>
        <v>0</v>
      </c>
      <c r="U31" s="122"/>
      <c r="V31" s="230">
        <f t="shared" si="3"/>
        <v>8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80</v>
      </c>
      <c r="AD31" s="122"/>
      <c r="AE31" s="230">
        <f t="shared" si="4"/>
        <v>9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90</v>
      </c>
    </row>
    <row r="32" spans="1:39" x14ac:dyDescent="0.25">
      <c r="A32" s="122"/>
      <c r="B32" s="230">
        <f t="shared" si="0"/>
        <v>0</v>
      </c>
      <c r="C32" s="15"/>
      <c r="D32" s="640"/>
      <c r="E32" s="1010"/>
      <c r="F32" s="640">
        <f t="shared" si="1"/>
        <v>0</v>
      </c>
      <c r="G32" s="642"/>
      <c r="H32" s="204"/>
      <c r="I32" s="934">
        <f t="shared" si="6"/>
        <v>0</v>
      </c>
      <c r="K32" s="122"/>
      <c r="L32" s="230">
        <f t="shared" si="2"/>
        <v>0</v>
      </c>
      <c r="M32" s="15"/>
      <c r="N32" s="640"/>
      <c r="O32" s="1010"/>
      <c r="P32" s="640">
        <f t="shared" si="10"/>
        <v>0</v>
      </c>
      <c r="Q32" s="642"/>
      <c r="R32" s="204"/>
      <c r="S32" s="934">
        <f t="shared" si="7"/>
        <v>0</v>
      </c>
      <c r="U32" s="122"/>
      <c r="V32" s="230">
        <f t="shared" si="3"/>
        <v>8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80</v>
      </c>
      <c r="AD32" s="122"/>
      <c r="AE32" s="230">
        <f t="shared" si="4"/>
        <v>9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90</v>
      </c>
    </row>
    <row r="33" spans="1:38" x14ac:dyDescent="0.25">
      <c r="A33" s="122"/>
      <c r="B33" s="230">
        <f t="shared" si="0"/>
        <v>0</v>
      </c>
      <c r="C33" s="15"/>
      <c r="D33" s="640"/>
      <c r="E33" s="1010"/>
      <c r="F33" s="640">
        <f t="shared" si="1"/>
        <v>0</v>
      </c>
      <c r="G33" s="642"/>
      <c r="H33" s="204"/>
      <c r="I33" s="934">
        <f t="shared" si="6"/>
        <v>0</v>
      </c>
      <c r="K33" s="122"/>
      <c r="L33" s="230">
        <f t="shared" si="2"/>
        <v>0</v>
      </c>
      <c r="M33" s="15"/>
      <c r="N33" s="640"/>
      <c r="O33" s="1010"/>
      <c r="P33" s="640">
        <f t="shared" si="10"/>
        <v>0</v>
      </c>
      <c r="Q33" s="642"/>
      <c r="R33" s="204"/>
      <c r="S33" s="934">
        <f t="shared" si="7"/>
        <v>0</v>
      </c>
      <c r="U33" s="122"/>
      <c r="V33" s="230">
        <f t="shared" si="3"/>
        <v>8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80</v>
      </c>
      <c r="AD33" s="122"/>
      <c r="AE33" s="230">
        <f t="shared" si="4"/>
        <v>9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90</v>
      </c>
    </row>
    <row r="34" spans="1:38" x14ac:dyDescent="0.25">
      <c r="A34" s="122"/>
      <c r="B34" s="230">
        <f t="shared" si="0"/>
        <v>0</v>
      </c>
      <c r="C34" s="15"/>
      <c r="D34" s="640"/>
      <c r="E34" s="1010"/>
      <c r="F34" s="640">
        <f t="shared" si="1"/>
        <v>0</v>
      </c>
      <c r="G34" s="642"/>
      <c r="H34" s="204"/>
      <c r="I34" s="934">
        <f t="shared" si="6"/>
        <v>0</v>
      </c>
      <c r="K34" s="122"/>
      <c r="L34" s="230">
        <f t="shared" si="2"/>
        <v>0</v>
      </c>
      <c r="M34" s="15"/>
      <c r="N34" s="640"/>
      <c r="O34" s="1010"/>
      <c r="P34" s="640">
        <f t="shared" si="10"/>
        <v>0</v>
      </c>
      <c r="Q34" s="642"/>
      <c r="R34" s="204"/>
      <c r="S34" s="934">
        <f t="shared" si="7"/>
        <v>0</v>
      </c>
      <c r="U34" s="122"/>
      <c r="V34" s="230">
        <f t="shared" si="3"/>
        <v>8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80</v>
      </c>
      <c r="AD34" s="122"/>
      <c r="AE34" s="230">
        <f t="shared" si="4"/>
        <v>9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90</v>
      </c>
    </row>
    <row r="35" spans="1:38" x14ac:dyDescent="0.25">
      <c r="A35" s="122"/>
      <c r="B35" s="230">
        <f t="shared" si="0"/>
        <v>0</v>
      </c>
      <c r="C35" s="15"/>
      <c r="D35" s="640"/>
      <c r="E35" s="1010"/>
      <c r="F35" s="640">
        <f t="shared" si="1"/>
        <v>0</v>
      </c>
      <c r="G35" s="642"/>
      <c r="H35" s="204"/>
      <c r="I35" s="934">
        <f t="shared" si="6"/>
        <v>0</v>
      </c>
      <c r="K35" s="122"/>
      <c r="L35" s="230">
        <f t="shared" si="2"/>
        <v>0</v>
      </c>
      <c r="M35" s="15"/>
      <c r="N35" s="640"/>
      <c r="O35" s="1010"/>
      <c r="P35" s="640">
        <f t="shared" si="10"/>
        <v>0</v>
      </c>
      <c r="Q35" s="642"/>
      <c r="R35" s="204"/>
      <c r="S35" s="934">
        <f t="shared" si="7"/>
        <v>0</v>
      </c>
      <c r="U35" s="122"/>
      <c r="V35" s="230">
        <f t="shared" si="3"/>
        <v>8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80</v>
      </c>
      <c r="AD35" s="122"/>
      <c r="AE35" s="230">
        <f t="shared" si="4"/>
        <v>9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90</v>
      </c>
    </row>
    <row r="36" spans="1:38" x14ac:dyDescent="0.25">
      <c r="A36" s="122" t="s">
        <v>22</v>
      </c>
      <c r="B36" s="230">
        <f t="shared" si="0"/>
        <v>0</v>
      </c>
      <c r="C36" s="15"/>
      <c r="D36" s="640"/>
      <c r="E36" s="1010"/>
      <c r="F36" s="640">
        <f t="shared" si="1"/>
        <v>0</v>
      </c>
      <c r="G36" s="642"/>
      <c r="H36" s="204"/>
      <c r="I36" s="934">
        <f t="shared" si="6"/>
        <v>0</v>
      </c>
      <c r="K36" s="122" t="s">
        <v>22</v>
      </c>
      <c r="L36" s="230">
        <f t="shared" si="2"/>
        <v>0</v>
      </c>
      <c r="M36" s="15"/>
      <c r="N36" s="640"/>
      <c r="O36" s="1010"/>
      <c r="P36" s="640">
        <f t="shared" si="10"/>
        <v>0</v>
      </c>
      <c r="Q36" s="642"/>
      <c r="R36" s="204"/>
      <c r="S36" s="934">
        <f t="shared" si="7"/>
        <v>0</v>
      </c>
      <c r="U36" s="122" t="s">
        <v>22</v>
      </c>
      <c r="V36" s="230">
        <f t="shared" si="3"/>
        <v>8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80</v>
      </c>
      <c r="AD36" s="122" t="s">
        <v>22</v>
      </c>
      <c r="AE36" s="230">
        <f t="shared" si="4"/>
        <v>9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90</v>
      </c>
    </row>
    <row r="37" spans="1:38" x14ac:dyDescent="0.25">
      <c r="A37" s="123"/>
      <c r="B37" s="230">
        <f t="shared" si="0"/>
        <v>0</v>
      </c>
      <c r="C37" s="15"/>
      <c r="D37" s="640"/>
      <c r="E37" s="1010"/>
      <c r="F37" s="640">
        <f t="shared" si="1"/>
        <v>0</v>
      </c>
      <c r="G37" s="642"/>
      <c r="H37" s="204"/>
      <c r="I37" s="934">
        <f t="shared" si="6"/>
        <v>0</v>
      </c>
      <c r="K37" s="123"/>
      <c r="L37" s="230">
        <f t="shared" si="2"/>
        <v>0</v>
      </c>
      <c r="M37" s="15"/>
      <c r="N37" s="640"/>
      <c r="O37" s="1010"/>
      <c r="P37" s="640">
        <f t="shared" si="10"/>
        <v>0</v>
      </c>
      <c r="Q37" s="642"/>
      <c r="R37" s="204"/>
      <c r="S37" s="934">
        <f t="shared" si="7"/>
        <v>0</v>
      </c>
      <c r="U37" s="123"/>
      <c r="V37" s="230">
        <f t="shared" si="3"/>
        <v>8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80</v>
      </c>
      <c r="AD37" s="123"/>
      <c r="AE37" s="230">
        <f t="shared" si="4"/>
        <v>9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90</v>
      </c>
    </row>
    <row r="38" spans="1:38" x14ac:dyDescent="0.25">
      <c r="A38" s="122"/>
      <c r="B38" s="230">
        <f t="shared" si="0"/>
        <v>0</v>
      </c>
      <c r="C38" s="15"/>
      <c r="D38" s="640"/>
      <c r="E38" s="1010"/>
      <c r="F38" s="640">
        <f t="shared" si="1"/>
        <v>0</v>
      </c>
      <c r="G38" s="642"/>
      <c r="H38" s="204"/>
      <c r="I38" s="934">
        <f t="shared" si="6"/>
        <v>0</v>
      </c>
      <c r="K38" s="122"/>
      <c r="L38" s="230">
        <f t="shared" si="2"/>
        <v>0</v>
      </c>
      <c r="M38" s="15"/>
      <c r="N38" s="640"/>
      <c r="O38" s="1010"/>
      <c r="P38" s="640">
        <f t="shared" si="10"/>
        <v>0</v>
      </c>
      <c r="Q38" s="642"/>
      <c r="R38" s="204"/>
      <c r="S38" s="934">
        <f t="shared" si="7"/>
        <v>0</v>
      </c>
      <c r="U38" s="122"/>
      <c r="V38" s="230">
        <f t="shared" si="3"/>
        <v>8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80</v>
      </c>
      <c r="AD38" s="122"/>
      <c r="AE38" s="230">
        <f t="shared" si="4"/>
        <v>9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90</v>
      </c>
    </row>
    <row r="39" spans="1:38" x14ac:dyDescent="0.25">
      <c r="A39" s="122"/>
      <c r="B39" s="83">
        <f t="shared" si="0"/>
        <v>0</v>
      </c>
      <c r="C39" s="15"/>
      <c r="D39" s="640"/>
      <c r="E39" s="1010"/>
      <c r="F39" s="640">
        <f t="shared" si="1"/>
        <v>0</v>
      </c>
      <c r="G39" s="642"/>
      <c r="H39" s="204"/>
      <c r="I39" s="934">
        <f t="shared" si="6"/>
        <v>0</v>
      </c>
      <c r="K39" s="122"/>
      <c r="L39" s="83">
        <f t="shared" si="2"/>
        <v>0</v>
      </c>
      <c r="M39" s="15"/>
      <c r="N39" s="640"/>
      <c r="O39" s="1010"/>
      <c r="P39" s="640">
        <f t="shared" si="10"/>
        <v>0</v>
      </c>
      <c r="Q39" s="642"/>
      <c r="R39" s="204"/>
      <c r="S39" s="934">
        <f t="shared" si="7"/>
        <v>0</v>
      </c>
      <c r="U39" s="122"/>
      <c r="V39" s="83">
        <f t="shared" si="3"/>
        <v>8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80</v>
      </c>
      <c r="AD39" s="122"/>
      <c r="AE39" s="83">
        <f t="shared" si="4"/>
        <v>9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90</v>
      </c>
    </row>
    <row r="40" spans="1:38" x14ac:dyDescent="0.25">
      <c r="A40" s="122"/>
      <c r="B40" s="83">
        <f t="shared" si="0"/>
        <v>0</v>
      </c>
      <c r="C40" s="15"/>
      <c r="D40" s="640"/>
      <c r="E40" s="1010"/>
      <c r="F40" s="640">
        <f t="shared" si="1"/>
        <v>0</v>
      </c>
      <c r="G40" s="642"/>
      <c r="H40" s="204"/>
      <c r="I40" s="934">
        <f t="shared" si="6"/>
        <v>0</v>
      </c>
      <c r="K40" s="122"/>
      <c r="L40" s="83">
        <f t="shared" si="2"/>
        <v>0</v>
      </c>
      <c r="M40" s="15"/>
      <c r="N40" s="640"/>
      <c r="O40" s="1010"/>
      <c r="P40" s="640">
        <f t="shared" si="10"/>
        <v>0</v>
      </c>
      <c r="Q40" s="642"/>
      <c r="R40" s="204"/>
      <c r="S40" s="934">
        <f t="shared" si="7"/>
        <v>0</v>
      </c>
      <c r="U40" s="122"/>
      <c r="V40" s="83">
        <f t="shared" si="3"/>
        <v>8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80</v>
      </c>
      <c r="AD40" s="122"/>
      <c r="AE40" s="83">
        <f t="shared" si="4"/>
        <v>9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90</v>
      </c>
    </row>
    <row r="41" spans="1:38" x14ac:dyDescent="0.25">
      <c r="A41" s="122"/>
      <c r="B41" s="83">
        <f t="shared" si="0"/>
        <v>0</v>
      </c>
      <c r="C41" s="15"/>
      <c r="D41" s="640"/>
      <c r="E41" s="1010"/>
      <c r="F41" s="640">
        <f t="shared" si="1"/>
        <v>0</v>
      </c>
      <c r="G41" s="642"/>
      <c r="H41" s="204"/>
      <c r="I41" s="934">
        <f t="shared" si="6"/>
        <v>0</v>
      </c>
      <c r="K41" s="122"/>
      <c r="L41" s="83">
        <f t="shared" si="2"/>
        <v>0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0</v>
      </c>
      <c r="U41" s="122"/>
      <c r="V41" s="83">
        <f t="shared" si="3"/>
        <v>8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80</v>
      </c>
      <c r="AD41" s="122"/>
      <c r="AE41" s="83">
        <f t="shared" si="4"/>
        <v>9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90</v>
      </c>
    </row>
    <row r="42" spans="1:38" x14ac:dyDescent="0.25">
      <c r="A42" s="122"/>
      <c r="B42" s="83">
        <f t="shared" si="0"/>
        <v>0</v>
      </c>
      <c r="C42" s="15"/>
      <c r="D42" s="640"/>
      <c r="E42" s="1010"/>
      <c r="F42" s="640">
        <f t="shared" si="1"/>
        <v>0</v>
      </c>
      <c r="G42" s="642"/>
      <c r="H42" s="204"/>
      <c r="I42" s="934">
        <f t="shared" si="6"/>
        <v>0</v>
      </c>
      <c r="K42" s="122"/>
      <c r="L42" s="83">
        <f t="shared" si="2"/>
        <v>0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0</v>
      </c>
      <c r="U42" s="122"/>
      <c r="V42" s="83">
        <f t="shared" si="3"/>
        <v>8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80</v>
      </c>
      <c r="AD42" s="122"/>
      <c r="AE42" s="83">
        <f t="shared" si="4"/>
        <v>9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90</v>
      </c>
    </row>
    <row r="43" spans="1:38" x14ac:dyDescent="0.25">
      <c r="A43" s="122"/>
      <c r="B43" s="83">
        <f t="shared" si="0"/>
        <v>0</v>
      </c>
      <c r="C43" s="15"/>
      <c r="D43" s="640"/>
      <c r="E43" s="1010"/>
      <c r="F43" s="640">
        <f t="shared" si="1"/>
        <v>0</v>
      </c>
      <c r="G43" s="642"/>
      <c r="H43" s="204"/>
      <c r="I43" s="934">
        <f t="shared" si="6"/>
        <v>0</v>
      </c>
      <c r="K43" s="122"/>
      <c r="L43" s="83">
        <f t="shared" si="2"/>
        <v>0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0</v>
      </c>
      <c r="U43" s="122"/>
      <c r="V43" s="83">
        <f t="shared" si="3"/>
        <v>8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80</v>
      </c>
      <c r="AD43" s="122"/>
      <c r="AE43" s="83">
        <f t="shared" si="4"/>
        <v>9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90</v>
      </c>
    </row>
    <row r="44" spans="1:38" x14ac:dyDescent="0.25">
      <c r="A44" s="122"/>
      <c r="B44" s="83">
        <f t="shared" si="0"/>
        <v>0</v>
      </c>
      <c r="C44" s="15"/>
      <c r="D44" s="640"/>
      <c r="E44" s="1010"/>
      <c r="F44" s="640">
        <f t="shared" si="1"/>
        <v>0</v>
      </c>
      <c r="G44" s="642"/>
      <c r="H44" s="204"/>
      <c r="I44" s="934">
        <f t="shared" si="6"/>
        <v>0</v>
      </c>
      <c r="K44" s="122"/>
      <c r="L44" s="83">
        <f t="shared" si="2"/>
        <v>0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0</v>
      </c>
      <c r="U44" s="122"/>
      <c r="V44" s="83">
        <f t="shared" si="3"/>
        <v>8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80</v>
      </c>
      <c r="AD44" s="122"/>
      <c r="AE44" s="83">
        <f t="shared" si="4"/>
        <v>9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90</v>
      </c>
    </row>
    <row r="45" spans="1:38" x14ac:dyDescent="0.25">
      <c r="A45" s="122"/>
      <c r="B45" s="83">
        <f t="shared" si="0"/>
        <v>0</v>
      </c>
      <c r="C45" s="15"/>
      <c r="D45" s="640"/>
      <c r="E45" s="1010"/>
      <c r="F45" s="640">
        <f t="shared" si="1"/>
        <v>0</v>
      </c>
      <c r="G45" s="642"/>
      <c r="H45" s="204"/>
      <c r="I45" s="934">
        <f t="shared" si="6"/>
        <v>0</v>
      </c>
      <c r="K45" s="122"/>
      <c r="L45" s="83">
        <f t="shared" si="2"/>
        <v>0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0</v>
      </c>
      <c r="U45" s="122"/>
      <c r="V45" s="83">
        <f t="shared" si="3"/>
        <v>8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80</v>
      </c>
      <c r="AD45" s="122"/>
      <c r="AE45" s="83">
        <f t="shared" si="4"/>
        <v>9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90</v>
      </c>
    </row>
    <row r="46" spans="1:38" x14ac:dyDescent="0.25">
      <c r="A46" s="122"/>
      <c r="B46" s="83">
        <f t="shared" si="0"/>
        <v>0</v>
      </c>
      <c r="C46" s="15"/>
      <c r="D46" s="640"/>
      <c r="E46" s="1010"/>
      <c r="F46" s="640">
        <f t="shared" si="1"/>
        <v>0</v>
      </c>
      <c r="G46" s="642"/>
      <c r="H46" s="204"/>
      <c r="I46" s="934">
        <f t="shared" si="6"/>
        <v>0</v>
      </c>
      <c r="K46" s="122"/>
      <c r="L46" s="83">
        <f t="shared" si="2"/>
        <v>0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0</v>
      </c>
      <c r="U46" s="122"/>
      <c r="V46" s="83">
        <f t="shared" si="3"/>
        <v>8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80</v>
      </c>
      <c r="AD46" s="122"/>
      <c r="AE46" s="83">
        <f t="shared" si="4"/>
        <v>9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90</v>
      </c>
    </row>
    <row r="47" spans="1:38" x14ac:dyDescent="0.25">
      <c r="A47" s="122"/>
      <c r="B47" s="83">
        <f t="shared" si="0"/>
        <v>0</v>
      </c>
      <c r="C47" s="15"/>
      <c r="D47" s="640"/>
      <c r="E47" s="1010"/>
      <c r="F47" s="640">
        <f t="shared" si="1"/>
        <v>0</v>
      </c>
      <c r="G47" s="642"/>
      <c r="H47" s="204"/>
      <c r="I47" s="934">
        <f t="shared" si="6"/>
        <v>0</v>
      </c>
      <c r="K47" s="122"/>
      <c r="L47" s="83">
        <f t="shared" si="2"/>
        <v>0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0</v>
      </c>
      <c r="U47" s="122"/>
      <c r="V47" s="83">
        <f t="shared" si="3"/>
        <v>8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80</v>
      </c>
      <c r="AD47" s="122"/>
      <c r="AE47" s="83">
        <f t="shared" si="4"/>
        <v>9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90</v>
      </c>
    </row>
    <row r="48" spans="1:38" x14ac:dyDescent="0.25">
      <c r="A48" s="122"/>
      <c r="B48" s="83">
        <f t="shared" si="0"/>
        <v>0</v>
      </c>
      <c r="C48" s="15"/>
      <c r="D48" s="640"/>
      <c r="E48" s="1010"/>
      <c r="F48" s="640">
        <f t="shared" si="1"/>
        <v>0</v>
      </c>
      <c r="G48" s="642"/>
      <c r="H48" s="204"/>
      <c r="I48" s="934">
        <f t="shared" si="6"/>
        <v>0</v>
      </c>
      <c r="K48" s="122"/>
      <c r="L48" s="83">
        <f t="shared" si="2"/>
        <v>0</v>
      </c>
      <c r="M48" s="15"/>
      <c r="N48" s="526"/>
      <c r="O48" s="688"/>
      <c r="P48" s="526">
        <f t="shared" si="10"/>
        <v>0</v>
      </c>
      <c r="Q48" s="327"/>
      <c r="R48" s="328"/>
      <c r="S48" s="105">
        <f t="shared" si="7"/>
        <v>0</v>
      </c>
      <c r="U48" s="122"/>
      <c r="V48" s="83">
        <f t="shared" si="3"/>
        <v>8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80</v>
      </c>
      <c r="AD48" s="122"/>
      <c r="AE48" s="83">
        <f t="shared" si="4"/>
        <v>9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90</v>
      </c>
    </row>
    <row r="49" spans="1:38" x14ac:dyDescent="0.25">
      <c r="A49" s="122"/>
      <c r="B49" s="83">
        <f t="shared" si="0"/>
        <v>0</v>
      </c>
      <c r="C49" s="15"/>
      <c r="D49" s="640"/>
      <c r="E49" s="1010"/>
      <c r="F49" s="640">
        <f t="shared" si="1"/>
        <v>0</v>
      </c>
      <c r="G49" s="642"/>
      <c r="H49" s="204"/>
      <c r="I49" s="934">
        <f t="shared" si="6"/>
        <v>0</v>
      </c>
      <c r="K49" s="122"/>
      <c r="L49" s="83">
        <f t="shared" si="2"/>
        <v>0</v>
      </c>
      <c r="M49" s="15"/>
      <c r="N49" s="526"/>
      <c r="O49" s="688"/>
      <c r="P49" s="526">
        <f t="shared" si="10"/>
        <v>0</v>
      </c>
      <c r="Q49" s="327"/>
      <c r="R49" s="328"/>
      <c r="S49" s="105">
        <f t="shared" si="7"/>
        <v>0</v>
      </c>
      <c r="U49" s="122"/>
      <c r="V49" s="83">
        <f t="shared" si="3"/>
        <v>8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80</v>
      </c>
      <c r="AD49" s="122"/>
      <c r="AE49" s="83">
        <f t="shared" si="4"/>
        <v>9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90</v>
      </c>
    </row>
    <row r="50" spans="1:38" x14ac:dyDescent="0.25">
      <c r="A50" s="122"/>
      <c r="B50" s="83">
        <f t="shared" si="0"/>
        <v>0</v>
      </c>
      <c r="C50" s="15"/>
      <c r="D50" s="640"/>
      <c r="E50" s="1010"/>
      <c r="F50" s="640">
        <f t="shared" si="1"/>
        <v>0</v>
      </c>
      <c r="G50" s="642"/>
      <c r="H50" s="204"/>
      <c r="I50" s="934">
        <f t="shared" si="6"/>
        <v>0</v>
      </c>
      <c r="K50" s="122"/>
      <c r="L50" s="83">
        <f t="shared" si="2"/>
        <v>0</v>
      </c>
      <c r="M50" s="15"/>
      <c r="N50" s="526"/>
      <c r="O50" s="688"/>
      <c r="P50" s="526">
        <f t="shared" si="10"/>
        <v>0</v>
      </c>
      <c r="Q50" s="327"/>
      <c r="R50" s="328"/>
      <c r="S50" s="105">
        <f t="shared" si="7"/>
        <v>0</v>
      </c>
      <c r="U50" s="122"/>
      <c r="V50" s="83">
        <f t="shared" si="3"/>
        <v>8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80</v>
      </c>
      <c r="AD50" s="122"/>
      <c r="AE50" s="83">
        <f t="shared" si="4"/>
        <v>9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90</v>
      </c>
    </row>
    <row r="51" spans="1:38" x14ac:dyDescent="0.25">
      <c r="A51" s="122"/>
      <c r="B51" s="83">
        <f t="shared" si="0"/>
        <v>0</v>
      </c>
      <c r="C51" s="15"/>
      <c r="D51" s="640"/>
      <c r="E51" s="1010"/>
      <c r="F51" s="640">
        <f t="shared" si="1"/>
        <v>0</v>
      </c>
      <c r="G51" s="642"/>
      <c r="H51" s="204"/>
      <c r="I51" s="934">
        <f t="shared" si="6"/>
        <v>0</v>
      </c>
      <c r="K51" s="122"/>
      <c r="L51" s="83">
        <f t="shared" si="2"/>
        <v>0</v>
      </c>
      <c r="M51" s="15"/>
      <c r="N51" s="526"/>
      <c r="O51" s="688"/>
      <c r="P51" s="526">
        <f t="shared" si="10"/>
        <v>0</v>
      </c>
      <c r="Q51" s="327"/>
      <c r="R51" s="328"/>
      <c r="S51" s="105">
        <f t="shared" si="7"/>
        <v>0</v>
      </c>
      <c r="U51" s="122"/>
      <c r="V51" s="83">
        <f t="shared" si="3"/>
        <v>8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80</v>
      </c>
      <c r="AD51" s="122"/>
      <c r="AE51" s="83">
        <f t="shared" si="4"/>
        <v>9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90</v>
      </c>
    </row>
    <row r="52" spans="1:38" x14ac:dyDescent="0.25">
      <c r="A52" s="122"/>
      <c r="B52" s="83">
        <f t="shared" si="0"/>
        <v>0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0</v>
      </c>
      <c r="K52" s="122"/>
      <c r="L52" s="83">
        <f t="shared" si="2"/>
        <v>0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0</v>
      </c>
      <c r="U52" s="122"/>
      <c r="V52" s="83">
        <f t="shared" si="3"/>
        <v>8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80</v>
      </c>
      <c r="AD52" s="122"/>
      <c r="AE52" s="83">
        <f t="shared" si="4"/>
        <v>9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90</v>
      </c>
    </row>
    <row r="53" spans="1:38" x14ac:dyDescent="0.25">
      <c r="A53" s="122"/>
      <c r="B53" s="83">
        <f t="shared" si="0"/>
        <v>0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0</v>
      </c>
      <c r="K53" s="122"/>
      <c r="L53" s="83">
        <f t="shared" si="2"/>
        <v>0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0</v>
      </c>
      <c r="U53" s="122"/>
      <c r="V53" s="83">
        <f t="shared" si="3"/>
        <v>8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80</v>
      </c>
      <c r="AD53" s="122"/>
      <c r="AE53" s="83">
        <f t="shared" si="4"/>
        <v>9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90</v>
      </c>
    </row>
    <row r="54" spans="1:38" x14ac:dyDescent="0.25">
      <c r="A54" s="122"/>
      <c r="B54" s="83">
        <f t="shared" si="0"/>
        <v>0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0</v>
      </c>
      <c r="K54" s="122"/>
      <c r="L54" s="83">
        <f t="shared" si="2"/>
        <v>0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0</v>
      </c>
      <c r="U54" s="122"/>
      <c r="V54" s="83">
        <f t="shared" si="3"/>
        <v>8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80</v>
      </c>
      <c r="AD54" s="122"/>
      <c r="AE54" s="83">
        <f t="shared" si="4"/>
        <v>9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90</v>
      </c>
    </row>
    <row r="55" spans="1:38" x14ac:dyDescent="0.25">
      <c r="A55" s="122"/>
      <c r="B55" s="12">
        <f t="shared" si="0"/>
        <v>0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0</v>
      </c>
      <c r="K55" s="122"/>
      <c r="L55" s="12">
        <f t="shared" si="2"/>
        <v>0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0</v>
      </c>
      <c r="U55" s="122"/>
      <c r="V55" s="12">
        <f t="shared" si="3"/>
        <v>8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80</v>
      </c>
      <c r="AD55" s="122"/>
      <c r="AE55" s="12">
        <f t="shared" si="4"/>
        <v>9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90</v>
      </c>
    </row>
    <row r="56" spans="1:38" x14ac:dyDescent="0.25">
      <c r="A56" s="122"/>
      <c r="B56" s="12">
        <f t="shared" si="0"/>
        <v>0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0</v>
      </c>
      <c r="K56" s="122"/>
      <c r="L56" s="12">
        <f t="shared" si="2"/>
        <v>0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0</v>
      </c>
      <c r="U56" s="122"/>
      <c r="V56" s="12">
        <f t="shared" si="3"/>
        <v>8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80</v>
      </c>
      <c r="AD56" s="122"/>
      <c r="AE56" s="12">
        <f t="shared" si="4"/>
        <v>9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90</v>
      </c>
    </row>
    <row r="57" spans="1:38" x14ac:dyDescent="0.25">
      <c r="A57" s="122"/>
      <c r="B57" s="12">
        <f t="shared" si="0"/>
        <v>0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0</v>
      </c>
      <c r="K57" s="122"/>
      <c r="L57" s="12">
        <f t="shared" si="2"/>
        <v>0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0</v>
      </c>
      <c r="U57" s="122"/>
      <c r="V57" s="12">
        <f t="shared" si="3"/>
        <v>8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80</v>
      </c>
      <c r="AD57" s="122"/>
      <c r="AE57" s="12">
        <f t="shared" si="4"/>
        <v>9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90</v>
      </c>
    </row>
    <row r="58" spans="1:38" x14ac:dyDescent="0.25">
      <c r="A58" s="122"/>
      <c r="B58" s="12">
        <f t="shared" si="0"/>
        <v>0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0</v>
      </c>
      <c r="K58" s="122"/>
      <c r="L58" s="12">
        <f t="shared" si="2"/>
        <v>0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0</v>
      </c>
      <c r="U58" s="122"/>
      <c r="V58" s="12">
        <f t="shared" si="3"/>
        <v>8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80</v>
      </c>
      <c r="AD58" s="122"/>
      <c r="AE58" s="12">
        <f t="shared" si="4"/>
        <v>9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90</v>
      </c>
    </row>
    <row r="59" spans="1:38" x14ac:dyDescent="0.25">
      <c r="A59" s="122"/>
      <c r="B59" s="12">
        <f t="shared" si="0"/>
        <v>0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0</v>
      </c>
      <c r="K59" s="122"/>
      <c r="L59" s="12">
        <f t="shared" si="2"/>
        <v>0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0</v>
      </c>
      <c r="U59" s="122"/>
      <c r="V59" s="12">
        <f t="shared" si="3"/>
        <v>8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80</v>
      </c>
      <c r="AD59" s="122"/>
      <c r="AE59" s="12">
        <f t="shared" si="4"/>
        <v>9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90</v>
      </c>
    </row>
    <row r="60" spans="1:38" x14ac:dyDescent="0.25">
      <c r="A60" s="122"/>
      <c r="B60" s="12">
        <f t="shared" si="0"/>
        <v>0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0</v>
      </c>
      <c r="K60" s="122"/>
      <c r="L60" s="12">
        <f t="shared" si="2"/>
        <v>0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0</v>
      </c>
      <c r="U60" s="122"/>
      <c r="V60" s="12">
        <f t="shared" si="3"/>
        <v>8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80</v>
      </c>
      <c r="AD60" s="122"/>
      <c r="AE60" s="12">
        <f t="shared" si="4"/>
        <v>9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90</v>
      </c>
    </row>
    <row r="61" spans="1:38" x14ac:dyDescent="0.25">
      <c r="A61" s="122"/>
      <c r="B61" s="12">
        <f t="shared" si="0"/>
        <v>0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0</v>
      </c>
      <c r="K61" s="122"/>
      <c r="L61" s="12">
        <f t="shared" si="2"/>
        <v>0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0</v>
      </c>
      <c r="U61" s="122"/>
      <c r="V61" s="12">
        <f t="shared" si="3"/>
        <v>8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80</v>
      </c>
      <c r="AD61" s="122"/>
      <c r="AE61" s="12">
        <f t="shared" si="4"/>
        <v>9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90</v>
      </c>
    </row>
    <row r="62" spans="1:38" x14ac:dyDescent="0.25">
      <c r="A62" s="122"/>
      <c r="B62" s="12">
        <f t="shared" si="0"/>
        <v>0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0</v>
      </c>
      <c r="K62" s="122"/>
      <c r="L62" s="12">
        <f t="shared" si="2"/>
        <v>0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0</v>
      </c>
      <c r="U62" s="122"/>
      <c r="V62" s="12">
        <f t="shared" si="3"/>
        <v>8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80</v>
      </c>
      <c r="AD62" s="122"/>
      <c r="AE62" s="12">
        <f t="shared" si="4"/>
        <v>9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90</v>
      </c>
    </row>
    <row r="63" spans="1:38" x14ac:dyDescent="0.25">
      <c r="A63" s="122"/>
      <c r="B63" s="12">
        <f t="shared" si="0"/>
        <v>0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0</v>
      </c>
      <c r="K63" s="122"/>
      <c r="L63" s="12">
        <f t="shared" si="2"/>
        <v>0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0</v>
      </c>
      <c r="U63" s="122"/>
      <c r="V63" s="12">
        <f t="shared" si="3"/>
        <v>8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80</v>
      </c>
      <c r="AD63" s="122"/>
      <c r="AE63" s="12">
        <f t="shared" si="4"/>
        <v>9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90</v>
      </c>
    </row>
    <row r="64" spans="1:38" x14ac:dyDescent="0.25">
      <c r="A64" s="122"/>
      <c r="B64" s="12">
        <f t="shared" si="0"/>
        <v>0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0</v>
      </c>
      <c r="K64" s="122"/>
      <c r="L64" s="12">
        <f t="shared" si="2"/>
        <v>0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0</v>
      </c>
      <c r="U64" s="122"/>
      <c r="V64" s="12">
        <f t="shared" si="3"/>
        <v>8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80</v>
      </c>
      <c r="AD64" s="122"/>
      <c r="AE64" s="12">
        <f t="shared" si="4"/>
        <v>9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90</v>
      </c>
    </row>
    <row r="65" spans="1:38" x14ac:dyDescent="0.25">
      <c r="A65" s="122"/>
      <c r="B65" s="12">
        <f t="shared" si="0"/>
        <v>0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0</v>
      </c>
      <c r="K65" s="122"/>
      <c r="L65" s="12">
        <f t="shared" si="2"/>
        <v>0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0</v>
      </c>
      <c r="U65" s="122"/>
      <c r="V65" s="12">
        <f t="shared" si="3"/>
        <v>8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80</v>
      </c>
      <c r="AD65" s="122"/>
      <c r="AE65" s="12">
        <f t="shared" si="4"/>
        <v>9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90</v>
      </c>
    </row>
    <row r="66" spans="1:38" x14ac:dyDescent="0.25">
      <c r="A66" s="122"/>
      <c r="B66" s="12">
        <f t="shared" si="0"/>
        <v>0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0</v>
      </c>
      <c r="K66" s="122"/>
      <c r="L66" s="12">
        <f t="shared" si="2"/>
        <v>0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0</v>
      </c>
      <c r="U66" s="122"/>
      <c r="V66" s="12">
        <f t="shared" si="3"/>
        <v>8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80</v>
      </c>
      <c r="AD66" s="122"/>
      <c r="AE66" s="12">
        <f t="shared" si="4"/>
        <v>9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90</v>
      </c>
    </row>
    <row r="67" spans="1:38" x14ac:dyDescent="0.25">
      <c r="A67" s="122"/>
      <c r="B67" s="12">
        <f t="shared" si="0"/>
        <v>0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0</v>
      </c>
      <c r="K67" s="122"/>
      <c r="L67" s="12">
        <f t="shared" si="2"/>
        <v>0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3"/>
        <v>8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80</v>
      </c>
      <c r="AD67" s="122"/>
      <c r="AE67" s="12">
        <f t="shared" si="4"/>
        <v>9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90</v>
      </c>
    </row>
    <row r="68" spans="1:38" x14ac:dyDescent="0.25">
      <c r="A68" s="122"/>
      <c r="B68" s="12">
        <f t="shared" si="0"/>
        <v>0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0</v>
      </c>
      <c r="K68" s="122"/>
      <c r="L68" s="12">
        <f t="shared" si="2"/>
        <v>0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3"/>
        <v>8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80</v>
      </c>
      <c r="AD68" s="122"/>
      <c r="AE68" s="12">
        <f t="shared" si="4"/>
        <v>9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90</v>
      </c>
    </row>
    <row r="69" spans="1:38" x14ac:dyDescent="0.25">
      <c r="A69" s="122"/>
      <c r="B69" s="12">
        <f t="shared" si="0"/>
        <v>0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0</v>
      </c>
      <c r="K69" s="122"/>
      <c r="L69" s="12">
        <f t="shared" si="2"/>
        <v>0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3"/>
        <v>8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80</v>
      </c>
      <c r="AD69" s="122"/>
      <c r="AE69" s="12">
        <f t="shared" si="4"/>
        <v>9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90</v>
      </c>
    </row>
    <row r="70" spans="1:38" x14ac:dyDescent="0.25">
      <c r="A70" s="122"/>
      <c r="B70" s="12">
        <f t="shared" si="0"/>
        <v>0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0</v>
      </c>
      <c r="K70" s="122"/>
      <c r="L70" s="12">
        <f t="shared" si="2"/>
        <v>0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3"/>
        <v>8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80</v>
      </c>
      <c r="AD70" s="122"/>
      <c r="AE70" s="12">
        <f t="shared" si="4"/>
        <v>9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90</v>
      </c>
    </row>
    <row r="71" spans="1:38" x14ac:dyDescent="0.25">
      <c r="A71" s="122"/>
      <c r="B71" s="12">
        <f t="shared" si="0"/>
        <v>0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0</v>
      </c>
      <c r="K71" s="122"/>
      <c r="L71" s="12">
        <f t="shared" si="2"/>
        <v>0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3"/>
        <v>8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80</v>
      </c>
      <c r="AD71" s="122"/>
      <c r="AE71" s="12">
        <f t="shared" si="4"/>
        <v>9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90</v>
      </c>
    </row>
    <row r="72" spans="1:38" x14ac:dyDescent="0.25">
      <c r="A72" s="122"/>
      <c r="B72" s="12">
        <f t="shared" si="0"/>
        <v>0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0</v>
      </c>
      <c r="K72" s="122"/>
      <c r="L72" s="12">
        <f t="shared" si="2"/>
        <v>0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3"/>
        <v>8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80</v>
      </c>
      <c r="AD72" s="122"/>
      <c r="AE72" s="12">
        <f t="shared" si="4"/>
        <v>9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90</v>
      </c>
    </row>
    <row r="73" spans="1:38" x14ac:dyDescent="0.25">
      <c r="A73" s="122"/>
      <c r="B73" s="12">
        <f t="shared" si="0"/>
        <v>0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0</v>
      </c>
      <c r="K73" s="122"/>
      <c r="L73" s="12">
        <f t="shared" si="2"/>
        <v>0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3"/>
        <v>8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80</v>
      </c>
      <c r="AD73" s="122"/>
      <c r="AE73" s="12">
        <f t="shared" si="4"/>
        <v>9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90</v>
      </c>
    </row>
    <row r="74" spans="1:38" x14ac:dyDescent="0.25">
      <c r="A74" s="122"/>
      <c r="B74" s="12">
        <f t="shared" ref="B74:B75" si="12">B73-C74</f>
        <v>0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0</v>
      </c>
      <c r="K74" s="122"/>
      <c r="L74" s="12">
        <f t="shared" ref="L74:L75" si="14">L73-M74</f>
        <v>0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5">V73-W74</f>
        <v>8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80</v>
      </c>
      <c r="AD74" s="122"/>
      <c r="AE74" s="12">
        <f t="shared" ref="AE74:AE75" si="16">AE73-AF74</f>
        <v>9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90</v>
      </c>
    </row>
    <row r="75" spans="1:38" x14ac:dyDescent="0.25">
      <c r="A75" s="122"/>
      <c r="B75" s="12">
        <f t="shared" si="12"/>
        <v>0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0</v>
      </c>
      <c r="K75" s="122"/>
      <c r="L75" s="12">
        <f t="shared" si="14"/>
        <v>0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0</v>
      </c>
      <c r="U75" s="122"/>
      <c r="V75" s="12">
        <f t="shared" si="15"/>
        <v>8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80</v>
      </c>
      <c r="AD75" s="122"/>
      <c r="AE75" s="12">
        <f t="shared" si="16"/>
        <v>9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90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80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90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25</v>
      </c>
      <c r="D78" s="6">
        <f>SUM(D9:D77)</f>
        <v>240</v>
      </c>
      <c r="F78" s="6">
        <f>SUM(F9:F77)</f>
        <v>250</v>
      </c>
      <c r="M78" s="53">
        <f>SUM(M9:M77)</f>
        <v>31</v>
      </c>
      <c r="N78" s="6">
        <f>SUM(N9:N77)</f>
        <v>310</v>
      </c>
      <c r="P78" s="6">
        <f>SUM(P9:P77)</f>
        <v>310</v>
      </c>
      <c r="W78" s="53">
        <f>SUM(W9:W77)</f>
        <v>7</v>
      </c>
      <c r="X78" s="6">
        <f>SUM(X9:X77)</f>
        <v>70</v>
      </c>
      <c r="Z78" s="6">
        <f>SUM(Z9:Z77)</f>
        <v>70</v>
      </c>
      <c r="AF78" s="53">
        <f>SUM(AF9:AF77)</f>
        <v>2</v>
      </c>
      <c r="AG78" s="6">
        <f>SUM(AG9:AG77)</f>
        <v>20</v>
      </c>
      <c r="AI78" s="6">
        <f>SUM(AI9:AI77)</f>
        <v>20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-1</v>
      </c>
      <c r="X81" s="45" t="s">
        <v>4</v>
      </c>
      <c r="Y81" s="56">
        <f>Z5+Z6-W78+Z7</f>
        <v>8</v>
      </c>
      <c r="AG81" s="45" t="s">
        <v>4</v>
      </c>
      <c r="AH81" s="56">
        <f>AI5+AI6-AF78+AI7</f>
        <v>9</v>
      </c>
    </row>
    <row r="82" spans="3:35" ht="15.75" thickBot="1" x14ac:dyDescent="0.3"/>
    <row r="83" spans="3:35" ht="15.75" thickBot="1" x14ac:dyDescent="0.3">
      <c r="C83" s="1224" t="s">
        <v>11</v>
      </c>
      <c r="D83" s="1225"/>
      <c r="E83" s="57">
        <f>E5+E6-F78+E7</f>
        <v>0</v>
      </c>
      <c r="F83" s="73"/>
      <c r="M83" s="1224" t="s">
        <v>11</v>
      </c>
      <c r="N83" s="1225"/>
      <c r="O83" s="57">
        <f>O5+O6-P78+O7</f>
        <v>-10</v>
      </c>
      <c r="P83" s="73"/>
      <c r="W83" s="1224" t="s">
        <v>11</v>
      </c>
      <c r="X83" s="1225"/>
      <c r="Y83" s="57">
        <f>Y5+Y6-Z78+Y7</f>
        <v>80</v>
      </c>
      <c r="Z83" s="73"/>
      <c r="AF83" s="1224" t="s">
        <v>11</v>
      </c>
      <c r="AG83" s="1225"/>
      <c r="AH83" s="57">
        <f>AH5+AH6-AI78+AH7</f>
        <v>90</v>
      </c>
      <c r="AI83" s="73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D1:AJ1"/>
    <mergeCell ref="AD5:AD6"/>
    <mergeCell ref="AE5:AE6"/>
    <mergeCell ref="AF83:AG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18" sqref="G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22" t="s">
        <v>312</v>
      </c>
      <c r="B1" s="1222"/>
      <c r="C1" s="1222"/>
      <c r="D1" s="1222"/>
      <c r="E1" s="1222"/>
      <c r="F1" s="1222"/>
      <c r="G1" s="122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230" t="s">
        <v>141</v>
      </c>
      <c r="B5" s="1235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230"/>
      <c r="B6" s="1235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5" t="s">
        <v>3</v>
      </c>
    </row>
    <row r="9" spans="1:10" ht="15.75" thickTop="1" x14ac:dyDescent="0.25">
      <c r="A9" s="73"/>
      <c r="B9" s="795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6">
        <f>H9*F9</f>
        <v>51994.799999999996</v>
      </c>
      <c r="J9" s="693">
        <f>E4+E5+E6+E7-F9</f>
        <v>17876.75</v>
      </c>
    </row>
    <row r="10" spans="1:10" x14ac:dyDescent="0.25">
      <c r="B10" s="795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7">
        <f t="shared" ref="I10:I37" si="1">H10*F10</f>
        <v>41805</v>
      </c>
      <c r="J10" s="693">
        <f>J9-F10</f>
        <v>17040.650000000001</v>
      </c>
    </row>
    <row r="11" spans="1:10" x14ac:dyDescent="0.25">
      <c r="A11" s="55" t="s">
        <v>32</v>
      </c>
      <c r="B11" s="795">
        <f t="shared" ref="B11:B37" si="2">B10-C11</f>
        <v>560</v>
      </c>
      <c r="C11" s="761">
        <v>12</v>
      </c>
      <c r="D11" s="656">
        <v>354.12</v>
      </c>
      <c r="E11" s="791">
        <v>44924</v>
      </c>
      <c r="F11" s="659">
        <f t="shared" si="0"/>
        <v>354.12</v>
      </c>
      <c r="G11" s="657" t="s">
        <v>259</v>
      </c>
      <c r="H11" s="658">
        <v>50</v>
      </c>
      <c r="I11" s="797">
        <f t="shared" si="1"/>
        <v>17706</v>
      </c>
      <c r="J11" s="693">
        <f t="shared" ref="J11:J12" si="3">J10-F11</f>
        <v>16686.530000000002</v>
      </c>
    </row>
    <row r="12" spans="1:10" x14ac:dyDescent="0.25">
      <c r="A12" s="85"/>
      <c r="B12" s="795">
        <f t="shared" si="2"/>
        <v>540</v>
      </c>
      <c r="C12" s="761">
        <v>20</v>
      </c>
      <c r="D12" s="656">
        <v>539.1</v>
      </c>
      <c r="E12" s="791">
        <v>44924</v>
      </c>
      <c r="F12" s="659">
        <f t="shared" si="0"/>
        <v>539.1</v>
      </c>
      <c r="G12" s="657" t="s">
        <v>259</v>
      </c>
      <c r="H12" s="658">
        <v>52</v>
      </c>
      <c r="I12" s="797">
        <f t="shared" si="1"/>
        <v>28033.200000000001</v>
      </c>
      <c r="J12" s="693">
        <f t="shared" si="3"/>
        <v>16147.430000000002</v>
      </c>
    </row>
    <row r="13" spans="1:10" x14ac:dyDescent="0.25">
      <c r="B13" s="762">
        <f t="shared" si="2"/>
        <v>510</v>
      </c>
      <c r="C13" s="761">
        <v>30</v>
      </c>
      <c r="D13" s="656">
        <v>886.2</v>
      </c>
      <c r="E13" s="791">
        <v>44929</v>
      </c>
      <c r="F13" s="659">
        <f t="shared" si="0"/>
        <v>886.2</v>
      </c>
      <c r="G13" s="657" t="s">
        <v>277</v>
      </c>
      <c r="H13" s="658">
        <v>52</v>
      </c>
      <c r="I13" s="797">
        <f t="shared" si="1"/>
        <v>46082.400000000001</v>
      </c>
      <c r="J13" s="763">
        <f>J12-F13</f>
        <v>15261.230000000001</v>
      </c>
    </row>
    <row r="14" spans="1:10" x14ac:dyDescent="0.25">
      <c r="A14" s="55" t="s">
        <v>33</v>
      </c>
      <c r="B14" s="795">
        <f t="shared" si="2"/>
        <v>480</v>
      </c>
      <c r="C14" s="761">
        <v>30</v>
      </c>
      <c r="D14" s="886">
        <v>921.9</v>
      </c>
      <c r="E14" s="1033">
        <v>44935</v>
      </c>
      <c r="F14" s="1011">
        <f t="shared" si="0"/>
        <v>921.9</v>
      </c>
      <c r="G14" s="1013" t="s">
        <v>447</v>
      </c>
      <c r="H14" s="690">
        <v>52</v>
      </c>
      <c r="I14" s="797">
        <f t="shared" si="1"/>
        <v>47938.799999999996</v>
      </c>
      <c r="J14" s="693">
        <f t="shared" ref="J14:J37" si="4">J13-F14</f>
        <v>14339.330000000002</v>
      </c>
    </row>
    <row r="15" spans="1:10" x14ac:dyDescent="0.25">
      <c r="A15" s="691"/>
      <c r="B15" s="795">
        <f t="shared" si="2"/>
        <v>450</v>
      </c>
      <c r="C15" s="761">
        <v>30</v>
      </c>
      <c r="D15" s="886">
        <v>884.7</v>
      </c>
      <c r="E15" s="1033">
        <v>44938</v>
      </c>
      <c r="F15" s="1011">
        <f t="shared" si="0"/>
        <v>884.7</v>
      </c>
      <c r="G15" s="1013" t="s">
        <v>469</v>
      </c>
      <c r="H15" s="690">
        <v>52</v>
      </c>
      <c r="I15" s="797">
        <f t="shared" si="1"/>
        <v>46004.4</v>
      </c>
      <c r="J15" s="693">
        <f t="shared" si="4"/>
        <v>13454.630000000001</v>
      </c>
    </row>
    <row r="16" spans="1:10" ht="15.75" x14ac:dyDescent="0.25">
      <c r="A16" s="794"/>
      <c r="B16" s="795">
        <f t="shared" si="2"/>
        <v>438</v>
      </c>
      <c r="C16" s="761">
        <v>12</v>
      </c>
      <c r="D16" s="886">
        <v>349.9</v>
      </c>
      <c r="E16" s="1033">
        <v>44943</v>
      </c>
      <c r="F16" s="1011">
        <f t="shared" si="0"/>
        <v>349.9</v>
      </c>
      <c r="G16" s="1013" t="s">
        <v>496</v>
      </c>
      <c r="H16" s="690">
        <v>52</v>
      </c>
      <c r="I16" s="797">
        <f t="shared" si="1"/>
        <v>18194.8</v>
      </c>
      <c r="J16" s="693">
        <f t="shared" si="4"/>
        <v>13104.730000000001</v>
      </c>
    </row>
    <row r="17" spans="1:10" ht="15.75" x14ac:dyDescent="0.25">
      <c r="A17" s="794"/>
      <c r="B17" s="795">
        <f t="shared" si="2"/>
        <v>420</v>
      </c>
      <c r="C17" s="761">
        <v>18</v>
      </c>
      <c r="D17" s="886">
        <v>549.9</v>
      </c>
      <c r="E17" s="1033">
        <v>44944</v>
      </c>
      <c r="F17" s="1011">
        <f t="shared" si="0"/>
        <v>549.9</v>
      </c>
      <c r="G17" s="1013" t="s">
        <v>500</v>
      </c>
      <c r="H17" s="690">
        <v>52</v>
      </c>
      <c r="I17" s="797">
        <f t="shared" si="1"/>
        <v>28594.799999999999</v>
      </c>
      <c r="J17" s="693">
        <f t="shared" si="4"/>
        <v>12554.830000000002</v>
      </c>
    </row>
    <row r="18" spans="1:10" ht="15.75" x14ac:dyDescent="0.25">
      <c r="A18" s="794"/>
      <c r="B18" s="795">
        <f t="shared" si="2"/>
        <v>420</v>
      </c>
      <c r="C18" s="761"/>
      <c r="D18" s="886"/>
      <c r="E18" s="1033"/>
      <c r="F18" s="1011">
        <f t="shared" si="0"/>
        <v>0</v>
      </c>
      <c r="G18" s="1013"/>
      <c r="H18" s="690"/>
      <c r="I18" s="797">
        <f t="shared" si="1"/>
        <v>0</v>
      </c>
      <c r="J18" s="693">
        <f t="shared" si="4"/>
        <v>12554.830000000002</v>
      </c>
    </row>
    <row r="19" spans="1:10" x14ac:dyDescent="0.25">
      <c r="A19" s="691"/>
      <c r="B19" s="795">
        <f t="shared" si="2"/>
        <v>420</v>
      </c>
      <c r="C19" s="761"/>
      <c r="D19" s="886"/>
      <c r="E19" s="1033"/>
      <c r="F19" s="1011">
        <f t="shared" si="0"/>
        <v>0</v>
      </c>
      <c r="G19" s="1013"/>
      <c r="H19" s="690"/>
      <c r="I19" s="797">
        <f t="shared" si="1"/>
        <v>0</v>
      </c>
      <c r="J19" s="693">
        <f t="shared" si="4"/>
        <v>12554.830000000002</v>
      </c>
    </row>
    <row r="20" spans="1:10" x14ac:dyDescent="0.25">
      <c r="A20" s="691"/>
      <c r="B20" s="795">
        <f t="shared" si="2"/>
        <v>420</v>
      </c>
      <c r="C20" s="761"/>
      <c r="D20" s="886"/>
      <c r="E20" s="1033"/>
      <c r="F20" s="1011">
        <f t="shared" si="0"/>
        <v>0</v>
      </c>
      <c r="G20" s="1013"/>
      <c r="H20" s="690"/>
      <c r="I20" s="797">
        <f t="shared" si="1"/>
        <v>0</v>
      </c>
      <c r="J20" s="693">
        <f t="shared" si="4"/>
        <v>12554.830000000002</v>
      </c>
    </row>
    <row r="21" spans="1:10" x14ac:dyDescent="0.25">
      <c r="B21" s="795">
        <f t="shared" si="2"/>
        <v>420</v>
      </c>
      <c r="C21" s="761"/>
      <c r="D21" s="886"/>
      <c r="E21" s="1033"/>
      <c r="F21" s="1011">
        <f t="shared" si="0"/>
        <v>0</v>
      </c>
      <c r="G21" s="1013"/>
      <c r="H21" s="690"/>
      <c r="I21" s="797">
        <f t="shared" si="1"/>
        <v>0</v>
      </c>
      <c r="J21" s="693">
        <f t="shared" si="4"/>
        <v>12554.830000000002</v>
      </c>
    </row>
    <row r="22" spans="1:10" x14ac:dyDescent="0.25">
      <c r="B22" s="795">
        <f t="shared" si="2"/>
        <v>420</v>
      </c>
      <c r="C22" s="761"/>
      <c r="D22" s="886"/>
      <c r="E22" s="1033"/>
      <c r="F22" s="1011">
        <f t="shared" si="0"/>
        <v>0</v>
      </c>
      <c r="G22" s="1013"/>
      <c r="H22" s="690"/>
      <c r="I22" s="797">
        <f t="shared" si="1"/>
        <v>0</v>
      </c>
      <c r="J22" s="693">
        <f t="shared" si="4"/>
        <v>12554.830000000002</v>
      </c>
    </row>
    <row r="23" spans="1:10" x14ac:dyDescent="0.25">
      <c r="B23" s="795">
        <f t="shared" si="2"/>
        <v>420</v>
      </c>
      <c r="C23" s="761"/>
      <c r="D23" s="886"/>
      <c r="E23" s="1033"/>
      <c r="F23" s="1011">
        <f t="shared" si="0"/>
        <v>0</v>
      </c>
      <c r="G23" s="1013"/>
      <c r="H23" s="690"/>
      <c r="I23" s="797">
        <f t="shared" si="1"/>
        <v>0</v>
      </c>
      <c r="J23" s="693">
        <f t="shared" si="4"/>
        <v>12554.830000000002</v>
      </c>
    </row>
    <row r="24" spans="1:10" x14ac:dyDescent="0.25">
      <c r="B24" s="795">
        <f t="shared" si="2"/>
        <v>420</v>
      </c>
      <c r="C24" s="761"/>
      <c r="D24" s="886"/>
      <c r="E24" s="1033"/>
      <c r="F24" s="1011">
        <f t="shared" si="0"/>
        <v>0</v>
      </c>
      <c r="G24" s="1013"/>
      <c r="H24" s="690"/>
      <c r="I24" s="797">
        <f t="shared" si="1"/>
        <v>0</v>
      </c>
      <c r="J24" s="693">
        <f t="shared" si="4"/>
        <v>12554.830000000002</v>
      </c>
    </row>
    <row r="25" spans="1:10" x14ac:dyDescent="0.25">
      <c r="B25" s="795">
        <f t="shared" si="2"/>
        <v>420</v>
      </c>
      <c r="C25" s="761"/>
      <c r="D25" s="886"/>
      <c r="E25" s="1033"/>
      <c r="F25" s="1011">
        <f t="shared" si="0"/>
        <v>0</v>
      </c>
      <c r="G25" s="1013"/>
      <c r="H25" s="690"/>
      <c r="I25" s="797">
        <f t="shared" si="1"/>
        <v>0</v>
      </c>
      <c r="J25" s="693">
        <f t="shared" si="4"/>
        <v>12554.830000000002</v>
      </c>
    </row>
    <row r="26" spans="1:10" x14ac:dyDescent="0.25">
      <c r="B26" s="795">
        <f t="shared" si="2"/>
        <v>420</v>
      </c>
      <c r="C26" s="761"/>
      <c r="D26" s="886"/>
      <c r="E26" s="1033"/>
      <c r="F26" s="1011">
        <f t="shared" si="0"/>
        <v>0</v>
      </c>
      <c r="G26" s="1013"/>
      <c r="H26" s="690"/>
      <c r="I26" s="797">
        <f t="shared" si="1"/>
        <v>0</v>
      </c>
      <c r="J26" s="693">
        <f t="shared" si="4"/>
        <v>12554.830000000002</v>
      </c>
    </row>
    <row r="27" spans="1:10" x14ac:dyDescent="0.25">
      <c r="B27" s="795">
        <f t="shared" si="2"/>
        <v>420</v>
      </c>
      <c r="C27" s="761"/>
      <c r="D27" s="886"/>
      <c r="E27" s="1033"/>
      <c r="F27" s="1011">
        <f t="shared" si="0"/>
        <v>0</v>
      </c>
      <c r="G27" s="1013"/>
      <c r="H27" s="690"/>
      <c r="I27" s="797">
        <f t="shared" si="1"/>
        <v>0</v>
      </c>
      <c r="J27" s="693">
        <f t="shared" si="4"/>
        <v>12554.830000000002</v>
      </c>
    </row>
    <row r="28" spans="1:10" x14ac:dyDescent="0.25">
      <c r="B28" s="795">
        <f t="shared" si="2"/>
        <v>420</v>
      </c>
      <c r="C28" s="761"/>
      <c r="D28" s="1011"/>
      <c r="E28" s="1033"/>
      <c r="F28" s="1011">
        <f t="shared" si="0"/>
        <v>0</v>
      </c>
      <c r="G28" s="1013"/>
      <c r="H28" s="690"/>
      <c r="I28" s="797">
        <f t="shared" si="1"/>
        <v>0</v>
      </c>
      <c r="J28" s="693">
        <f t="shared" si="4"/>
        <v>12554.830000000002</v>
      </c>
    </row>
    <row r="29" spans="1:10" x14ac:dyDescent="0.25">
      <c r="B29" s="795">
        <f t="shared" si="2"/>
        <v>420</v>
      </c>
      <c r="C29" s="761"/>
      <c r="D29" s="1011"/>
      <c r="E29" s="1033"/>
      <c r="F29" s="1011">
        <f t="shared" si="0"/>
        <v>0</v>
      </c>
      <c r="G29" s="1013"/>
      <c r="H29" s="690"/>
      <c r="I29" s="797">
        <f t="shared" ref="I29:I36" si="5">H29*F29</f>
        <v>0</v>
      </c>
      <c r="J29" s="693">
        <f t="shared" ref="J29:J36" si="6">J28-F29</f>
        <v>12554.830000000002</v>
      </c>
    </row>
    <row r="30" spans="1:10" x14ac:dyDescent="0.25">
      <c r="B30" s="795">
        <f t="shared" si="2"/>
        <v>420</v>
      </c>
      <c r="C30" s="761"/>
      <c r="D30" s="1011"/>
      <c r="E30" s="1033"/>
      <c r="F30" s="1011">
        <f t="shared" si="0"/>
        <v>0</v>
      </c>
      <c r="G30" s="1013"/>
      <c r="H30" s="690"/>
      <c r="I30" s="797">
        <f t="shared" si="5"/>
        <v>0</v>
      </c>
      <c r="J30" s="693">
        <f t="shared" si="6"/>
        <v>12554.830000000002</v>
      </c>
    </row>
    <row r="31" spans="1:10" x14ac:dyDescent="0.25">
      <c r="B31" s="795">
        <f t="shared" si="2"/>
        <v>420</v>
      </c>
      <c r="C31" s="761"/>
      <c r="D31" s="1011"/>
      <c r="E31" s="1033"/>
      <c r="F31" s="1011">
        <f t="shared" si="0"/>
        <v>0</v>
      </c>
      <c r="G31" s="1013"/>
      <c r="H31" s="690"/>
      <c r="I31" s="797">
        <f t="shared" si="5"/>
        <v>0</v>
      </c>
      <c r="J31" s="693">
        <f t="shared" si="6"/>
        <v>12554.830000000002</v>
      </c>
    </row>
    <row r="32" spans="1:10" x14ac:dyDescent="0.25">
      <c r="B32" s="795">
        <f t="shared" si="2"/>
        <v>420</v>
      </c>
      <c r="C32" s="761"/>
      <c r="D32" s="1011"/>
      <c r="E32" s="1033"/>
      <c r="F32" s="1011">
        <f t="shared" si="0"/>
        <v>0</v>
      </c>
      <c r="G32" s="1013"/>
      <c r="H32" s="690"/>
      <c r="I32" s="797">
        <f t="shared" si="5"/>
        <v>0</v>
      </c>
      <c r="J32" s="693">
        <f t="shared" si="6"/>
        <v>12554.830000000002</v>
      </c>
    </row>
    <row r="33" spans="2:10" x14ac:dyDescent="0.25">
      <c r="B33" s="795">
        <f t="shared" si="2"/>
        <v>420</v>
      </c>
      <c r="C33" s="761"/>
      <c r="D33" s="659"/>
      <c r="E33" s="791"/>
      <c r="F33" s="659">
        <f t="shared" si="0"/>
        <v>0</v>
      </c>
      <c r="G33" s="657"/>
      <c r="H33" s="890"/>
      <c r="I33" s="797">
        <f t="shared" si="5"/>
        <v>0</v>
      </c>
      <c r="J33" s="693">
        <f t="shared" si="6"/>
        <v>12554.830000000002</v>
      </c>
    </row>
    <row r="34" spans="2:10" x14ac:dyDescent="0.25">
      <c r="B34" s="795">
        <f t="shared" si="2"/>
        <v>420</v>
      </c>
      <c r="C34" s="761"/>
      <c r="D34" s="659"/>
      <c r="E34" s="791"/>
      <c r="F34" s="659">
        <f t="shared" si="0"/>
        <v>0</v>
      </c>
      <c r="G34" s="657"/>
      <c r="H34" s="890"/>
      <c r="I34" s="797">
        <f t="shared" si="5"/>
        <v>0</v>
      </c>
      <c r="J34" s="693">
        <f t="shared" si="6"/>
        <v>12554.830000000002</v>
      </c>
    </row>
    <row r="35" spans="2:10" x14ac:dyDescent="0.25">
      <c r="B35" s="795">
        <f t="shared" si="2"/>
        <v>420</v>
      </c>
      <c r="C35" s="761"/>
      <c r="D35" s="659"/>
      <c r="E35" s="791"/>
      <c r="F35" s="659">
        <f t="shared" si="0"/>
        <v>0</v>
      </c>
      <c r="G35" s="657"/>
      <c r="H35" s="890"/>
      <c r="I35" s="797">
        <f t="shared" si="5"/>
        <v>0</v>
      </c>
      <c r="J35" s="693">
        <f t="shared" si="6"/>
        <v>12554.830000000002</v>
      </c>
    </row>
    <row r="36" spans="2:10" x14ac:dyDescent="0.25">
      <c r="B36" s="795">
        <f t="shared" si="2"/>
        <v>420</v>
      </c>
      <c r="C36" s="761"/>
      <c r="D36" s="659"/>
      <c r="E36" s="791"/>
      <c r="F36" s="659">
        <f t="shared" si="0"/>
        <v>0</v>
      </c>
      <c r="G36" s="657"/>
      <c r="H36" s="890"/>
      <c r="I36" s="797">
        <f t="shared" si="5"/>
        <v>0</v>
      </c>
      <c r="J36" s="693">
        <f t="shared" si="6"/>
        <v>12554.830000000002</v>
      </c>
    </row>
    <row r="37" spans="2:10" ht="15.75" thickBot="1" x14ac:dyDescent="0.3">
      <c r="B37" s="795">
        <f t="shared" si="2"/>
        <v>420</v>
      </c>
      <c r="C37" s="798"/>
      <c r="D37" s="928">
        <f t="shared" ref="D37" si="7">C37*B37</f>
        <v>0</v>
      </c>
      <c r="E37" s="929"/>
      <c r="F37" s="928">
        <f t="shared" si="0"/>
        <v>0</v>
      </c>
      <c r="G37" s="930"/>
      <c r="H37" s="893"/>
      <c r="I37" s="799">
        <f t="shared" si="1"/>
        <v>0</v>
      </c>
      <c r="J37" s="693">
        <f t="shared" si="4"/>
        <v>12554.830000000002</v>
      </c>
    </row>
    <row r="38" spans="2:10" ht="16.5" thickTop="1" x14ac:dyDescent="0.25">
      <c r="B38" s="691"/>
      <c r="C38" s="761">
        <f>SUM(C9:C37)</f>
        <v>212</v>
      </c>
      <c r="D38" s="800">
        <f>SUM(D9:D37)</f>
        <v>6321.8199999999988</v>
      </c>
      <c r="E38" s="801"/>
      <c r="F38" s="659">
        <f>SUM(F9:F37)</f>
        <v>6321.8199999999988</v>
      </c>
      <c r="G38" s="802"/>
      <c r="H38" s="799"/>
      <c r="I38" s="803">
        <f>SUM(I9:I37)</f>
        <v>326354.19999999995</v>
      </c>
      <c r="J38" s="691"/>
    </row>
    <row r="39" spans="2:10" ht="15.75" thickBot="1" x14ac:dyDescent="0.3">
      <c r="B39" s="691"/>
      <c r="C39" s="761"/>
      <c r="D39" s="804"/>
      <c r="E39" s="801"/>
      <c r="F39" s="804"/>
      <c r="G39" s="802"/>
      <c r="H39" s="799"/>
      <c r="I39" s="691"/>
      <c r="J39" s="691"/>
    </row>
    <row r="40" spans="2:10" x14ac:dyDescent="0.25">
      <c r="B40" s="691"/>
      <c r="C40" s="805" t="s">
        <v>4</v>
      </c>
      <c r="D40" s="806">
        <f>F4+F5+F6+F7-C38</f>
        <v>420</v>
      </c>
      <c r="E40" s="807"/>
      <c r="F40" s="804"/>
      <c r="G40" s="802"/>
      <c r="H40" s="799"/>
      <c r="I40" s="691"/>
      <c r="J40" s="691"/>
    </row>
    <row r="41" spans="2:10" x14ac:dyDescent="0.25">
      <c r="B41" s="691"/>
      <c r="C41" s="1274" t="s">
        <v>19</v>
      </c>
      <c r="D41" s="1275"/>
      <c r="E41" s="808">
        <f>E4+E5+E6+E7-F38</f>
        <v>12554.830000000002</v>
      </c>
      <c r="F41" s="804"/>
      <c r="G41" s="804"/>
      <c r="H41" s="799"/>
      <c r="I41" s="691"/>
      <c r="J41" s="69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78"/>
      <c r="B5" s="1280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79"/>
      <c r="B6" s="1281"/>
      <c r="C6" s="223"/>
      <c r="D6" s="118"/>
      <c r="E6" s="485"/>
      <c r="F6" s="237"/>
      <c r="I6" s="1282" t="s">
        <v>3</v>
      </c>
      <c r="J6" s="127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3"/>
      <c r="J7" s="1277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60" t="s">
        <v>11</v>
      </c>
      <c r="D100" s="1261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6"/>
      <c r="B1" s="1226"/>
      <c r="C1" s="1226"/>
      <c r="D1" s="1226"/>
      <c r="E1" s="1226"/>
      <c r="F1" s="1226"/>
      <c r="G1" s="122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56"/>
      <c r="B5" s="1284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57"/>
      <c r="B6" s="1285"/>
      <c r="C6" s="223"/>
      <c r="D6" s="118"/>
      <c r="E6" s="144"/>
      <c r="F6" s="238"/>
      <c r="I6" s="1282" t="s">
        <v>3</v>
      </c>
      <c r="J6" s="127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3"/>
      <c r="J7" s="1277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60" t="s">
        <v>11</v>
      </c>
      <c r="D33" s="1261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88" t="s">
        <v>313</v>
      </c>
      <c r="B1" s="1288"/>
      <c r="C1" s="1288"/>
      <c r="D1" s="1288"/>
      <c r="E1" s="1288"/>
      <c r="F1" s="1288"/>
      <c r="G1" s="1288"/>
      <c r="H1" s="1288"/>
      <c r="I1" s="1288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6"/>
      <c r="B4" s="691"/>
      <c r="C4" s="812"/>
      <c r="D4" s="813"/>
      <c r="E4" s="814"/>
      <c r="F4" s="815"/>
      <c r="G4" s="73"/>
    </row>
    <row r="5" spans="1:10" ht="15" customHeight="1" x14ac:dyDescent="0.25">
      <c r="A5" s="1289" t="s">
        <v>141</v>
      </c>
      <c r="B5" s="1290" t="s">
        <v>86</v>
      </c>
      <c r="C5" s="812">
        <v>62.51</v>
      </c>
      <c r="D5" s="813">
        <v>44867</v>
      </c>
      <c r="E5" s="814">
        <v>18564</v>
      </c>
      <c r="F5" s="815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89"/>
      <c r="B6" s="1291"/>
      <c r="C6" s="812"/>
      <c r="D6" s="813"/>
      <c r="E6" s="814"/>
      <c r="F6" s="815"/>
      <c r="G6" s="73"/>
    </row>
    <row r="7" spans="1:10" ht="15.75" customHeight="1" thickBot="1" x14ac:dyDescent="0.35">
      <c r="A7" s="1289"/>
      <c r="B7" s="1292"/>
      <c r="C7" s="812"/>
      <c r="D7" s="813"/>
      <c r="E7" s="814"/>
      <c r="F7" s="815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6">
        <f>E4+E5+E6-F10+E7+E8</f>
        <v>18491.900000000001</v>
      </c>
      <c r="J10" s="777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6">
        <f t="shared" si="0"/>
        <v>3192.7000000000012</v>
      </c>
      <c r="J39" s="777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60" t="s">
        <v>11</v>
      </c>
      <c r="D105" s="1261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G55" sqref="G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88" t="s">
        <v>314</v>
      </c>
      <c r="B1" s="1288"/>
      <c r="C1" s="1288"/>
      <c r="D1" s="1288"/>
      <c r="E1" s="1288"/>
      <c r="F1" s="1288"/>
      <c r="G1" s="1288"/>
      <c r="H1" s="1288"/>
      <c r="I1" s="1288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93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94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94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69" t="s">
        <v>47</v>
      </c>
      <c r="J8" s="12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70"/>
      <c r="J9" s="1287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146</v>
      </c>
      <c r="H10" s="71">
        <v>93</v>
      </c>
      <c r="I10" s="776">
        <f>E4+E5+E6-F10+E7+E8</f>
        <v>1950</v>
      </c>
      <c r="J10" s="777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6">
        <f t="shared" si="2"/>
        <v>1550</v>
      </c>
      <c r="J23" s="777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3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3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3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3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3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3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3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3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3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3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3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3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3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3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703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3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3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3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3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3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6">
        <f t="shared" si="4"/>
        <v>790</v>
      </c>
      <c r="J43" s="777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43">
        <f t="shared" si="1"/>
        <v>20</v>
      </c>
      <c r="E44" s="641">
        <v>44937</v>
      </c>
      <c r="F44" s="640">
        <f t="shared" si="0"/>
        <v>20</v>
      </c>
      <c r="G44" s="642" t="s">
        <v>459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43">
        <f t="shared" si="1"/>
        <v>20</v>
      </c>
      <c r="E45" s="641">
        <v>44938</v>
      </c>
      <c r="F45" s="640">
        <f t="shared" si="0"/>
        <v>20</v>
      </c>
      <c r="G45" s="642" t="s">
        <v>466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43">
        <f t="shared" si="1"/>
        <v>20</v>
      </c>
      <c r="E46" s="641">
        <v>44939</v>
      </c>
      <c r="F46" s="640">
        <f t="shared" si="0"/>
        <v>20</v>
      </c>
      <c r="G46" s="642" t="s">
        <v>479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43">
        <f t="shared" si="1"/>
        <v>10</v>
      </c>
      <c r="E47" s="641">
        <v>44940</v>
      </c>
      <c r="F47" s="640">
        <f t="shared" si="0"/>
        <v>10</v>
      </c>
      <c r="G47" s="642" t="s">
        <v>483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43">
        <f t="shared" si="1"/>
        <v>120</v>
      </c>
      <c r="E48" s="641">
        <v>44940</v>
      </c>
      <c r="F48" s="640">
        <f t="shared" si="0"/>
        <v>120</v>
      </c>
      <c r="G48" s="642" t="s">
        <v>485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43">
        <f t="shared" si="1"/>
        <v>10</v>
      </c>
      <c r="E49" s="641">
        <v>44942</v>
      </c>
      <c r="F49" s="640">
        <f t="shared" si="0"/>
        <v>10</v>
      </c>
      <c r="G49" s="642" t="s">
        <v>491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43">
        <f t="shared" si="1"/>
        <v>30</v>
      </c>
      <c r="E50" s="641">
        <v>44946</v>
      </c>
      <c r="F50" s="640">
        <f t="shared" si="0"/>
        <v>30</v>
      </c>
      <c r="G50" s="642" t="s">
        <v>528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43">
        <f t="shared" si="1"/>
        <v>10</v>
      </c>
      <c r="E51" s="641">
        <v>44947</v>
      </c>
      <c r="F51" s="640">
        <f t="shared" si="0"/>
        <v>10</v>
      </c>
      <c r="G51" s="642" t="s">
        <v>540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43">
        <f t="shared" si="1"/>
        <v>10</v>
      </c>
      <c r="E52" s="641">
        <v>44949</v>
      </c>
      <c r="F52" s="640">
        <f t="shared" si="0"/>
        <v>10</v>
      </c>
      <c r="G52" s="642" t="s">
        <v>544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43">
        <f t="shared" si="1"/>
        <v>100</v>
      </c>
      <c r="E53" s="641">
        <v>44949</v>
      </c>
      <c r="F53" s="640">
        <f t="shared" si="0"/>
        <v>100</v>
      </c>
      <c r="G53" s="642" t="s">
        <v>547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43">
        <f t="shared" si="1"/>
        <v>10</v>
      </c>
      <c r="E54" s="641">
        <v>44953</v>
      </c>
      <c r="F54" s="640">
        <f t="shared" si="0"/>
        <v>10</v>
      </c>
      <c r="G54" s="642" t="s">
        <v>565</v>
      </c>
      <c r="H54" s="204">
        <v>93</v>
      </c>
      <c r="I54" s="207">
        <f t="shared" si="4"/>
        <v>430</v>
      </c>
      <c r="J54" s="127">
        <f t="shared" si="5"/>
        <v>43</v>
      </c>
    </row>
    <row r="55" spans="1:10" x14ac:dyDescent="0.25">
      <c r="A55" s="2"/>
      <c r="B55" s="83">
        <v>10</v>
      </c>
      <c r="C55" s="15"/>
      <c r="D55" s="643"/>
      <c r="E55" s="641"/>
      <c r="F55" s="640">
        <f t="shared" si="0"/>
        <v>0</v>
      </c>
      <c r="G55" s="642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43"/>
      <c r="E56" s="641"/>
      <c r="F56" s="640">
        <f t="shared" si="0"/>
        <v>0</v>
      </c>
      <c r="G56" s="642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43"/>
      <c r="E57" s="641"/>
      <c r="F57" s="640">
        <f t="shared" si="0"/>
        <v>0</v>
      </c>
      <c r="G57" s="642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43"/>
      <c r="E58" s="641"/>
      <c r="F58" s="640">
        <f t="shared" si="0"/>
        <v>0</v>
      </c>
      <c r="G58" s="642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43"/>
      <c r="E59" s="641"/>
      <c r="F59" s="640">
        <f t="shared" si="0"/>
        <v>0</v>
      </c>
      <c r="G59" s="642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43"/>
      <c r="E60" s="641"/>
      <c r="F60" s="640">
        <f t="shared" si="0"/>
        <v>0</v>
      </c>
      <c r="G60" s="642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43"/>
      <c r="E61" s="641"/>
      <c r="F61" s="640">
        <f t="shared" si="0"/>
        <v>0</v>
      </c>
      <c r="G61" s="642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43"/>
      <c r="E62" s="641"/>
      <c r="F62" s="640">
        <f t="shared" si="0"/>
        <v>0</v>
      </c>
      <c r="G62" s="642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43"/>
      <c r="E63" s="641"/>
      <c r="F63" s="640">
        <f t="shared" si="0"/>
        <v>0</v>
      </c>
      <c r="G63" s="642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43"/>
      <c r="E64" s="641"/>
      <c r="F64" s="640">
        <f t="shared" si="0"/>
        <v>0</v>
      </c>
      <c r="G64" s="642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43"/>
      <c r="E65" s="641"/>
      <c r="F65" s="640">
        <f t="shared" si="0"/>
        <v>0</v>
      </c>
      <c r="G65" s="642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43"/>
      <c r="E66" s="641"/>
      <c r="F66" s="640">
        <f t="shared" si="0"/>
        <v>0</v>
      </c>
      <c r="G66" s="642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43"/>
      <c r="E67" s="641"/>
      <c r="F67" s="640">
        <f t="shared" si="0"/>
        <v>0</v>
      </c>
      <c r="G67" s="642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43"/>
      <c r="E68" s="641"/>
      <c r="F68" s="640">
        <f t="shared" si="0"/>
        <v>0</v>
      </c>
      <c r="G68" s="642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43"/>
      <c r="E69" s="641"/>
      <c r="F69" s="640">
        <f t="shared" si="0"/>
        <v>0</v>
      </c>
      <c r="G69" s="642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1034">
        <v>0</v>
      </c>
      <c r="E70" s="1035"/>
      <c r="F70" s="640">
        <f t="shared" si="0"/>
        <v>0</v>
      </c>
      <c r="G70" s="1025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260" t="s">
        <v>11</v>
      </c>
      <c r="D74" s="1261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15"/>
      <c r="B1" s="1215"/>
      <c r="C1" s="1215"/>
      <c r="D1" s="1215"/>
      <c r="E1" s="1215"/>
      <c r="F1" s="1215"/>
      <c r="G1" s="1215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8"/>
      <c r="H4" s="148"/>
      <c r="I4" s="394"/>
    </row>
    <row r="5" spans="1:10" ht="15" customHeight="1" x14ac:dyDescent="0.25">
      <c r="A5" s="1234" t="s">
        <v>144</v>
      </c>
      <c r="B5" s="1238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234"/>
      <c r="B6" s="1295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7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1"/>
      <c r="F10" s="656">
        <f t="shared" si="0"/>
        <v>0</v>
      </c>
      <c r="G10" s="657"/>
      <c r="H10" s="658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2"/>
      <c r="F11" s="656">
        <f t="shared" si="0"/>
        <v>0</v>
      </c>
      <c r="G11" s="657"/>
      <c r="H11" s="658"/>
      <c r="I11" s="241">
        <f t="shared" ref="I11:I37" si="3">I10-F11</f>
        <v>0</v>
      </c>
      <c r="J11" s="69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2"/>
      <c r="F12" s="656">
        <f t="shared" si="0"/>
        <v>0</v>
      </c>
      <c r="G12" s="657"/>
      <c r="H12" s="658"/>
      <c r="I12" s="241">
        <f t="shared" si="3"/>
        <v>0</v>
      </c>
      <c r="J12" s="69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2"/>
      <c r="F13" s="656">
        <f t="shared" si="0"/>
        <v>0</v>
      </c>
      <c r="G13" s="657"/>
      <c r="H13" s="658"/>
      <c r="I13" s="241">
        <f t="shared" si="3"/>
        <v>0</v>
      </c>
      <c r="J13" s="69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2"/>
      <c r="F14" s="656">
        <f t="shared" si="0"/>
        <v>0</v>
      </c>
      <c r="G14" s="657"/>
      <c r="H14" s="658"/>
      <c r="I14" s="241">
        <f t="shared" si="3"/>
        <v>0</v>
      </c>
      <c r="J14" s="69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5"/>
      <c r="F15" s="656">
        <f t="shared" si="0"/>
        <v>0</v>
      </c>
      <c r="G15" s="657"/>
      <c r="H15" s="658"/>
      <c r="I15" s="241">
        <f t="shared" si="3"/>
        <v>0</v>
      </c>
      <c r="J15" s="69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2"/>
      <c r="F16" s="656">
        <f t="shared" si="0"/>
        <v>0</v>
      </c>
      <c r="G16" s="657"/>
      <c r="H16" s="658"/>
      <c r="I16" s="241">
        <f t="shared" si="3"/>
        <v>0</v>
      </c>
      <c r="J16" s="69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2"/>
      <c r="F17" s="656">
        <f t="shared" si="0"/>
        <v>0</v>
      </c>
      <c r="G17" s="657"/>
      <c r="H17" s="658"/>
      <c r="I17" s="241">
        <f t="shared" si="3"/>
        <v>0</v>
      </c>
      <c r="J17" s="69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2"/>
      <c r="F18" s="656">
        <f t="shared" si="0"/>
        <v>0</v>
      </c>
      <c r="G18" s="657"/>
      <c r="H18" s="658"/>
      <c r="I18" s="241">
        <f t="shared" si="3"/>
        <v>0</v>
      </c>
      <c r="J18" s="69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211" t="s">
        <v>21</v>
      </c>
      <c r="E75" s="1212"/>
      <c r="F75" s="141">
        <f>G5-F73</f>
        <v>0</v>
      </c>
    </row>
    <row r="76" spans="1:10" ht="15.75" thickBot="1" x14ac:dyDescent="0.3">
      <c r="A76" s="125"/>
      <c r="D76" s="914" t="s">
        <v>4</v>
      </c>
      <c r="E76" s="915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219"/>
      <c r="B5" s="1219"/>
      <c r="C5" s="386"/>
      <c r="D5" s="673"/>
      <c r="E5" s="900"/>
      <c r="F5" s="811"/>
      <c r="G5" s="5"/>
    </row>
    <row r="6" spans="1:9" x14ac:dyDescent="0.25">
      <c r="A6" s="1219"/>
      <c r="B6" s="1219"/>
      <c r="C6" s="227"/>
      <c r="D6" s="673"/>
      <c r="E6" s="789"/>
      <c r="F6" s="81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89"/>
      <c r="F11" s="659">
        <f>D11</f>
        <v>0</v>
      </c>
      <c r="G11" s="657"/>
      <c r="H11" s="658"/>
      <c r="I11" s="69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89"/>
      <c r="F12" s="659">
        <f>D12</f>
        <v>0</v>
      </c>
      <c r="G12" s="657"/>
      <c r="H12" s="658"/>
      <c r="I12" s="69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89"/>
      <c r="F13" s="659">
        <f t="shared" ref="F13:F73" si="3">D13</f>
        <v>0</v>
      </c>
      <c r="G13" s="657"/>
      <c r="H13" s="658"/>
      <c r="I13" s="69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89"/>
      <c r="F14" s="659">
        <f t="shared" si="3"/>
        <v>0</v>
      </c>
      <c r="G14" s="657"/>
      <c r="H14" s="658"/>
      <c r="I14" s="69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89"/>
      <c r="F15" s="659">
        <f t="shared" si="3"/>
        <v>0</v>
      </c>
      <c r="G15" s="657"/>
      <c r="H15" s="658"/>
      <c r="I15" s="69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89"/>
      <c r="F16" s="659">
        <f t="shared" si="3"/>
        <v>0</v>
      </c>
      <c r="G16" s="657"/>
      <c r="H16" s="658"/>
      <c r="I16" s="69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89"/>
      <c r="F17" s="659">
        <f t="shared" si="3"/>
        <v>0</v>
      </c>
      <c r="G17" s="657"/>
      <c r="H17" s="658"/>
      <c r="I17" s="69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89"/>
      <c r="F18" s="659">
        <f t="shared" si="3"/>
        <v>0</v>
      </c>
      <c r="G18" s="657"/>
      <c r="H18" s="658"/>
      <c r="I18" s="69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89"/>
      <c r="F19" s="659">
        <f t="shared" si="3"/>
        <v>0</v>
      </c>
      <c r="G19" s="657"/>
      <c r="H19" s="658"/>
      <c r="I19" s="69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24" t="s">
        <v>11</v>
      </c>
      <c r="D83" s="1225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230"/>
      <c r="B5" s="1296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30"/>
      <c r="B6" s="1296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24" t="s">
        <v>11</v>
      </c>
      <c r="D60" s="122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5" activePane="bottomLeft" state="frozen"/>
      <selection pane="bottomLeft" activeCell="F33" sqref="F3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7" t="s">
        <v>315</v>
      </c>
      <c r="B1" s="1297"/>
      <c r="C1" s="1297"/>
      <c r="D1" s="1297"/>
      <c r="E1" s="1297"/>
      <c r="F1" s="1297"/>
      <c r="G1" s="1297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230" t="s">
        <v>166</v>
      </c>
      <c r="B5" s="1238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5020.51</v>
      </c>
      <c r="H5" s="138">
        <f>E5-G5</f>
        <v>-0.51000000000021828</v>
      </c>
      <c r="I5" s="391"/>
    </row>
    <row r="6" spans="1:10" x14ac:dyDescent="0.25">
      <c r="A6" s="1230"/>
      <c r="B6" s="1238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238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6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0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80</v>
      </c>
      <c r="C19" s="15">
        <v>30</v>
      </c>
      <c r="D19" s="640">
        <v>707.6</v>
      </c>
      <c r="E19" s="1036">
        <v>44936</v>
      </c>
      <c r="F19" s="1037">
        <f t="shared" si="0"/>
        <v>707.6</v>
      </c>
      <c r="G19" s="642" t="s">
        <v>450</v>
      </c>
      <c r="H19" s="204">
        <v>33.5</v>
      </c>
      <c r="I19" s="1038">
        <f t="shared" si="3"/>
        <v>1813.6000000000008</v>
      </c>
      <c r="J19" s="60">
        <f t="shared" si="1"/>
        <v>23704.600000000002</v>
      </c>
    </row>
    <row r="20" spans="1:10" x14ac:dyDescent="0.25">
      <c r="A20" s="75"/>
      <c r="B20" s="181">
        <f t="shared" si="2"/>
        <v>75</v>
      </c>
      <c r="C20" s="15">
        <v>5</v>
      </c>
      <c r="D20" s="640">
        <v>113.7</v>
      </c>
      <c r="E20" s="1036">
        <v>44937</v>
      </c>
      <c r="F20" s="1037">
        <f t="shared" si="0"/>
        <v>113.7</v>
      </c>
      <c r="G20" s="642" t="s">
        <v>461</v>
      </c>
      <c r="H20" s="204">
        <v>33.5</v>
      </c>
      <c r="I20" s="1038">
        <f t="shared" si="3"/>
        <v>1699.9000000000008</v>
      </c>
      <c r="J20" s="60">
        <f t="shared" si="1"/>
        <v>3808.9500000000003</v>
      </c>
    </row>
    <row r="21" spans="1:10" x14ac:dyDescent="0.25">
      <c r="A21" s="75"/>
      <c r="B21" s="181">
        <f t="shared" si="2"/>
        <v>73</v>
      </c>
      <c r="C21" s="15">
        <v>2</v>
      </c>
      <c r="D21" s="640">
        <v>48.5</v>
      </c>
      <c r="E21" s="1036">
        <v>44939</v>
      </c>
      <c r="F21" s="1037">
        <f t="shared" si="0"/>
        <v>48.5</v>
      </c>
      <c r="G21" s="642" t="s">
        <v>471</v>
      </c>
      <c r="H21" s="204">
        <v>33.5</v>
      </c>
      <c r="I21" s="1039">
        <f t="shared" si="3"/>
        <v>1651.4000000000008</v>
      </c>
      <c r="J21" s="60">
        <f t="shared" si="1"/>
        <v>1624.75</v>
      </c>
    </row>
    <row r="22" spans="1:10" x14ac:dyDescent="0.25">
      <c r="A22" s="75"/>
      <c r="B22" s="181">
        <f t="shared" si="2"/>
        <v>72</v>
      </c>
      <c r="C22" s="15">
        <v>1</v>
      </c>
      <c r="D22" s="640">
        <v>23.41</v>
      </c>
      <c r="E22" s="1036">
        <v>44939</v>
      </c>
      <c r="F22" s="1037">
        <f t="shared" si="0"/>
        <v>23.41</v>
      </c>
      <c r="G22" s="642" t="s">
        <v>472</v>
      </c>
      <c r="H22" s="204">
        <v>33.5</v>
      </c>
      <c r="I22" s="1039">
        <f t="shared" si="3"/>
        <v>1627.9900000000007</v>
      </c>
      <c r="J22" s="60">
        <f t="shared" si="1"/>
        <v>784.23500000000001</v>
      </c>
    </row>
    <row r="23" spans="1:10" x14ac:dyDescent="0.25">
      <c r="A23" s="19"/>
      <c r="B23" s="181">
        <f t="shared" si="2"/>
        <v>71</v>
      </c>
      <c r="C23" s="73">
        <v>1</v>
      </c>
      <c r="D23" s="640">
        <v>25</v>
      </c>
      <c r="E23" s="1023">
        <v>44939</v>
      </c>
      <c r="F23" s="1037">
        <f t="shared" si="0"/>
        <v>25</v>
      </c>
      <c r="G23" s="642" t="s">
        <v>475</v>
      </c>
      <c r="H23" s="204">
        <v>33.5</v>
      </c>
      <c r="I23" s="1039">
        <f t="shared" si="3"/>
        <v>1602.9900000000007</v>
      </c>
      <c r="J23" s="60">
        <f t="shared" si="1"/>
        <v>837.5</v>
      </c>
    </row>
    <row r="24" spans="1:10" x14ac:dyDescent="0.25">
      <c r="A24" s="19"/>
      <c r="B24" s="181">
        <f t="shared" si="2"/>
        <v>68</v>
      </c>
      <c r="C24" s="73">
        <v>3</v>
      </c>
      <c r="D24" s="640">
        <v>71.900000000000006</v>
      </c>
      <c r="E24" s="1023">
        <v>44942</v>
      </c>
      <c r="F24" s="1037">
        <f t="shared" si="0"/>
        <v>71.900000000000006</v>
      </c>
      <c r="G24" s="642" t="s">
        <v>492</v>
      </c>
      <c r="H24" s="204">
        <v>33.5</v>
      </c>
      <c r="I24" s="1039">
        <f t="shared" si="3"/>
        <v>1531.0900000000006</v>
      </c>
      <c r="J24" s="60">
        <f t="shared" si="1"/>
        <v>2408.65</v>
      </c>
    </row>
    <row r="25" spans="1:10" x14ac:dyDescent="0.25">
      <c r="A25" s="19"/>
      <c r="B25" s="181">
        <f t="shared" si="2"/>
        <v>35</v>
      </c>
      <c r="C25" s="73">
        <v>33</v>
      </c>
      <c r="D25" s="640">
        <v>742.7</v>
      </c>
      <c r="E25" s="1023">
        <v>44944</v>
      </c>
      <c r="F25" s="1037">
        <f t="shared" si="0"/>
        <v>742.7</v>
      </c>
      <c r="G25" s="642" t="s">
        <v>500</v>
      </c>
      <c r="H25" s="204">
        <v>33.5</v>
      </c>
      <c r="I25" s="1039">
        <f t="shared" si="3"/>
        <v>788.39000000000055</v>
      </c>
      <c r="J25" s="60">
        <f t="shared" si="1"/>
        <v>24880.45</v>
      </c>
    </row>
    <row r="26" spans="1:10" x14ac:dyDescent="0.25">
      <c r="A26" s="19"/>
      <c r="B26" s="181">
        <f t="shared" si="2"/>
        <v>33</v>
      </c>
      <c r="C26" s="15">
        <v>2</v>
      </c>
      <c r="D26" s="640">
        <v>45.8</v>
      </c>
      <c r="E26" s="1023">
        <v>44946</v>
      </c>
      <c r="F26" s="1037">
        <f t="shared" si="0"/>
        <v>45.8</v>
      </c>
      <c r="G26" s="642" t="s">
        <v>527</v>
      </c>
      <c r="H26" s="204">
        <v>33.5</v>
      </c>
      <c r="I26" s="1039">
        <f t="shared" si="3"/>
        <v>742.5900000000006</v>
      </c>
      <c r="J26" s="60">
        <f t="shared" si="1"/>
        <v>1534.3</v>
      </c>
    </row>
    <row r="27" spans="1:10" x14ac:dyDescent="0.25">
      <c r="A27" s="19"/>
      <c r="B27" s="181">
        <f t="shared" si="2"/>
        <v>28</v>
      </c>
      <c r="C27" s="15">
        <v>5</v>
      </c>
      <c r="D27" s="640">
        <v>111.3</v>
      </c>
      <c r="E27" s="1023">
        <v>44949</v>
      </c>
      <c r="F27" s="1037">
        <f t="shared" si="0"/>
        <v>111.3</v>
      </c>
      <c r="G27" s="642" t="s">
        <v>545</v>
      </c>
      <c r="H27" s="204">
        <v>33.5</v>
      </c>
      <c r="I27" s="1039">
        <f t="shared" si="3"/>
        <v>631.29000000000065</v>
      </c>
      <c r="J27" s="60">
        <f t="shared" si="1"/>
        <v>3728.5499999999997</v>
      </c>
    </row>
    <row r="28" spans="1:10" x14ac:dyDescent="0.25">
      <c r="A28" s="19"/>
      <c r="B28" s="181">
        <f t="shared" si="2"/>
        <v>24</v>
      </c>
      <c r="C28" s="15">
        <v>4</v>
      </c>
      <c r="D28" s="640">
        <v>90.1</v>
      </c>
      <c r="E28" s="1023">
        <v>44951</v>
      </c>
      <c r="F28" s="1037">
        <f t="shared" si="0"/>
        <v>90.1</v>
      </c>
      <c r="G28" s="642" t="s">
        <v>555</v>
      </c>
      <c r="H28" s="204">
        <v>33.5</v>
      </c>
      <c r="I28" s="1039">
        <f t="shared" si="3"/>
        <v>541.19000000000062</v>
      </c>
      <c r="J28" s="60">
        <f t="shared" si="1"/>
        <v>3018.35</v>
      </c>
    </row>
    <row r="29" spans="1:10" x14ac:dyDescent="0.25">
      <c r="A29" s="19"/>
      <c r="B29" s="181">
        <f t="shared" si="2"/>
        <v>23</v>
      </c>
      <c r="C29" s="15">
        <v>1</v>
      </c>
      <c r="D29" s="640">
        <v>22.4</v>
      </c>
      <c r="E29" s="1023">
        <v>44953</v>
      </c>
      <c r="F29" s="1037">
        <f t="shared" si="0"/>
        <v>22.4</v>
      </c>
      <c r="G29" s="642" t="s">
        <v>565</v>
      </c>
      <c r="H29" s="204">
        <v>33.5</v>
      </c>
      <c r="I29" s="1039">
        <f t="shared" si="3"/>
        <v>518.79000000000065</v>
      </c>
      <c r="J29" s="60">
        <f t="shared" si="1"/>
        <v>750.4</v>
      </c>
    </row>
    <row r="30" spans="1:10" x14ac:dyDescent="0.25">
      <c r="A30" s="19"/>
      <c r="B30" s="181">
        <f t="shared" si="2"/>
        <v>0</v>
      </c>
      <c r="C30" s="15">
        <v>23</v>
      </c>
      <c r="D30" s="640">
        <v>519.29999999999995</v>
      </c>
      <c r="E30" s="1023">
        <v>44954</v>
      </c>
      <c r="F30" s="1037">
        <f t="shared" si="0"/>
        <v>519.29999999999995</v>
      </c>
      <c r="G30" s="642" t="s">
        <v>569</v>
      </c>
      <c r="H30" s="204">
        <v>33.5</v>
      </c>
      <c r="I30" s="1039">
        <f t="shared" si="3"/>
        <v>-0.50999999999930878</v>
      </c>
      <c r="J30" s="60">
        <f t="shared" si="1"/>
        <v>17396.55</v>
      </c>
    </row>
    <row r="31" spans="1:10" x14ac:dyDescent="0.25">
      <c r="A31" s="19"/>
      <c r="B31" s="181">
        <f t="shared" si="2"/>
        <v>0</v>
      </c>
      <c r="C31" s="15"/>
      <c r="D31" s="640">
        <v>0</v>
      </c>
      <c r="E31" s="1023"/>
      <c r="F31" s="1037">
        <f t="shared" si="0"/>
        <v>0</v>
      </c>
      <c r="G31" s="642"/>
      <c r="H31" s="204"/>
      <c r="I31" s="1039">
        <f t="shared" si="3"/>
        <v>-0.50999999999930878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40">
        <v>0</v>
      </c>
      <c r="E32" s="1023"/>
      <c r="F32" s="1167">
        <f t="shared" si="0"/>
        <v>0</v>
      </c>
      <c r="G32" s="1146"/>
      <c r="H32" s="1137"/>
      <c r="I32" s="1168">
        <f t="shared" si="3"/>
        <v>-0.50999999999930878</v>
      </c>
      <c r="J32" s="1149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40">
        <v>0</v>
      </c>
      <c r="E33" s="1023"/>
      <c r="F33" s="1167">
        <f t="shared" si="0"/>
        <v>0</v>
      </c>
      <c r="G33" s="1146"/>
      <c r="H33" s="1137"/>
      <c r="I33" s="1168">
        <f t="shared" si="3"/>
        <v>-0.50999999999930878</v>
      </c>
      <c r="J33" s="1149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40">
        <v>0</v>
      </c>
      <c r="E34" s="1023"/>
      <c r="F34" s="1167">
        <f t="shared" si="0"/>
        <v>0</v>
      </c>
      <c r="G34" s="1146"/>
      <c r="H34" s="1137"/>
      <c r="I34" s="1168">
        <f t="shared" si="3"/>
        <v>-0.50999999999930878</v>
      </c>
      <c r="J34" s="1149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40">
        <v>0</v>
      </c>
      <c r="E35" s="1023"/>
      <c r="F35" s="1037">
        <f t="shared" si="0"/>
        <v>0</v>
      </c>
      <c r="G35" s="642"/>
      <c r="H35" s="204"/>
      <c r="I35" s="1039">
        <f t="shared" si="3"/>
        <v>-0.50999999999930878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40">
        <v>0</v>
      </c>
      <c r="E36" s="1023"/>
      <c r="F36" s="1037">
        <f t="shared" si="0"/>
        <v>0</v>
      </c>
      <c r="G36" s="642"/>
      <c r="H36" s="204"/>
      <c r="I36" s="1039">
        <f t="shared" si="3"/>
        <v>-0.50999999999930878</v>
      </c>
      <c r="J36" s="60">
        <f t="shared" si="1"/>
        <v>0</v>
      </c>
    </row>
    <row r="37" spans="1:10" x14ac:dyDescent="0.25">
      <c r="B37" s="181">
        <f>B27-C37</f>
        <v>28</v>
      </c>
      <c r="C37" s="15"/>
      <c r="D37" s="640">
        <v>0</v>
      </c>
      <c r="E37" s="1023"/>
      <c r="F37" s="1037">
        <f t="shared" si="0"/>
        <v>0</v>
      </c>
      <c r="G37" s="642"/>
      <c r="H37" s="204"/>
      <c r="I37" s="1039">
        <f t="shared" si="3"/>
        <v>-0.50999999999930878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28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-0.50999999999930878</v>
      </c>
      <c r="J38" s="60">
        <f>SUM(J9:J37)</f>
        <v>168187.08499999999</v>
      </c>
    </row>
    <row r="39" spans="1:10" ht="15.75" thickTop="1" x14ac:dyDescent="0.25">
      <c r="A39" s="47">
        <f>SUM(A38:A38)</f>
        <v>0</v>
      </c>
      <c r="C39" s="73"/>
      <c r="D39" s="105">
        <f>SUM(D9:D38)</f>
        <v>5020.51</v>
      </c>
      <c r="E39" s="134"/>
      <c r="F39" s="105">
        <f>SUM(F9:F38)</f>
        <v>5020.51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211" t="s">
        <v>21</v>
      </c>
      <c r="E41" s="1212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N1" zoomScaleNormal="100" workbookViewId="0">
      <pane ySplit="9" topLeftCell="A10" activePane="bottomLeft" state="frozen"/>
      <selection pane="bottomLeft" activeCell="AB29" sqref="AB2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222" t="s">
        <v>316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 xml:space="preserve"> INVENTARIO   DEL MES DE     DICIEMBRE       2022</v>
      </c>
      <c r="L1" s="1222"/>
      <c r="M1" s="1222"/>
      <c r="N1" s="1222"/>
      <c r="O1" s="1222"/>
      <c r="P1" s="1222"/>
      <c r="Q1" s="1222"/>
      <c r="R1" s="11">
        <v>2</v>
      </c>
      <c r="U1" s="1222" t="str">
        <f>K1</f>
        <v xml:space="preserve"> INVENTARIO   DEL MES DE     DICIEMBRE       2022</v>
      </c>
      <c r="V1" s="1222"/>
      <c r="W1" s="1222"/>
      <c r="X1" s="1222"/>
      <c r="Y1" s="1222"/>
      <c r="Z1" s="1222"/>
      <c r="AA1" s="1222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98" t="s">
        <v>52</v>
      </c>
      <c r="B4" s="477"/>
      <c r="C4" s="128"/>
      <c r="D4" s="135"/>
      <c r="E4" s="86">
        <v>142.04</v>
      </c>
      <c r="F4" s="73">
        <v>4</v>
      </c>
      <c r="G4" s="752"/>
      <c r="K4" s="1298" t="s">
        <v>52</v>
      </c>
      <c r="L4" s="477"/>
      <c r="M4" s="128"/>
      <c r="N4" s="135"/>
      <c r="O4" s="86"/>
      <c r="P4" s="73"/>
      <c r="Q4" s="850"/>
      <c r="U4" s="1298" t="s">
        <v>52</v>
      </c>
      <c r="V4" s="477"/>
      <c r="W4" s="128"/>
      <c r="X4" s="135"/>
      <c r="Y4" s="86"/>
      <c r="Z4" s="73"/>
      <c r="AA4" s="925"/>
    </row>
    <row r="5" spans="1:30" ht="15" customHeight="1" x14ac:dyDescent="0.25">
      <c r="A5" s="1299"/>
      <c r="B5" s="1301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3180.1899999999991</v>
      </c>
      <c r="H5" s="138">
        <f>E5-G5+E4+E6+E7+E8</f>
        <v>9.3791641120333225E-13</v>
      </c>
      <c r="K5" s="1299"/>
      <c r="L5" s="1301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937.21999999999991</v>
      </c>
      <c r="R5" s="138">
        <f>O5-Q5+O4+O6+O7+O8</f>
        <v>1978.3900000000003</v>
      </c>
      <c r="U5" s="1299"/>
      <c r="V5" s="1301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300"/>
      <c r="B6" s="1302"/>
      <c r="C6" s="539"/>
      <c r="D6" s="135"/>
      <c r="E6" s="86"/>
      <c r="F6" s="73"/>
      <c r="G6" s="73"/>
      <c r="K6" s="1300"/>
      <c r="L6" s="1302"/>
      <c r="M6" s="539"/>
      <c r="N6" s="135"/>
      <c r="O6" s="86">
        <v>104.98</v>
      </c>
      <c r="P6" s="73">
        <v>2</v>
      </c>
      <c r="Q6" s="73"/>
      <c r="U6" s="1300"/>
      <c r="V6" s="1302"/>
      <c r="W6" s="539">
        <v>28</v>
      </c>
      <c r="X6" s="135">
        <v>44925</v>
      </c>
      <c r="Y6" s="1046">
        <v>5922.77</v>
      </c>
      <c r="Z6" s="773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59" t="s">
        <v>123</v>
      </c>
      <c r="B10" s="232">
        <f>F4+F5+F6+F7+F8-C10</f>
        <v>100</v>
      </c>
      <c r="C10" s="760">
        <v>4</v>
      </c>
      <c r="D10" s="335">
        <v>142.13999999999999</v>
      </c>
      <c r="E10" s="648">
        <v>44844</v>
      </c>
      <c r="F10" s="335">
        <f t="shared" ref="F10:F57" si="0">D10</f>
        <v>142.13999999999999</v>
      </c>
      <c r="G10" s="639" t="s">
        <v>120</v>
      </c>
      <c r="H10" s="647">
        <v>42</v>
      </c>
      <c r="I10" s="132">
        <f>E6+E5+E4-F10+E7+E8</f>
        <v>3038.05</v>
      </c>
      <c r="K10" s="759"/>
      <c r="L10" s="784">
        <f>P4+P5+P6+P7+P8-M10</f>
        <v>89</v>
      </c>
      <c r="M10" s="1159">
        <v>7</v>
      </c>
      <c r="N10" s="335">
        <v>201.5</v>
      </c>
      <c r="O10" s="648">
        <v>44945</v>
      </c>
      <c r="P10" s="335">
        <f t="shared" ref="P10:P11" si="1">N10</f>
        <v>201.5</v>
      </c>
      <c r="Q10" s="639" t="s">
        <v>509</v>
      </c>
      <c r="R10" s="647">
        <v>30</v>
      </c>
      <c r="S10" s="768">
        <f>O6+O5+O4-P10+O7+O8</f>
        <v>2714.11</v>
      </c>
      <c r="U10" s="759"/>
      <c r="V10" s="784">
        <f>Z4+Z5+Z6+Z7+Z8-W10</f>
        <v>205</v>
      </c>
      <c r="W10" s="851">
        <v>0</v>
      </c>
      <c r="X10" s="696">
        <v>0</v>
      </c>
      <c r="Y10" s="852">
        <v>0</v>
      </c>
      <c r="Z10" s="696">
        <f t="shared" ref="Z10:Z57" si="2">X10</f>
        <v>0</v>
      </c>
      <c r="AA10" s="853">
        <v>0</v>
      </c>
      <c r="AB10" s="854">
        <v>0</v>
      </c>
      <c r="AC10" s="768">
        <f>Y6+Y5+Y4-Z10+Y7+Y8</f>
        <v>5922.77</v>
      </c>
      <c r="AD10" s="691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8">
        <v>44847</v>
      </c>
      <c r="F11" s="335">
        <f t="shared" si="0"/>
        <v>29.16</v>
      </c>
      <c r="G11" s="639" t="s">
        <v>122</v>
      </c>
      <c r="H11" s="647">
        <v>42</v>
      </c>
      <c r="I11" s="132">
        <f>I10-F11</f>
        <v>3008.8900000000003</v>
      </c>
      <c r="K11" s="75"/>
      <c r="L11" s="855">
        <f>L10-M11</f>
        <v>87</v>
      </c>
      <c r="M11" s="1159">
        <v>2</v>
      </c>
      <c r="N11" s="335">
        <v>62.31</v>
      </c>
      <c r="O11" s="648">
        <v>44949</v>
      </c>
      <c r="P11" s="335">
        <f t="shared" si="1"/>
        <v>62.31</v>
      </c>
      <c r="Q11" s="639" t="s">
        <v>537</v>
      </c>
      <c r="R11" s="647">
        <v>30</v>
      </c>
      <c r="S11" s="654">
        <f>S10-P11</f>
        <v>2651.8</v>
      </c>
      <c r="U11" s="75"/>
      <c r="V11" s="855">
        <f>V10-W11</f>
        <v>205</v>
      </c>
      <c r="W11" s="851"/>
      <c r="X11" s="696"/>
      <c r="Y11" s="852"/>
      <c r="Z11" s="696">
        <f t="shared" si="2"/>
        <v>0</v>
      </c>
      <c r="AA11" s="853"/>
      <c r="AB11" s="854"/>
      <c r="AC11" s="654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8">
        <v>44847</v>
      </c>
      <c r="F12" s="335">
        <f t="shared" si="0"/>
        <v>273.66000000000003</v>
      </c>
      <c r="G12" s="639" t="s">
        <v>125</v>
      </c>
      <c r="H12" s="647">
        <v>30</v>
      </c>
      <c r="I12" s="132">
        <f t="shared" ref="I12:I13" si="4">I11-F12</f>
        <v>2735.2300000000005</v>
      </c>
      <c r="K12" s="75"/>
      <c r="L12" s="855">
        <f t="shared" ref="L12:L58" si="5">L11-M12</f>
        <v>86</v>
      </c>
      <c r="M12" s="851">
        <v>1</v>
      </c>
      <c r="N12" s="696">
        <v>29.91</v>
      </c>
      <c r="O12" s="852">
        <v>44950</v>
      </c>
      <c r="P12" s="696">
        <f t="shared" ref="P12:P57" si="6">N12</f>
        <v>29.91</v>
      </c>
      <c r="Q12" s="853" t="s">
        <v>549</v>
      </c>
      <c r="R12" s="854">
        <v>30</v>
      </c>
      <c r="S12" s="654">
        <f t="shared" ref="S12:S13" si="7">S11-P12</f>
        <v>2621.8900000000003</v>
      </c>
      <c r="U12" s="75"/>
      <c r="V12" s="855">
        <f t="shared" ref="V12:V58" si="8">V11-W12</f>
        <v>205</v>
      </c>
      <c r="W12" s="851"/>
      <c r="X12" s="696"/>
      <c r="Y12" s="852"/>
      <c r="Z12" s="696">
        <f t="shared" si="2"/>
        <v>0</v>
      </c>
      <c r="AA12" s="853"/>
      <c r="AB12" s="854"/>
      <c r="AC12" s="654">
        <f t="shared" ref="AC12:AC13" si="9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8">
        <v>44849</v>
      </c>
      <c r="F13" s="335">
        <f t="shared" si="0"/>
        <v>155.86000000000001</v>
      </c>
      <c r="G13" s="639" t="s">
        <v>127</v>
      </c>
      <c r="H13" s="647">
        <v>30</v>
      </c>
      <c r="I13" s="132">
        <f t="shared" si="4"/>
        <v>2579.3700000000003</v>
      </c>
      <c r="K13" s="55"/>
      <c r="L13" s="855">
        <f t="shared" si="5"/>
        <v>76</v>
      </c>
      <c r="M13" s="851">
        <v>10</v>
      </c>
      <c r="N13" s="696">
        <v>307.33999999999997</v>
      </c>
      <c r="O13" s="852">
        <v>44950</v>
      </c>
      <c r="P13" s="696">
        <f t="shared" si="6"/>
        <v>307.33999999999997</v>
      </c>
      <c r="Q13" s="853" t="s">
        <v>552</v>
      </c>
      <c r="R13" s="854">
        <v>30</v>
      </c>
      <c r="S13" s="654">
        <f t="shared" si="7"/>
        <v>2314.5500000000002</v>
      </c>
      <c r="U13" s="55"/>
      <c r="V13" s="855">
        <f t="shared" si="8"/>
        <v>205</v>
      </c>
      <c r="W13" s="851"/>
      <c r="X13" s="696"/>
      <c r="Y13" s="852"/>
      <c r="Z13" s="696">
        <f t="shared" si="2"/>
        <v>0</v>
      </c>
      <c r="AA13" s="853"/>
      <c r="AB13" s="854"/>
      <c r="AC13" s="654">
        <f t="shared" si="9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8">
        <v>44853</v>
      </c>
      <c r="F14" s="335">
        <f t="shared" si="0"/>
        <v>29.67</v>
      </c>
      <c r="G14" s="639" t="s">
        <v>128</v>
      </c>
      <c r="H14" s="647">
        <v>30</v>
      </c>
      <c r="I14" s="132">
        <f>I13-F14</f>
        <v>2549.7000000000003</v>
      </c>
      <c r="K14" s="75"/>
      <c r="L14" s="855">
        <f t="shared" si="5"/>
        <v>66</v>
      </c>
      <c r="M14" s="851">
        <v>10</v>
      </c>
      <c r="N14" s="696">
        <v>304.64</v>
      </c>
      <c r="O14" s="852">
        <v>44951</v>
      </c>
      <c r="P14" s="696">
        <f t="shared" si="6"/>
        <v>304.64</v>
      </c>
      <c r="Q14" s="853" t="s">
        <v>514</v>
      </c>
      <c r="R14" s="854">
        <v>30</v>
      </c>
      <c r="S14" s="654">
        <f>S13-P14</f>
        <v>2009.9100000000003</v>
      </c>
      <c r="U14" s="75"/>
      <c r="V14" s="855">
        <f t="shared" si="8"/>
        <v>205</v>
      </c>
      <c r="W14" s="851"/>
      <c r="X14" s="696"/>
      <c r="Y14" s="852"/>
      <c r="Z14" s="696">
        <f t="shared" si="2"/>
        <v>0</v>
      </c>
      <c r="AA14" s="853"/>
      <c r="AB14" s="854"/>
      <c r="AC14" s="654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8">
        <v>44854</v>
      </c>
      <c r="F15" s="335">
        <f t="shared" si="0"/>
        <v>28.68</v>
      </c>
      <c r="G15" s="639" t="s">
        <v>129</v>
      </c>
      <c r="H15" s="647">
        <v>30</v>
      </c>
      <c r="I15" s="132">
        <f t="shared" ref="I15:I58" si="10">I14-F15</f>
        <v>2521.0200000000004</v>
      </c>
      <c r="K15" s="75"/>
      <c r="L15" s="855">
        <f t="shared" si="5"/>
        <v>65</v>
      </c>
      <c r="M15" s="851">
        <v>1</v>
      </c>
      <c r="N15" s="696">
        <v>31.52</v>
      </c>
      <c r="O15" s="852">
        <v>44953</v>
      </c>
      <c r="P15" s="696">
        <f t="shared" si="6"/>
        <v>31.52</v>
      </c>
      <c r="Q15" s="853" t="s">
        <v>564</v>
      </c>
      <c r="R15" s="854">
        <v>30</v>
      </c>
      <c r="S15" s="654">
        <f t="shared" ref="S15:S58" si="11">S14-P15</f>
        <v>1978.3900000000003</v>
      </c>
      <c r="U15" s="75"/>
      <c r="V15" s="855">
        <f t="shared" si="8"/>
        <v>205</v>
      </c>
      <c r="W15" s="851"/>
      <c r="X15" s="696"/>
      <c r="Y15" s="852"/>
      <c r="Z15" s="696">
        <f t="shared" si="2"/>
        <v>0</v>
      </c>
      <c r="AA15" s="853"/>
      <c r="AB15" s="854"/>
      <c r="AC15" s="654">
        <f t="shared" ref="AC15:AC58" si="12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8">
        <v>44854</v>
      </c>
      <c r="F16" s="335">
        <f t="shared" si="0"/>
        <v>90.38</v>
      </c>
      <c r="G16" s="639" t="s">
        <v>130</v>
      </c>
      <c r="H16" s="647">
        <v>30</v>
      </c>
      <c r="I16" s="132">
        <f t="shared" si="10"/>
        <v>2430.6400000000003</v>
      </c>
      <c r="L16" s="855">
        <f t="shared" si="5"/>
        <v>65</v>
      </c>
      <c r="M16" s="851"/>
      <c r="N16" s="696"/>
      <c r="O16" s="852"/>
      <c r="P16" s="696">
        <f t="shared" si="6"/>
        <v>0</v>
      </c>
      <c r="Q16" s="853"/>
      <c r="R16" s="854"/>
      <c r="S16" s="654">
        <f t="shared" si="11"/>
        <v>1978.3900000000003</v>
      </c>
      <c r="V16" s="855">
        <f t="shared" si="8"/>
        <v>205</v>
      </c>
      <c r="W16" s="851"/>
      <c r="X16" s="696"/>
      <c r="Y16" s="852"/>
      <c r="Z16" s="696">
        <f t="shared" si="2"/>
        <v>0</v>
      </c>
      <c r="AA16" s="853"/>
      <c r="AB16" s="854"/>
      <c r="AC16" s="654">
        <f t="shared" si="12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8">
        <v>44855</v>
      </c>
      <c r="F17" s="335">
        <f t="shared" si="0"/>
        <v>30.55</v>
      </c>
      <c r="G17" s="639" t="s">
        <v>131</v>
      </c>
      <c r="H17" s="647">
        <v>30</v>
      </c>
      <c r="I17" s="132">
        <f t="shared" si="10"/>
        <v>2400.09</v>
      </c>
      <c r="L17" s="855">
        <f t="shared" si="5"/>
        <v>65</v>
      </c>
      <c r="M17" s="851"/>
      <c r="N17" s="696"/>
      <c r="O17" s="852"/>
      <c r="P17" s="696">
        <f t="shared" si="6"/>
        <v>0</v>
      </c>
      <c r="Q17" s="853"/>
      <c r="R17" s="854"/>
      <c r="S17" s="654">
        <f t="shared" si="11"/>
        <v>1978.3900000000003</v>
      </c>
      <c r="V17" s="855">
        <f t="shared" si="8"/>
        <v>205</v>
      </c>
      <c r="W17" s="851"/>
      <c r="X17" s="696"/>
      <c r="Y17" s="852"/>
      <c r="Z17" s="696">
        <f t="shared" si="2"/>
        <v>0</v>
      </c>
      <c r="AA17" s="853"/>
      <c r="AB17" s="854"/>
      <c r="AC17" s="654">
        <f t="shared" si="12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8">
        <v>44856</v>
      </c>
      <c r="F18" s="335">
        <f t="shared" si="0"/>
        <v>30.65</v>
      </c>
      <c r="G18" s="639" t="s">
        <v>132</v>
      </c>
      <c r="H18" s="647">
        <v>30</v>
      </c>
      <c r="I18" s="132">
        <f t="shared" si="10"/>
        <v>2369.44</v>
      </c>
      <c r="L18" s="855">
        <f t="shared" si="5"/>
        <v>65</v>
      </c>
      <c r="M18" s="851"/>
      <c r="N18" s="696"/>
      <c r="O18" s="852"/>
      <c r="P18" s="696">
        <f t="shared" si="6"/>
        <v>0</v>
      </c>
      <c r="Q18" s="853"/>
      <c r="R18" s="854"/>
      <c r="S18" s="654">
        <f t="shared" si="11"/>
        <v>1978.3900000000003</v>
      </c>
      <c r="V18" s="855">
        <f t="shared" si="8"/>
        <v>205</v>
      </c>
      <c r="W18" s="851"/>
      <c r="X18" s="696"/>
      <c r="Y18" s="852"/>
      <c r="Z18" s="696">
        <f t="shared" si="2"/>
        <v>0</v>
      </c>
      <c r="AA18" s="853"/>
      <c r="AB18" s="854"/>
      <c r="AC18" s="654">
        <f t="shared" si="12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8">
        <v>44856</v>
      </c>
      <c r="F19" s="335">
        <f t="shared" si="0"/>
        <v>178.63</v>
      </c>
      <c r="G19" s="639" t="s">
        <v>133</v>
      </c>
      <c r="H19" s="647">
        <v>30</v>
      </c>
      <c r="I19" s="132">
        <f t="shared" si="10"/>
        <v>2190.81</v>
      </c>
      <c r="L19" s="855">
        <f t="shared" si="5"/>
        <v>65</v>
      </c>
      <c r="M19" s="851"/>
      <c r="N19" s="696"/>
      <c r="O19" s="852"/>
      <c r="P19" s="696">
        <f t="shared" si="6"/>
        <v>0</v>
      </c>
      <c r="Q19" s="853"/>
      <c r="R19" s="854"/>
      <c r="S19" s="654">
        <f t="shared" si="11"/>
        <v>1978.3900000000003</v>
      </c>
      <c r="V19" s="855">
        <f t="shared" si="8"/>
        <v>205</v>
      </c>
      <c r="W19" s="851"/>
      <c r="X19" s="696"/>
      <c r="Y19" s="852"/>
      <c r="Z19" s="696">
        <f t="shared" si="2"/>
        <v>0</v>
      </c>
      <c r="AA19" s="853"/>
      <c r="AB19" s="854"/>
      <c r="AC19" s="654">
        <f t="shared" si="12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8">
        <v>44858</v>
      </c>
      <c r="F20" s="335">
        <f t="shared" si="0"/>
        <v>61</v>
      </c>
      <c r="G20" s="639" t="s">
        <v>134</v>
      </c>
      <c r="H20" s="647">
        <v>30</v>
      </c>
      <c r="I20" s="132">
        <f t="shared" si="10"/>
        <v>2129.81</v>
      </c>
      <c r="L20" s="855">
        <f t="shared" si="5"/>
        <v>65</v>
      </c>
      <c r="M20" s="851"/>
      <c r="N20" s="696"/>
      <c r="O20" s="852"/>
      <c r="P20" s="696">
        <f t="shared" si="6"/>
        <v>0</v>
      </c>
      <c r="Q20" s="853"/>
      <c r="R20" s="854"/>
      <c r="S20" s="654">
        <f t="shared" si="11"/>
        <v>1978.3900000000003</v>
      </c>
      <c r="V20" s="855">
        <f t="shared" si="8"/>
        <v>205</v>
      </c>
      <c r="W20" s="851"/>
      <c r="X20" s="696"/>
      <c r="Y20" s="852"/>
      <c r="Z20" s="696">
        <f t="shared" si="2"/>
        <v>0</v>
      </c>
      <c r="AA20" s="853"/>
      <c r="AB20" s="854"/>
      <c r="AC20" s="654">
        <f t="shared" si="12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7">
        <v>30</v>
      </c>
      <c r="I21" s="132">
        <f t="shared" si="10"/>
        <v>1915.57</v>
      </c>
      <c r="L21" s="855">
        <f t="shared" si="5"/>
        <v>65</v>
      </c>
      <c r="M21" s="851"/>
      <c r="N21" s="696"/>
      <c r="O21" s="856"/>
      <c r="P21" s="696">
        <f t="shared" si="6"/>
        <v>0</v>
      </c>
      <c r="Q21" s="853"/>
      <c r="R21" s="854"/>
      <c r="S21" s="654">
        <f t="shared" si="11"/>
        <v>1978.3900000000003</v>
      </c>
      <c r="V21" s="855">
        <f t="shared" si="8"/>
        <v>205</v>
      </c>
      <c r="W21" s="851"/>
      <c r="X21" s="696"/>
      <c r="Y21" s="856"/>
      <c r="Z21" s="696">
        <f t="shared" si="2"/>
        <v>0</v>
      </c>
      <c r="AA21" s="853"/>
      <c r="AB21" s="854"/>
      <c r="AC21" s="654">
        <f t="shared" si="12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7">
        <v>30</v>
      </c>
      <c r="I22" s="132">
        <f t="shared" si="10"/>
        <v>1885.46</v>
      </c>
      <c r="L22" s="855">
        <f t="shared" si="5"/>
        <v>65</v>
      </c>
      <c r="M22" s="851"/>
      <c r="N22" s="696"/>
      <c r="O22" s="856"/>
      <c r="P22" s="696">
        <f t="shared" si="6"/>
        <v>0</v>
      </c>
      <c r="Q22" s="853"/>
      <c r="R22" s="854"/>
      <c r="S22" s="654">
        <f t="shared" si="11"/>
        <v>1978.3900000000003</v>
      </c>
      <c r="V22" s="855">
        <f t="shared" si="8"/>
        <v>205</v>
      </c>
      <c r="W22" s="851"/>
      <c r="X22" s="696"/>
      <c r="Y22" s="856"/>
      <c r="Z22" s="696">
        <f t="shared" si="2"/>
        <v>0</v>
      </c>
      <c r="AA22" s="853"/>
      <c r="AB22" s="854"/>
      <c r="AC22" s="654">
        <f t="shared" si="12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7">
        <v>30</v>
      </c>
      <c r="I23" s="132">
        <f t="shared" si="10"/>
        <v>1674.75</v>
      </c>
      <c r="L23" s="855">
        <f t="shared" si="5"/>
        <v>65</v>
      </c>
      <c r="M23" s="851"/>
      <c r="N23" s="696"/>
      <c r="O23" s="856"/>
      <c r="P23" s="696">
        <f t="shared" si="6"/>
        <v>0</v>
      </c>
      <c r="Q23" s="853"/>
      <c r="R23" s="854"/>
      <c r="S23" s="654">
        <f t="shared" si="11"/>
        <v>1978.3900000000003</v>
      </c>
      <c r="V23" s="855">
        <f t="shared" si="8"/>
        <v>205</v>
      </c>
      <c r="W23" s="851"/>
      <c r="X23" s="696"/>
      <c r="Y23" s="856"/>
      <c r="Z23" s="696">
        <f t="shared" si="2"/>
        <v>0</v>
      </c>
      <c r="AA23" s="853"/>
      <c r="AB23" s="854"/>
      <c r="AC23" s="654">
        <f t="shared" si="12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7">
        <v>30</v>
      </c>
      <c r="I24" s="132">
        <f t="shared" si="10"/>
        <v>1642.76</v>
      </c>
      <c r="L24" s="855">
        <f t="shared" si="5"/>
        <v>65</v>
      </c>
      <c r="M24" s="851"/>
      <c r="N24" s="696"/>
      <c r="O24" s="856"/>
      <c r="P24" s="696">
        <f t="shared" si="6"/>
        <v>0</v>
      </c>
      <c r="Q24" s="853"/>
      <c r="R24" s="854"/>
      <c r="S24" s="654">
        <f t="shared" si="11"/>
        <v>1978.3900000000003</v>
      </c>
      <c r="V24" s="855">
        <f t="shared" si="8"/>
        <v>205</v>
      </c>
      <c r="W24" s="851"/>
      <c r="X24" s="696"/>
      <c r="Y24" s="856"/>
      <c r="Z24" s="696">
        <f t="shared" si="2"/>
        <v>0</v>
      </c>
      <c r="AA24" s="853"/>
      <c r="AB24" s="854"/>
      <c r="AC24" s="654">
        <f t="shared" si="12"/>
        <v>5922.77</v>
      </c>
    </row>
    <row r="25" spans="1:29" ht="15.75" x14ac:dyDescent="0.25">
      <c r="A25" s="865" t="s">
        <v>162</v>
      </c>
      <c r="B25" s="774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7">
        <v>30</v>
      </c>
      <c r="I25" s="768">
        <f t="shared" si="10"/>
        <v>1426</v>
      </c>
      <c r="L25" s="855">
        <f t="shared" si="5"/>
        <v>65</v>
      </c>
      <c r="M25" s="851"/>
      <c r="N25" s="696"/>
      <c r="O25" s="856"/>
      <c r="P25" s="696">
        <f t="shared" si="6"/>
        <v>0</v>
      </c>
      <c r="Q25" s="853"/>
      <c r="R25" s="854"/>
      <c r="S25" s="654">
        <f t="shared" si="11"/>
        <v>1978.3900000000003</v>
      </c>
      <c r="V25" s="855">
        <f t="shared" si="8"/>
        <v>205</v>
      </c>
      <c r="W25" s="851"/>
      <c r="X25" s="696"/>
      <c r="Y25" s="856"/>
      <c r="Z25" s="696">
        <f t="shared" si="2"/>
        <v>0</v>
      </c>
      <c r="AA25" s="853"/>
      <c r="AB25" s="854"/>
      <c r="AC25" s="654">
        <f t="shared" si="12"/>
        <v>5922.77</v>
      </c>
    </row>
    <row r="26" spans="1:29" x14ac:dyDescent="0.25">
      <c r="B26" s="774">
        <f t="shared" si="3"/>
        <v>38</v>
      </c>
      <c r="C26" s="334">
        <v>8</v>
      </c>
      <c r="D26" s="859">
        <v>210.23</v>
      </c>
      <c r="E26" s="860">
        <v>44865</v>
      </c>
      <c r="F26" s="859">
        <f t="shared" si="0"/>
        <v>210.23</v>
      </c>
      <c r="G26" s="861" t="s">
        <v>145</v>
      </c>
      <c r="H26" s="862">
        <v>30</v>
      </c>
      <c r="I26" s="768">
        <f t="shared" si="10"/>
        <v>1215.77</v>
      </c>
      <c r="L26" s="855">
        <f t="shared" si="5"/>
        <v>65</v>
      </c>
      <c r="M26" s="851"/>
      <c r="N26" s="696"/>
      <c r="O26" s="856"/>
      <c r="P26" s="696">
        <f t="shared" si="6"/>
        <v>0</v>
      </c>
      <c r="Q26" s="853"/>
      <c r="R26" s="854"/>
      <c r="S26" s="654">
        <f t="shared" si="11"/>
        <v>1978.3900000000003</v>
      </c>
      <c r="V26" s="855">
        <f t="shared" si="8"/>
        <v>205</v>
      </c>
      <c r="W26" s="851"/>
      <c r="X26" s="696"/>
      <c r="Y26" s="856"/>
      <c r="Z26" s="696">
        <f t="shared" si="2"/>
        <v>0</v>
      </c>
      <c r="AA26" s="853"/>
      <c r="AB26" s="854"/>
      <c r="AC26" s="654">
        <f t="shared" si="12"/>
        <v>5922.77</v>
      </c>
    </row>
    <row r="27" spans="1:29" x14ac:dyDescent="0.25">
      <c r="B27" s="345">
        <f t="shared" si="3"/>
        <v>33</v>
      </c>
      <c r="C27" s="334">
        <v>5</v>
      </c>
      <c r="D27" s="894">
        <v>150.65</v>
      </c>
      <c r="E27" s="895">
        <v>44916</v>
      </c>
      <c r="F27" s="894">
        <f t="shared" si="0"/>
        <v>150.65</v>
      </c>
      <c r="G27" s="896" t="s">
        <v>227</v>
      </c>
      <c r="H27" s="897">
        <v>30</v>
      </c>
      <c r="I27" s="132">
        <f t="shared" si="10"/>
        <v>1065.1199999999999</v>
      </c>
      <c r="L27" s="855">
        <f t="shared" si="5"/>
        <v>65</v>
      </c>
      <c r="M27" s="851"/>
      <c r="N27" s="696"/>
      <c r="O27" s="856"/>
      <c r="P27" s="696">
        <f t="shared" si="6"/>
        <v>0</v>
      </c>
      <c r="Q27" s="853"/>
      <c r="R27" s="854"/>
      <c r="S27" s="654">
        <f t="shared" si="11"/>
        <v>1978.3900000000003</v>
      </c>
      <c r="V27" s="855">
        <f t="shared" si="8"/>
        <v>205</v>
      </c>
      <c r="W27" s="851"/>
      <c r="X27" s="696"/>
      <c r="Y27" s="856"/>
      <c r="Z27" s="696">
        <f t="shared" si="2"/>
        <v>0</v>
      </c>
      <c r="AA27" s="853"/>
      <c r="AB27" s="854"/>
      <c r="AC27" s="654">
        <f t="shared" si="12"/>
        <v>5922.77</v>
      </c>
    </row>
    <row r="28" spans="1:29" x14ac:dyDescent="0.25">
      <c r="B28" s="345">
        <f t="shared" si="3"/>
        <v>28</v>
      </c>
      <c r="C28" s="334">
        <v>5</v>
      </c>
      <c r="D28" s="894">
        <v>213.56</v>
      </c>
      <c r="E28" s="895">
        <v>44921</v>
      </c>
      <c r="F28" s="894">
        <f t="shared" si="0"/>
        <v>213.56</v>
      </c>
      <c r="G28" s="896" t="s">
        <v>251</v>
      </c>
      <c r="H28" s="897">
        <v>30</v>
      </c>
      <c r="I28" s="132">
        <f t="shared" si="10"/>
        <v>851.56</v>
      </c>
      <c r="L28" s="345">
        <f t="shared" si="5"/>
        <v>65</v>
      </c>
      <c r="M28" s="334"/>
      <c r="N28" s="335"/>
      <c r="O28" s="347"/>
      <c r="P28" s="335">
        <f t="shared" si="6"/>
        <v>0</v>
      </c>
      <c r="Q28" s="639"/>
      <c r="R28" s="647"/>
      <c r="S28" s="132">
        <f t="shared" si="11"/>
        <v>1978.3900000000003</v>
      </c>
      <c r="V28" s="345">
        <f t="shared" si="8"/>
        <v>205</v>
      </c>
      <c r="W28" s="334"/>
      <c r="X28" s="335"/>
      <c r="Y28" s="347"/>
      <c r="Z28" s="335">
        <f t="shared" si="2"/>
        <v>0</v>
      </c>
      <c r="AA28" s="639"/>
      <c r="AB28" s="647"/>
      <c r="AC28" s="132">
        <f t="shared" si="12"/>
        <v>5922.77</v>
      </c>
    </row>
    <row r="29" spans="1:29" x14ac:dyDescent="0.25">
      <c r="B29" s="774">
        <f t="shared" si="3"/>
        <v>23</v>
      </c>
      <c r="C29" s="334">
        <v>5</v>
      </c>
      <c r="D29" s="894">
        <v>156.16</v>
      </c>
      <c r="E29" s="895">
        <v>44924</v>
      </c>
      <c r="F29" s="894">
        <f t="shared" si="0"/>
        <v>156.16</v>
      </c>
      <c r="G29" s="896" t="s">
        <v>259</v>
      </c>
      <c r="H29" s="897">
        <v>30</v>
      </c>
      <c r="I29" s="768">
        <f t="shared" si="10"/>
        <v>695.4</v>
      </c>
      <c r="L29" s="345">
        <f t="shared" si="5"/>
        <v>65</v>
      </c>
      <c r="M29" s="334"/>
      <c r="N29" s="335"/>
      <c r="O29" s="347"/>
      <c r="P29" s="335">
        <f t="shared" si="6"/>
        <v>0</v>
      </c>
      <c r="Q29" s="639"/>
      <c r="R29" s="647"/>
      <c r="S29" s="132">
        <f t="shared" si="11"/>
        <v>1978.3900000000003</v>
      </c>
      <c r="V29" s="345">
        <f t="shared" si="8"/>
        <v>205</v>
      </c>
      <c r="W29" s="334"/>
      <c r="X29" s="335"/>
      <c r="Y29" s="347"/>
      <c r="Z29" s="335">
        <f t="shared" si="2"/>
        <v>0</v>
      </c>
      <c r="AA29" s="639"/>
      <c r="AB29" s="647"/>
      <c r="AC29" s="132">
        <f t="shared" si="12"/>
        <v>5922.77</v>
      </c>
    </row>
    <row r="30" spans="1:29" x14ac:dyDescent="0.25">
      <c r="B30" s="345">
        <f t="shared" si="3"/>
        <v>15</v>
      </c>
      <c r="C30" s="334">
        <v>8</v>
      </c>
      <c r="D30" s="1041">
        <v>220.25</v>
      </c>
      <c r="E30" s="1042">
        <v>44938</v>
      </c>
      <c r="F30" s="1041">
        <f t="shared" si="0"/>
        <v>220.25</v>
      </c>
      <c r="G30" s="1043" t="s">
        <v>469</v>
      </c>
      <c r="H30" s="1044">
        <v>30</v>
      </c>
      <c r="I30" s="132">
        <f t="shared" si="10"/>
        <v>475.15</v>
      </c>
      <c r="L30" s="345">
        <f t="shared" si="5"/>
        <v>65</v>
      </c>
      <c r="M30" s="334"/>
      <c r="N30" s="335"/>
      <c r="O30" s="347"/>
      <c r="P30" s="335">
        <f t="shared" si="6"/>
        <v>0</v>
      </c>
      <c r="Q30" s="639"/>
      <c r="R30" s="647"/>
      <c r="S30" s="132">
        <f t="shared" si="11"/>
        <v>1978.3900000000003</v>
      </c>
      <c r="V30" s="345">
        <f t="shared" si="8"/>
        <v>205</v>
      </c>
      <c r="W30" s="334"/>
      <c r="X30" s="335"/>
      <c r="Y30" s="347"/>
      <c r="Z30" s="335">
        <f t="shared" si="2"/>
        <v>0</v>
      </c>
      <c r="AA30" s="639"/>
      <c r="AB30" s="647"/>
      <c r="AC30" s="132">
        <f t="shared" si="12"/>
        <v>5922.77</v>
      </c>
    </row>
    <row r="31" spans="1:29" x14ac:dyDescent="0.25">
      <c r="B31" s="345">
        <f t="shared" si="3"/>
        <v>14</v>
      </c>
      <c r="C31" s="334">
        <v>1</v>
      </c>
      <c r="D31" s="1041">
        <v>27.07</v>
      </c>
      <c r="E31" s="1045">
        <v>44939</v>
      </c>
      <c r="F31" s="1041">
        <f t="shared" si="0"/>
        <v>27.07</v>
      </c>
      <c r="G31" s="1043" t="s">
        <v>479</v>
      </c>
      <c r="H31" s="1044">
        <v>30</v>
      </c>
      <c r="I31" s="132">
        <f t="shared" si="10"/>
        <v>448.08</v>
      </c>
      <c r="L31" s="345">
        <f t="shared" si="5"/>
        <v>65</v>
      </c>
      <c r="M31" s="334"/>
      <c r="N31" s="335"/>
      <c r="O31" s="648"/>
      <c r="P31" s="335">
        <f t="shared" si="6"/>
        <v>0</v>
      </c>
      <c r="Q31" s="639"/>
      <c r="R31" s="647"/>
      <c r="S31" s="132">
        <f t="shared" si="11"/>
        <v>1978.3900000000003</v>
      </c>
      <c r="V31" s="345">
        <f t="shared" si="8"/>
        <v>205</v>
      </c>
      <c r="W31" s="334"/>
      <c r="X31" s="335"/>
      <c r="Y31" s="648"/>
      <c r="Z31" s="335">
        <f t="shared" si="2"/>
        <v>0</v>
      </c>
      <c r="AA31" s="639"/>
      <c r="AB31" s="647"/>
      <c r="AC31" s="132">
        <f t="shared" si="12"/>
        <v>5922.77</v>
      </c>
    </row>
    <row r="32" spans="1:29" x14ac:dyDescent="0.25">
      <c r="B32" s="345">
        <f t="shared" si="3"/>
        <v>4</v>
      </c>
      <c r="C32" s="334">
        <v>10</v>
      </c>
      <c r="D32" s="1041">
        <v>284.2</v>
      </c>
      <c r="E32" s="1045">
        <v>44940</v>
      </c>
      <c r="F32" s="1041">
        <f t="shared" si="0"/>
        <v>284.2</v>
      </c>
      <c r="G32" s="1043" t="s">
        <v>485</v>
      </c>
      <c r="H32" s="1044">
        <v>30</v>
      </c>
      <c r="I32" s="132">
        <f t="shared" si="10"/>
        <v>163.88</v>
      </c>
      <c r="L32" s="345">
        <f t="shared" si="5"/>
        <v>65</v>
      </c>
      <c r="M32" s="334"/>
      <c r="N32" s="335"/>
      <c r="O32" s="648"/>
      <c r="P32" s="335">
        <f t="shared" si="6"/>
        <v>0</v>
      </c>
      <c r="Q32" s="639"/>
      <c r="R32" s="647"/>
      <c r="S32" s="132">
        <f t="shared" si="11"/>
        <v>1978.3900000000003</v>
      </c>
      <c r="V32" s="345">
        <f t="shared" si="8"/>
        <v>205</v>
      </c>
      <c r="W32" s="334"/>
      <c r="X32" s="335"/>
      <c r="Y32" s="648"/>
      <c r="Z32" s="335">
        <f t="shared" si="2"/>
        <v>0</v>
      </c>
      <c r="AA32" s="639"/>
      <c r="AB32" s="647"/>
      <c r="AC32" s="132">
        <f t="shared" si="12"/>
        <v>5922.77</v>
      </c>
    </row>
    <row r="33" spans="1:29" x14ac:dyDescent="0.25">
      <c r="B33" s="345">
        <f t="shared" si="3"/>
        <v>3</v>
      </c>
      <c r="C33" s="334">
        <v>1</v>
      </c>
      <c r="D33" s="1041">
        <v>28.45</v>
      </c>
      <c r="E33" s="1045">
        <v>44943</v>
      </c>
      <c r="F33" s="1041">
        <f t="shared" si="0"/>
        <v>28.45</v>
      </c>
      <c r="G33" s="1043" t="s">
        <v>497</v>
      </c>
      <c r="H33" s="1044">
        <v>30</v>
      </c>
      <c r="I33" s="132">
        <f t="shared" si="10"/>
        <v>135.43</v>
      </c>
      <c r="L33" s="345">
        <f t="shared" si="5"/>
        <v>65</v>
      </c>
      <c r="M33" s="334"/>
      <c r="N33" s="335"/>
      <c r="O33" s="648"/>
      <c r="P33" s="335">
        <f t="shared" si="6"/>
        <v>0</v>
      </c>
      <c r="Q33" s="639"/>
      <c r="R33" s="647"/>
      <c r="S33" s="132">
        <f t="shared" si="11"/>
        <v>1978.3900000000003</v>
      </c>
      <c r="V33" s="345">
        <f t="shared" si="8"/>
        <v>205</v>
      </c>
      <c r="W33" s="334"/>
      <c r="X33" s="335"/>
      <c r="Y33" s="648"/>
      <c r="Z33" s="335">
        <f t="shared" si="2"/>
        <v>0</v>
      </c>
      <c r="AA33" s="639"/>
      <c r="AB33" s="647"/>
      <c r="AC33" s="132">
        <f t="shared" si="12"/>
        <v>5922.77</v>
      </c>
    </row>
    <row r="34" spans="1:29" x14ac:dyDescent="0.25">
      <c r="B34" s="345">
        <f t="shared" si="3"/>
        <v>2</v>
      </c>
      <c r="C34" s="334">
        <v>1</v>
      </c>
      <c r="D34" s="1041">
        <v>30.45</v>
      </c>
      <c r="E34" s="1045">
        <v>44944</v>
      </c>
      <c r="F34" s="1041">
        <f t="shared" si="0"/>
        <v>30.45</v>
      </c>
      <c r="G34" s="1043" t="s">
        <v>503</v>
      </c>
      <c r="H34" s="1044">
        <v>30</v>
      </c>
      <c r="I34" s="132">
        <f t="shared" si="10"/>
        <v>104.98</v>
      </c>
      <c r="L34" s="345">
        <f t="shared" si="5"/>
        <v>65</v>
      </c>
      <c r="M34" s="334"/>
      <c r="N34" s="335"/>
      <c r="O34" s="648"/>
      <c r="P34" s="335">
        <f t="shared" si="6"/>
        <v>0</v>
      </c>
      <c r="Q34" s="639"/>
      <c r="R34" s="647"/>
      <c r="S34" s="132">
        <f t="shared" si="11"/>
        <v>1978.3900000000003</v>
      </c>
      <c r="V34" s="345">
        <f t="shared" si="8"/>
        <v>205</v>
      </c>
      <c r="W34" s="334"/>
      <c r="X34" s="335"/>
      <c r="Y34" s="648"/>
      <c r="Z34" s="335">
        <f t="shared" si="2"/>
        <v>0</v>
      </c>
      <c r="AA34" s="639"/>
      <c r="AB34" s="647"/>
      <c r="AC34" s="132">
        <f t="shared" si="12"/>
        <v>5922.77</v>
      </c>
    </row>
    <row r="35" spans="1:29" x14ac:dyDescent="0.25">
      <c r="B35" s="345">
        <f t="shared" si="3"/>
        <v>2</v>
      </c>
      <c r="C35" s="334"/>
      <c r="D35" s="1041"/>
      <c r="E35" s="1045"/>
      <c r="F35" s="1041">
        <f t="shared" si="0"/>
        <v>0</v>
      </c>
      <c r="G35" s="1043"/>
      <c r="H35" s="1044"/>
      <c r="I35" s="132">
        <f t="shared" si="10"/>
        <v>104.98</v>
      </c>
      <c r="L35" s="345">
        <f t="shared" si="5"/>
        <v>65</v>
      </c>
      <c r="M35" s="334"/>
      <c r="N35" s="335"/>
      <c r="O35" s="648"/>
      <c r="P35" s="335">
        <f t="shared" si="6"/>
        <v>0</v>
      </c>
      <c r="Q35" s="639"/>
      <c r="R35" s="647"/>
      <c r="S35" s="132">
        <f t="shared" si="11"/>
        <v>1978.3900000000003</v>
      </c>
      <c r="V35" s="345">
        <f t="shared" si="8"/>
        <v>205</v>
      </c>
      <c r="W35" s="334"/>
      <c r="X35" s="335"/>
      <c r="Y35" s="648"/>
      <c r="Z35" s="335">
        <f t="shared" si="2"/>
        <v>0</v>
      </c>
      <c r="AA35" s="639"/>
      <c r="AB35" s="647"/>
      <c r="AC35" s="132">
        <f t="shared" si="12"/>
        <v>5922.77</v>
      </c>
    </row>
    <row r="36" spans="1:29" x14ac:dyDescent="0.25">
      <c r="B36" s="345">
        <f t="shared" si="3"/>
        <v>2</v>
      </c>
      <c r="C36" s="334"/>
      <c r="D36" s="1041"/>
      <c r="E36" s="1045"/>
      <c r="F36" s="1160">
        <f t="shared" si="0"/>
        <v>0</v>
      </c>
      <c r="G36" s="1161"/>
      <c r="H36" s="1162"/>
      <c r="I36" s="1154">
        <f t="shared" si="10"/>
        <v>104.98</v>
      </c>
      <c r="L36" s="345">
        <f t="shared" si="5"/>
        <v>65</v>
      </c>
      <c r="M36" s="334"/>
      <c r="N36" s="335"/>
      <c r="O36" s="648"/>
      <c r="P36" s="335">
        <f t="shared" si="6"/>
        <v>0</v>
      </c>
      <c r="Q36" s="639"/>
      <c r="R36" s="647"/>
      <c r="S36" s="132">
        <f t="shared" si="11"/>
        <v>1978.3900000000003</v>
      </c>
      <c r="V36" s="345">
        <f t="shared" si="8"/>
        <v>205</v>
      </c>
      <c r="W36" s="334"/>
      <c r="X36" s="335"/>
      <c r="Y36" s="648"/>
      <c r="Z36" s="335">
        <f t="shared" si="2"/>
        <v>0</v>
      </c>
      <c r="AA36" s="639"/>
      <c r="AB36" s="647"/>
      <c r="AC36" s="132">
        <f t="shared" si="12"/>
        <v>5922.77</v>
      </c>
    </row>
    <row r="37" spans="1:29" x14ac:dyDescent="0.25">
      <c r="B37" s="345">
        <f t="shared" si="3"/>
        <v>2</v>
      </c>
      <c r="C37" s="334"/>
      <c r="D37" s="1041"/>
      <c r="E37" s="1045"/>
      <c r="F37" s="1160">
        <f t="shared" si="0"/>
        <v>0</v>
      </c>
      <c r="G37" s="1161"/>
      <c r="H37" s="1162"/>
      <c r="I37" s="1154">
        <f t="shared" si="10"/>
        <v>104.98</v>
      </c>
      <c r="L37" s="345">
        <f t="shared" si="5"/>
        <v>65</v>
      </c>
      <c r="M37" s="334"/>
      <c r="N37" s="335"/>
      <c r="O37" s="648"/>
      <c r="P37" s="335">
        <f t="shared" si="6"/>
        <v>0</v>
      </c>
      <c r="Q37" s="639"/>
      <c r="R37" s="647"/>
      <c r="S37" s="132">
        <f t="shared" si="11"/>
        <v>1978.3900000000003</v>
      </c>
      <c r="V37" s="345">
        <f t="shared" si="8"/>
        <v>205</v>
      </c>
      <c r="W37" s="334"/>
      <c r="X37" s="335"/>
      <c r="Y37" s="648"/>
      <c r="Z37" s="335">
        <f t="shared" si="2"/>
        <v>0</v>
      </c>
      <c r="AA37" s="639"/>
      <c r="AB37" s="647"/>
      <c r="AC37" s="132">
        <f t="shared" si="12"/>
        <v>5922.77</v>
      </c>
    </row>
    <row r="38" spans="1:29" x14ac:dyDescent="0.25">
      <c r="B38" s="345">
        <f t="shared" si="3"/>
        <v>0</v>
      </c>
      <c r="C38" s="334">
        <v>2</v>
      </c>
      <c r="D38" s="1041"/>
      <c r="E38" s="1045"/>
      <c r="F38" s="1160">
        <v>104.98</v>
      </c>
      <c r="G38" s="1161"/>
      <c r="H38" s="1162"/>
      <c r="I38" s="1154">
        <f t="shared" si="10"/>
        <v>0</v>
      </c>
      <c r="L38" s="345">
        <f t="shared" si="5"/>
        <v>65</v>
      </c>
      <c r="M38" s="334"/>
      <c r="N38" s="335"/>
      <c r="O38" s="648"/>
      <c r="P38" s="335">
        <f t="shared" si="6"/>
        <v>0</v>
      </c>
      <c r="Q38" s="639"/>
      <c r="R38" s="647"/>
      <c r="S38" s="132">
        <f t="shared" si="11"/>
        <v>1978.3900000000003</v>
      </c>
      <c r="V38" s="345">
        <f t="shared" si="8"/>
        <v>205</v>
      </c>
      <c r="W38" s="334"/>
      <c r="X38" s="335"/>
      <c r="Y38" s="648"/>
      <c r="Z38" s="335">
        <f t="shared" si="2"/>
        <v>0</v>
      </c>
      <c r="AA38" s="639"/>
      <c r="AB38" s="647"/>
      <c r="AC38" s="132">
        <f t="shared" si="12"/>
        <v>5922.77</v>
      </c>
    </row>
    <row r="39" spans="1:29" x14ac:dyDescent="0.25">
      <c r="B39" s="345">
        <f t="shared" si="3"/>
        <v>0</v>
      </c>
      <c r="C39" s="334"/>
      <c r="D39" s="1041"/>
      <c r="E39" s="1045"/>
      <c r="F39" s="1160">
        <f t="shared" si="0"/>
        <v>0</v>
      </c>
      <c r="G39" s="1161"/>
      <c r="H39" s="1162"/>
      <c r="I39" s="1154">
        <f t="shared" si="10"/>
        <v>0</v>
      </c>
      <c r="L39" s="345">
        <f t="shared" si="5"/>
        <v>65</v>
      </c>
      <c r="M39" s="334"/>
      <c r="N39" s="335"/>
      <c r="O39" s="648"/>
      <c r="P39" s="335">
        <f t="shared" si="6"/>
        <v>0</v>
      </c>
      <c r="Q39" s="639"/>
      <c r="R39" s="647"/>
      <c r="S39" s="132">
        <f t="shared" si="11"/>
        <v>1978.3900000000003</v>
      </c>
      <c r="V39" s="345">
        <f t="shared" si="8"/>
        <v>205</v>
      </c>
      <c r="W39" s="334"/>
      <c r="X39" s="335"/>
      <c r="Y39" s="648"/>
      <c r="Z39" s="335">
        <f t="shared" si="2"/>
        <v>0</v>
      </c>
      <c r="AA39" s="639"/>
      <c r="AB39" s="647"/>
      <c r="AC39" s="132">
        <f t="shared" si="12"/>
        <v>5922.77</v>
      </c>
    </row>
    <row r="40" spans="1:29" x14ac:dyDescent="0.25">
      <c r="A40" s="75"/>
      <c r="B40" s="345">
        <f t="shared" si="3"/>
        <v>0</v>
      </c>
      <c r="C40" s="334"/>
      <c r="D40" s="1041"/>
      <c r="E40" s="1045"/>
      <c r="F40" s="1041">
        <f t="shared" si="0"/>
        <v>0</v>
      </c>
      <c r="G40" s="1043"/>
      <c r="H40" s="1044"/>
      <c r="I40" s="132">
        <f t="shared" si="10"/>
        <v>0</v>
      </c>
      <c r="K40" s="75"/>
      <c r="L40" s="345">
        <f t="shared" si="5"/>
        <v>65</v>
      </c>
      <c r="M40" s="334"/>
      <c r="N40" s="335"/>
      <c r="O40" s="648"/>
      <c r="P40" s="335">
        <f t="shared" si="6"/>
        <v>0</v>
      </c>
      <c r="Q40" s="639"/>
      <c r="R40" s="647"/>
      <c r="S40" s="132">
        <f t="shared" si="11"/>
        <v>1978.3900000000003</v>
      </c>
      <c r="U40" s="75"/>
      <c r="V40" s="345">
        <f t="shared" si="8"/>
        <v>205</v>
      </c>
      <c r="W40" s="334"/>
      <c r="X40" s="335"/>
      <c r="Y40" s="648"/>
      <c r="Z40" s="335">
        <f t="shared" si="2"/>
        <v>0</v>
      </c>
      <c r="AA40" s="639"/>
      <c r="AB40" s="647"/>
      <c r="AC40" s="132">
        <f t="shared" si="12"/>
        <v>5922.77</v>
      </c>
    </row>
    <row r="41" spans="1:29" x14ac:dyDescent="0.25">
      <c r="B41" s="345">
        <f t="shared" si="3"/>
        <v>0</v>
      </c>
      <c r="C41" s="334"/>
      <c r="D41" s="1041"/>
      <c r="E41" s="1045"/>
      <c r="F41" s="1041">
        <f t="shared" si="0"/>
        <v>0</v>
      </c>
      <c r="G41" s="1043"/>
      <c r="H41" s="1044"/>
      <c r="I41" s="132">
        <f t="shared" si="10"/>
        <v>0</v>
      </c>
      <c r="L41" s="345">
        <f t="shared" si="5"/>
        <v>65</v>
      </c>
      <c r="M41" s="334"/>
      <c r="N41" s="335"/>
      <c r="O41" s="648"/>
      <c r="P41" s="335">
        <f t="shared" si="6"/>
        <v>0</v>
      </c>
      <c r="Q41" s="639"/>
      <c r="R41" s="647"/>
      <c r="S41" s="132">
        <f t="shared" si="11"/>
        <v>1978.3900000000003</v>
      </c>
      <c r="V41" s="345">
        <f t="shared" si="8"/>
        <v>205</v>
      </c>
      <c r="W41" s="334"/>
      <c r="X41" s="335"/>
      <c r="Y41" s="648"/>
      <c r="Z41" s="335">
        <f t="shared" si="2"/>
        <v>0</v>
      </c>
      <c r="AA41" s="639"/>
      <c r="AB41" s="647"/>
      <c r="AC41" s="132">
        <f t="shared" si="12"/>
        <v>5922.77</v>
      </c>
    </row>
    <row r="42" spans="1:29" x14ac:dyDescent="0.25">
      <c r="B42" s="345">
        <f t="shared" si="3"/>
        <v>0</v>
      </c>
      <c r="C42" s="334"/>
      <c r="D42" s="1041"/>
      <c r="E42" s="1045"/>
      <c r="F42" s="1041">
        <f t="shared" si="0"/>
        <v>0</v>
      </c>
      <c r="G42" s="1043"/>
      <c r="H42" s="1044"/>
      <c r="I42" s="132">
        <f t="shared" si="10"/>
        <v>0</v>
      </c>
      <c r="L42" s="345">
        <f t="shared" si="5"/>
        <v>65</v>
      </c>
      <c r="M42" s="334"/>
      <c r="N42" s="335"/>
      <c r="O42" s="648"/>
      <c r="P42" s="335">
        <f t="shared" si="6"/>
        <v>0</v>
      </c>
      <c r="Q42" s="639"/>
      <c r="R42" s="647"/>
      <c r="S42" s="132">
        <f t="shared" si="11"/>
        <v>1978.3900000000003</v>
      </c>
      <c r="V42" s="345">
        <f t="shared" si="8"/>
        <v>205</v>
      </c>
      <c r="W42" s="334"/>
      <c r="X42" s="335"/>
      <c r="Y42" s="648"/>
      <c r="Z42" s="335">
        <f t="shared" si="2"/>
        <v>0</v>
      </c>
      <c r="AA42" s="639"/>
      <c r="AB42" s="647"/>
      <c r="AC42" s="132">
        <f t="shared" si="12"/>
        <v>5922.77</v>
      </c>
    </row>
    <row r="43" spans="1:29" x14ac:dyDescent="0.25">
      <c r="B43" s="345">
        <f t="shared" si="3"/>
        <v>0</v>
      </c>
      <c r="C43" s="334"/>
      <c r="D43" s="1041"/>
      <c r="E43" s="1045"/>
      <c r="F43" s="1041">
        <f t="shared" si="0"/>
        <v>0</v>
      </c>
      <c r="G43" s="1043"/>
      <c r="H43" s="1044"/>
      <c r="I43" s="132">
        <f t="shared" si="10"/>
        <v>0</v>
      </c>
      <c r="L43" s="345">
        <f t="shared" si="5"/>
        <v>65</v>
      </c>
      <c r="M43" s="334"/>
      <c r="N43" s="335"/>
      <c r="O43" s="648"/>
      <c r="P43" s="335">
        <f t="shared" si="6"/>
        <v>0</v>
      </c>
      <c r="Q43" s="639"/>
      <c r="R43" s="647"/>
      <c r="S43" s="132">
        <f t="shared" si="11"/>
        <v>1978.3900000000003</v>
      </c>
      <c r="V43" s="345">
        <f t="shared" si="8"/>
        <v>205</v>
      </c>
      <c r="W43" s="334"/>
      <c r="X43" s="335"/>
      <c r="Y43" s="648"/>
      <c r="Z43" s="335">
        <f t="shared" si="2"/>
        <v>0</v>
      </c>
      <c r="AA43" s="639"/>
      <c r="AB43" s="647"/>
      <c r="AC43" s="132">
        <f t="shared" si="12"/>
        <v>5922.77</v>
      </c>
    </row>
    <row r="44" spans="1:29" x14ac:dyDescent="0.25">
      <c r="B44" s="345">
        <f t="shared" si="3"/>
        <v>0</v>
      </c>
      <c r="C44" s="334"/>
      <c r="D44" s="1041"/>
      <c r="E44" s="1045"/>
      <c r="F44" s="1041">
        <f t="shared" si="0"/>
        <v>0</v>
      </c>
      <c r="G44" s="1043"/>
      <c r="H44" s="1044"/>
      <c r="I44" s="132">
        <f t="shared" si="10"/>
        <v>0</v>
      </c>
      <c r="L44" s="345">
        <f t="shared" si="5"/>
        <v>65</v>
      </c>
      <c r="M44" s="334"/>
      <c r="N44" s="335"/>
      <c r="O44" s="648"/>
      <c r="P44" s="335">
        <f t="shared" si="6"/>
        <v>0</v>
      </c>
      <c r="Q44" s="639"/>
      <c r="R44" s="647"/>
      <c r="S44" s="132">
        <f t="shared" si="11"/>
        <v>1978.3900000000003</v>
      </c>
      <c r="V44" s="345">
        <f t="shared" si="8"/>
        <v>205</v>
      </c>
      <c r="W44" s="334"/>
      <c r="X44" s="335"/>
      <c r="Y44" s="648"/>
      <c r="Z44" s="335">
        <f t="shared" si="2"/>
        <v>0</v>
      </c>
      <c r="AA44" s="639"/>
      <c r="AB44" s="647"/>
      <c r="AC44" s="132">
        <f t="shared" si="12"/>
        <v>5922.77</v>
      </c>
    </row>
    <row r="45" spans="1:29" x14ac:dyDescent="0.25">
      <c r="B45" s="345">
        <f t="shared" si="3"/>
        <v>0</v>
      </c>
      <c r="C45" s="334"/>
      <c r="D45" s="1041"/>
      <c r="E45" s="1045"/>
      <c r="F45" s="1041">
        <f t="shared" si="0"/>
        <v>0</v>
      </c>
      <c r="G45" s="1043"/>
      <c r="H45" s="1044"/>
      <c r="I45" s="132">
        <f t="shared" si="10"/>
        <v>0</v>
      </c>
      <c r="L45" s="345">
        <f t="shared" si="5"/>
        <v>65</v>
      </c>
      <c r="M45" s="334"/>
      <c r="N45" s="335"/>
      <c r="O45" s="648"/>
      <c r="P45" s="335">
        <f t="shared" si="6"/>
        <v>0</v>
      </c>
      <c r="Q45" s="639"/>
      <c r="R45" s="647"/>
      <c r="S45" s="132">
        <f t="shared" si="11"/>
        <v>1978.3900000000003</v>
      </c>
      <c r="V45" s="345">
        <f t="shared" si="8"/>
        <v>205</v>
      </c>
      <c r="W45" s="334"/>
      <c r="X45" s="335"/>
      <c r="Y45" s="648"/>
      <c r="Z45" s="335">
        <f t="shared" si="2"/>
        <v>0</v>
      </c>
      <c r="AA45" s="639"/>
      <c r="AB45" s="647"/>
      <c r="AC45" s="132">
        <f t="shared" si="12"/>
        <v>5922.77</v>
      </c>
    </row>
    <row r="46" spans="1:29" x14ac:dyDescent="0.25">
      <c r="B46" s="345">
        <f t="shared" si="3"/>
        <v>0</v>
      </c>
      <c r="C46" s="334"/>
      <c r="D46" s="1041"/>
      <c r="E46" s="1045"/>
      <c r="F46" s="1041">
        <f t="shared" si="0"/>
        <v>0</v>
      </c>
      <c r="G46" s="1043"/>
      <c r="H46" s="1044"/>
      <c r="I46" s="132">
        <f t="shared" si="10"/>
        <v>0</v>
      </c>
      <c r="L46" s="345">
        <f t="shared" si="5"/>
        <v>65</v>
      </c>
      <c r="M46" s="334"/>
      <c r="N46" s="335"/>
      <c r="O46" s="648"/>
      <c r="P46" s="335">
        <f t="shared" si="6"/>
        <v>0</v>
      </c>
      <c r="Q46" s="639"/>
      <c r="R46" s="647"/>
      <c r="S46" s="132">
        <f t="shared" si="11"/>
        <v>1978.3900000000003</v>
      </c>
      <c r="V46" s="345">
        <f t="shared" si="8"/>
        <v>205</v>
      </c>
      <c r="W46" s="334"/>
      <c r="X46" s="335"/>
      <c r="Y46" s="648"/>
      <c r="Z46" s="335">
        <f t="shared" si="2"/>
        <v>0</v>
      </c>
      <c r="AA46" s="639"/>
      <c r="AB46" s="647"/>
      <c r="AC46" s="132">
        <f t="shared" si="12"/>
        <v>5922.77</v>
      </c>
    </row>
    <row r="47" spans="1:29" x14ac:dyDescent="0.25">
      <c r="B47" s="345">
        <f t="shared" si="3"/>
        <v>0</v>
      </c>
      <c r="C47" s="334"/>
      <c r="D47" s="1041"/>
      <c r="E47" s="1045"/>
      <c r="F47" s="1041">
        <f t="shared" si="0"/>
        <v>0</v>
      </c>
      <c r="G47" s="1043"/>
      <c r="H47" s="1044"/>
      <c r="I47" s="132">
        <f t="shared" si="10"/>
        <v>0</v>
      </c>
      <c r="L47" s="345">
        <f t="shared" si="5"/>
        <v>65</v>
      </c>
      <c r="M47" s="334"/>
      <c r="N47" s="335"/>
      <c r="O47" s="648"/>
      <c r="P47" s="335">
        <f t="shared" si="6"/>
        <v>0</v>
      </c>
      <c r="Q47" s="639"/>
      <c r="R47" s="647"/>
      <c r="S47" s="132">
        <f t="shared" si="11"/>
        <v>1978.3900000000003</v>
      </c>
      <c r="V47" s="345">
        <f t="shared" si="8"/>
        <v>205</v>
      </c>
      <c r="W47" s="334"/>
      <c r="X47" s="335"/>
      <c r="Y47" s="648"/>
      <c r="Z47" s="335">
        <f t="shared" si="2"/>
        <v>0</v>
      </c>
      <c r="AA47" s="639"/>
      <c r="AB47" s="647"/>
      <c r="AC47" s="132">
        <f t="shared" si="12"/>
        <v>5922.77</v>
      </c>
    </row>
    <row r="48" spans="1:29" x14ac:dyDescent="0.25">
      <c r="B48" s="345">
        <f t="shared" si="3"/>
        <v>0</v>
      </c>
      <c r="C48" s="334"/>
      <c r="D48" s="1041"/>
      <c r="E48" s="1045"/>
      <c r="F48" s="1041">
        <f t="shared" si="0"/>
        <v>0</v>
      </c>
      <c r="G48" s="1043"/>
      <c r="H48" s="1044"/>
      <c r="I48" s="132">
        <f t="shared" si="10"/>
        <v>0</v>
      </c>
      <c r="L48" s="345">
        <f t="shared" si="5"/>
        <v>65</v>
      </c>
      <c r="M48" s="334"/>
      <c r="N48" s="335"/>
      <c r="O48" s="648"/>
      <c r="P48" s="335">
        <f t="shared" si="6"/>
        <v>0</v>
      </c>
      <c r="Q48" s="639"/>
      <c r="R48" s="647"/>
      <c r="S48" s="132">
        <f t="shared" si="11"/>
        <v>1978.3900000000003</v>
      </c>
      <c r="V48" s="345">
        <f t="shared" si="8"/>
        <v>205</v>
      </c>
      <c r="W48" s="334"/>
      <c r="X48" s="335"/>
      <c r="Y48" s="648"/>
      <c r="Z48" s="335">
        <f t="shared" si="2"/>
        <v>0</v>
      </c>
      <c r="AA48" s="639"/>
      <c r="AB48" s="647"/>
      <c r="AC48" s="132">
        <f t="shared" si="12"/>
        <v>5922.77</v>
      </c>
    </row>
    <row r="49" spans="1:29" x14ac:dyDescent="0.25">
      <c r="B49" s="345">
        <f t="shared" si="3"/>
        <v>0</v>
      </c>
      <c r="C49" s="334"/>
      <c r="D49" s="1041"/>
      <c r="E49" s="1045"/>
      <c r="F49" s="1041">
        <f t="shared" si="0"/>
        <v>0</v>
      </c>
      <c r="G49" s="1043"/>
      <c r="H49" s="1044"/>
      <c r="I49" s="132">
        <f t="shared" si="10"/>
        <v>0</v>
      </c>
      <c r="L49" s="345">
        <f t="shared" si="5"/>
        <v>65</v>
      </c>
      <c r="M49" s="334"/>
      <c r="N49" s="335"/>
      <c r="O49" s="648"/>
      <c r="P49" s="335">
        <f t="shared" si="6"/>
        <v>0</v>
      </c>
      <c r="Q49" s="639"/>
      <c r="R49" s="647"/>
      <c r="S49" s="132">
        <f t="shared" si="11"/>
        <v>1978.3900000000003</v>
      </c>
      <c r="V49" s="345">
        <f t="shared" si="8"/>
        <v>205</v>
      </c>
      <c r="W49" s="334"/>
      <c r="X49" s="335"/>
      <c r="Y49" s="648"/>
      <c r="Z49" s="335">
        <f t="shared" si="2"/>
        <v>0</v>
      </c>
      <c r="AA49" s="639"/>
      <c r="AB49" s="647"/>
      <c r="AC49" s="132">
        <f t="shared" si="12"/>
        <v>5922.77</v>
      </c>
    </row>
    <row r="50" spans="1:29" x14ac:dyDescent="0.25">
      <c r="B50" s="345">
        <f t="shared" si="3"/>
        <v>0</v>
      </c>
      <c r="C50" s="334"/>
      <c r="D50" s="1041"/>
      <c r="E50" s="1045"/>
      <c r="F50" s="1041">
        <f t="shared" si="0"/>
        <v>0</v>
      </c>
      <c r="G50" s="1043"/>
      <c r="H50" s="1044"/>
      <c r="I50" s="132">
        <f t="shared" si="10"/>
        <v>0</v>
      </c>
      <c r="L50" s="345">
        <f t="shared" si="5"/>
        <v>65</v>
      </c>
      <c r="M50" s="334"/>
      <c r="N50" s="335"/>
      <c r="O50" s="648"/>
      <c r="P50" s="335">
        <f t="shared" si="6"/>
        <v>0</v>
      </c>
      <c r="Q50" s="639"/>
      <c r="R50" s="647"/>
      <c r="S50" s="132">
        <f t="shared" si="11"/>
        <v>1978.3900000000003</v>
      </c>
      <c r="V50" s="345">
        <f t="shared" si="8"/>
        <v>205</v>
      </c>
      <c r="W50" s="334"/>
      <c r="X50" s="335"/>
      <c r="Y50" s="648"/>
      <c r="Z50" s="335">
        <f t="shared" si="2"/>
        <v>0</v>
      </c>
      <c r="AA50" s="639"/>
      <c r="AB50" s="647"/>
      <c r="AC50" s="132">
        <f t="shared" si="12"/>
        <v>5922.77</v>
      </c>
    </row>
    <row r="51" spans="1:29" x14ac:dyDescent="0.25">
      <c r="B51" s="345">
        <f t="shared" si="3"/>
        <v>0</v>
      </c>
      <c r="C51" s="334"/>
      <c r="D51" s="1041"/>
      <c r="E51" s="1045"/>
      <c r="F51" s="1041">
        <f t="shared" si="0"/>
        <v>0</v>
      </c>
      <c r="G51" s="1043"/>
      <c r="H51" s="1044"/>
      <c r="I51" s="132">
        <f t="shared" si="10"/>
        <v>0</v>
      </c>
      <c r="L51" s="345">
        <f t="shared" si="5"/>
        <v>65</v>
      </c>
      <c r="M51" s="334"/>
      <c r="N51" s="335"/>
      <c r="O51" s="648"/>
      <c r="P51" s="335">
        <f t="shared" si="6"/>
        <v>0</v>
      </c>
      <c r="Q51" s="639"/>
      <c r="R51" s="647"/>
      <c r="S51" s="132">
        <f t="shared" si="11"/>
        <v>1978.3900000000003</v>
      </c>
      <c r="V51" s="345">
        <f t="shared" si="8"/>
        <v>205</v>
      </c>
      <c r="W51" s="334"/>
      <c r="X51" s="335"/>
      <c r="Y51" s="648"/>
      <c r="Z51" s="335">
        <f t="shared" si="2"/>
        <v>0</v>
      </c>
      <c r="AA51" s="639"/>
      <c r="AB51" s="647"/>
      <c r="AC51" s="132">
        <f t="shared" si="12"/>
        <v>5922.77</v>
      </c>
    </row>
    <row r="52" spans="1:29" x14ac:dyDescent="0.25">
      <c r="B52" s="345">
        <f t="shared" si="3"/>
        <v>0</v>
      </c>
      <c r="C52" s="334"/>
      <c r="D52" s="1041"/>
      <c r="E52" s="1045"/>
      <c r="F52" s="1041">
        <f t="shared" si="0"/>
        <v>0</v>
      </c>
      <c r="G52" s="1043"/>
      <c r="H52" s="1044"/>
      <c r="I52" s="132">
        <f t="shared" si="10"/>
        <v>0</v>
      </c>
      <c r="L52" s="345">
        <f t="shared" si="5"/>
        <v>65</v>
      </c>
      <c r="M52" s="334"/>
      <c r="N52" s="335"/>
      <c r="O52" s="648"/>
      <c r="P52" s="335">
        <f t="shared" si="6"/>
        <v>0</v>
      </c>
      <c r="Q52" s="639"/>
      <c r="R52" s="647"/>
      <c r="S52" s="132">
        <f t="shared" si="11"/>
        <v>1978.3900000000003</v>
      </c>
      <c r="V52" s="345">
        <f t="shared" si="8"/>
        <v>205</v>
      </c>
      <c r="W52" s="334"/>
      <c r="X52" s="335"/>
      <c r="Y52" s="648"/>
      <c r="Z52" s="335">
        <f t="shared" si="2"/>
        <v>0</v>
      </c>
      <c r="AA52" s="639"/>
      <c r="AB52" s="647"/>
      <c r="AC52" s="132">
        <f t="shared" si="12"/>
        <v>5922.77</v>
      </c>
    </row>
    <row r="53" spans="1:29" x14ac:dyDescent="0.25">
      <c r="B53" s="345">
        <f t="shared" si="3"/>
        <v>0</v>
      </c>
      <c r="C53" s="334"/>
      <c r="D53" s="1041"/>
      <c r="E53" s="1045"/>
      <c r="F53" s="1041">
        <f t="shared" si="0"/>
        <v>0</v>
      </c>
      <c r="G53" s="1043"/>
      <c r="H53" s="1044"/>
      <c r="I53" s="132">
        <f t="shared" si="10"/>
        <v>0</v>
      </c>
      <c r="L53" s="345">
        <f t="shared" si="5"/>
        <v>65</v>
      </c>
      <c r="M53" s="334"/>
      <c r="N53" s="335"/>
      <c r="O53" s="648"/>
      <c r="P53" s="335">
        <f t="shared" si="6"/>
        <v>0</v>
      </c>
      <c r="Q53" s="639"/>
      <c r="R53" s="647"/>
      <c r="S53" s="132">
        <f t="shared" si="11"/>
        <v>1978.3900000000003</v>
      </c>
      <c r="V53" s="345">
        <f t="shared" si="8"/>
        <v>205</v>
      </c>
      <c r="W53" s="334"/>
      <c r="X53" s="335"/>
      <c r="Y53" s="648"/>
      <c r="Z53" s="335">
        <f t="shared" si="2"/>
        <v>0</v>
      </c>
      <c r="AA53" s="639"/>
      <c r="AB53" s="647"/>
      <c r="AC53" s="132">
        <f t="shared" si="12"/>
        <v>5922.77</v>
      </c>
    </row>
    <row r="54" spans="1:29" x14ac:dyDescent="0.25">
      <c r="B54" s="345">
        <f t="shared" si="3"/>
        <v>0</v>
      </c>
      <c r="C54" s="334"/>
      <c r="D54" s="1041"/>
      <c r="E54" s="1045"/>
      <c r="F54" s="1041">
        <f t="shared" si="0"/>
        <v>0</v>
      </c>
      <c r="G54" s="1043"/>
      <c r="H54" s="1044"/>
      <c r="I54" s="132">
        <f t="shared" si="10"/>
        <v>0</v>
      </c>
      <c r="L54" s="345">
        <f t="shared" si="5"/>
        <v>65</v>
      </c>
      <c r="M54" s="334"/>
      <c r="N54" s="335"/>
      <c r="O54" s="648"/>
      <c r="P54" s="335">
        <f t="shared" si="6"/>
        <v>0</v>
      </c>
      <c r="Q54" s="639"/>
      <c r="R54" s="647"/>
      <c r="S54" s="132">
        <f t="shared" si="11"/>
        <v>1978.3900000000003</v>
      </c>
      <c r="V54" s="345">
        <f t="shared" si="8"/>
        <v>205</v>
      </c>
      <c r="W54" s="334"/>
      <c r="X54" s="335"/>
      <c r="Y54" s="648"/>
      <c r="Z54" s="335">
        <f t="shared" si="2"/>
        <v>0</v>
      </c>
      <c r="AA54" s="639"/>
      <c r="AB54" s="647"/>
      <c r="AC54" s="132">
        <f t="shared" si="12"/>
        <v>5922.77</v>
      </c>
    </row>
    <row r="55" spans="1:29" x14ac:dyDescent="0.25">
      <c r="B55" s="345">
        <f t="shared" si="3"/>
        <v>0</v>
      </c>
      <c r="C55" s="334"/>
      <c r="D55" s="335"/>
      <c r="E55" s="648"/>
      <c r="F55" s="335">
        <f t="shared" si="0"/>
        <v>0</v>
      </c>
      <c r="G55" s="639"/>
      <c r="H55" s="647"/>
      <c r="I55" s="132">
        <f t="shared" si="10"/>
        <v>0</v>
      </c>
      <c r="L55" s="345">
        <f t="shared" si="5"/>
        <v>65</v>
      </c>
      <c r="M55" s="334"/>
      <c r="N55" s="335"/>
      <c r="O55" s="648"/>
      <c r="P55" s="335">
        <f t="shared" si="6"/>
        <v>0</v>
      </c>
      <c r="Q55" s="639"/>
      <c r="R55" s="647"/>
      <c r="S55" s="132">
        <f t="shared" si="11"/>
        <v>1978.3900000000003</v>
      </c>
      <c r="V55" s="345">
        <f t="shared" si="8"/>
        <v>205</v>
      </c>
      <c r="W55" s="334"/>
      <c r="X55" s="335"/>
      <c r="Y55" s="648"/>
      <c r="Z55" s="335">
        <f t="shared" si="2"/>
        <v>0</v>
      </c>
      <c r="AA55" s="639"/>
      <c r="AB55" s="647"/>
      <c r="AC55" s="132">
        <f t="shared" si="12"/>
        <v>5922.77</v>
      </c>
    </row>
    <row r="56" spans="1:29" x14ac:dyDescent="0.25">
      <c r="B56" s="345">
        <f t="shared" si="3"/>
        <v>0</v>
      </c>
      <c r="C56" s="334"/>
      <c r="D56" s="335"/>
      <c r="E56" s="648"/>
      <c r="F56" s="335">
        <f t="shared" si="0"/>
        <v>0</v>
      </c>
      <c r="G56" s="639"/>
      <c r="H56" s="647"/>
      <c r="I56" s="132">
        <f t="shared" si="10"/>
        <v>0</v>
      </c>
      <c r="L56" s="345">
        <f t="shared" si="5"/>
        <v>65</v>
      </c>
      <c r="M56" s="334"/>
      <c r="N56" s="335"/>
      <c r="O56" s="648"/>
      <c r="P56" s="335">
        <f t="shared" si="6"/>
        <v>0</v>
      </c>
      <c r="Q56" s="639"/>
      <c r="R56" s="647"/>
      <c r="S56" s="132">
        <f t="shared" si="11"/>
        <v>1978.3900000000003</v>
      </c>
      <c r="V56" s="345">
        <f t="shared" si="8"/>
        <v>205</v>
      </c>
      <c r="W56" s="334"/>
      <c r="X56" s="335"/>
      <c r="Y56" s="648"/>
      <c r="Z56" s="335">
        <f t="shared" si="2"/>
        <v>0</v>
      </c>
      <c r="AA56" s="639"/>
      <c r="AB56" s="647"/>
      <c r="AC56" s="132">
        <f t="shared" si="12"/>
        <v>5922.77</v>
      </c>
    </row>
    <row r="57" spans="1:29" x14ac:dyDescent="0.25">
      <c r="B57" s="345">
        <f t="shared" si="3"/>
        <v>0</v>
      </c>
      <c r="C57" s="334"/>
      <c r="D57" s="335"/>
      <c r="E57" s="648"/>
      <c r="F57" s="335">
        <f t="shared" si="0"/>
        <v>0</v>
      </c>
      <c r="G57" s="639"/>
      <c r="H57" s="647"/>
      <c r="I57" s="132">
        <f t="shared" si="10"/>
        <v>0</v>
      </c>
      <c r="L57" s="345">
        <f t="shared" si="5"/>
        <v>65</v>
      </c>
      <c r="M57" s="334"/>
      <c r="N57" s="335"/>
      <c r="O57" s="648"/>
      <c r="P57" s="335">
        <f t="shared" si="6"/>
        <v>0</v>
      </c>
      <c r="Q57" s="639"/>
      <c r="R57" s="647"/>
      <c r="S57" s="132">
        <f t="shared" si="11"/>
        <v>1978.3900000000003</v>
      </c>
      <c r="V57" s="345">
        <f t="shared" si="8"/>
        <v>205</v>
      </c>
      <c r="W57" s="334"/>
      <c r="X57" s="335"/>
      <c r="Y57" s="648"/>
      <c r="Z57" s="335">
        <f t="shared" si="2"/>
        <v>0</v>
      </c>
      <c r="AA57" s="639"/>
      <c r="AB57" s="647"/>
      <c r="AC57" s="132">
        <f t="shared" si="12"/>
        <v>5922.77</v>
      </c>
    </row>
    <row r="58" spans="1:29" x14ac:dyDescent="0.25">
      <c r="B58" s="345">
        <f t="shared" si="3"/>
        <v>0</v>
      </c>
      <c r="C58" s="334"/>
      <c r="D58" s="335"/>
      <c r="E58" s="481"/>
      <c r="F58" s="335"/>
      <c r="G58" s="639"/>
      <c r="H58" s="647"/>
      <c r="I58" s="132">
        <f t="shared" si="10"/>
        <v>0</v>
      </c>
      <c r="L58" s="345">
        <f t="shared" si="5"/>
        <v>65</v>
      </c>
      <c r="M58" s="334"/>
      <c r="N58" s="335"/>
      <c r="O58" s="481"/>
      <c r="P58" s="335"/>
      <c r="Q58" s="639"/>
      <c r="R58" s="647"/>
      <c r="S58" s="132">
        <f t="shared" si="11"/>
        <v>1978.3900000000003</v>
      </c>
      <c r="V58" s="345">
        <f t="shared" si="8"/>
        <v>205</v>
      </c>
      <c r="W58" s="334"/>
      <c r="X58" s="335"/>
      <c r="Y58" s="481"/>
      <c r="Z58" s="335"/>
      <c r="AA58" s="639"/>
      <c r="AB58" s="647"/>
      <c r="AC58" s="132">
        <f t="shared" si="12"/>
        <v>5922.77</v>
      </c>
    </row>
    <row r="59" spans="1:29" x14ac:dyDescent="0.25">
      <c r="B59" s="345"/>
      <c r="C59" s="334"/>
      <c r="D59" s="335"/>
      <c r="E59" s="481"/>
      <c r="F59" s="335"/>
      <c r="G59" s="649"/>
      <c r="H59" s="481"/>
      <c r="I59" s="132"/>
      <c r="L59" s="345"/>
      <c r="M59" s="334"/>
      <c r="N59" s="335"/>
      <c r="O59" s="481"/>
      <c r="P59" s="335"/>
      <c r="Q59" s="649"/>
      <c r="R59" s="481"/>
      <c r="S59" s="132"/>
      <c r="V59" s="345"/>
      <c r="W59" s="334"/>
      <c r="X59" s="335"/>
      <c r="Y59" s="481"/>
      <c r="Z59" s="335"/>
      <c r="AA59" s="649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49"/>
      <c r="H60" s="481"/>
      <c r="I60" s="132"/>
      <c r="L60" s="345"/>
      <c r="M60" s="334"/>
      <c r="N60" s="335"/>
      <c r="O60" s="481"/>
      <c r="P60" s="335"/>
      <c r="Q60" s="649"/>
      <c r="R60" s="481"/>
      <c r="S60" s="132"/>
      <c r="V60" s="345"/>
      <c r="W60" s="334"/>
      <c r="X60" s="335"/>
      <c r="Y60" s="481"/>
      <c r="Z60" s="335"/>
      <c r="AA60" s="649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104</v>
      </c>
      <c r="D62" s="105">
        <f>SUM(D10:D61)</f>
        <v>3075.2099999999991</v>
      </c>
      <c r="E62" s="75"/>
      <c r="F62" s="105">
        <f>SUM(F10:F61)</f>
        <v>3180.1899999999991</v>
      </c>
      <c r="G62" s="75"/>
      <c r="H62" s="75"/>
      <c r="K62" s="75"/>
      <c r="L62" s="75"/>
      <c r="M62" s="75">
        <f>SUM(M10:M61)</f>
        <v>31</v>
      </c>
      <c r="N62" s="105">
        <f>SUM(N10:N61)</f>
        <v>937.21999999999991</v>
      </c>
      <c r="O62" s="75"/>
      <c r="P62" s="105">
        <f>SUM(P10:P61)</f>
        <v>937.21999999999991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1"/>
      <c r="D63" s="660"/>
      <c r="E63" s="660"/>
      <c r="F63" s="662"/>
      <c r="G63" s="75"/>
      <c r="H63" s="75"/>
      <c r="K63" s="75"/>
      <c r="L63" s="75"/>
      <c r="M63" s="661"/>
      <c r="N63" s="660"/>
      <c r="O63" s="660"/>
      <c r="P63" s="662"/>
      <c r="Q63" s="75"/>
      <c r="R63" s="75"/>
      <c r="U63" s="75"/>
      <c r="V63" s="75"/>
      <c r="W63" s="661"/>
      <c r="X63" s="660"/>
      <c r="Y63" s="660"/>
      <c r="Z63" s="662"/>
      <c r="AA63" s="75"/>
      <c r="AB63" s="75"/>
    </row>
    <row r="64" spans="1:29" ht="15.75" thickBot="1" x14ac:dyDescent="0.3">
      <c r="A64" s="75"/>
      <c r="B64" s="75"/>
      <c r="C64" s="661"/>
      <c r="D64" s="660"/>
      <c r="E64" s="660"/>
      <c r="F64" s="660"/>
      <c r="G64" s="75"/>
      <c r="H64" s="75"/>
      <c r="K64" s="75"/>
      <c r="L64" s="75"/>
      <c r="M64" s="661"/>
      <c r="N64" s="660"/>
      <c r="O64" s="660"/>
      <c r="P64" s="660"/>
      <c r="Q64" s="75"/>
      <c r="R64" s="75"/>
      <c r="U64" s="75"/>
      <c r="V64" s="75"/>
      <c r="W64" s="661"/>
      <c r="X64" s="660"/>
      <c r="Y64" s="660"/>
      <c r="Z64" s="660"/>
      <c r="AA64" s="75"/>
      <c r="AB64" s="75"/>
    </row>
    <row r="65" spans="1:28" ht="29.25" customHeight="1" x14ac:dyDescent="0.25">
      <c r="A65" s="75"/>
      <c r="B65" s="75"/>
      <c r="C65" s="75"/>
      <c r="D65" s="663" t="s">
        <v>21</v>
      </c>
      <c r="E65" s="664"/>
      <c r="F65" s="665">
        <f>E4+E5+E6+E7+E8-F62</f>
        <v>0</v>
      </c>
      <c r="G65" s="75"/>
      <c r="H65" s="75"/>
      <c r="K65" s="75"/>
      <c r="L65" s="75"/>
      <c r="M65" s="75"/>
      <c r="N65" s="663" t="s">
        <v>21</v>
      </c>
      <c r="O65" s="664"/>
      <c r="P65" s="665">
        <f>O4+O5+O6+O7+O8-P62</f>
        <v>1978.3900000000003</v>
      </c>
      <c r="Q65" s="75"/>
      <c r="R65" s="75"/>
      <c r="U65" s="75"/>
      <c r="V65" s="75"/>
      <c r="W65" s="75"/>
      <c r="X65" s="663" t="s">
        <v>21</v>
      </c>
      <c r="Y65" s="664"/>
      <c r="Z65" s="665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6" t="s">
        <v>4</v>
      </c>
      <c r="E66" s="667"/>
      <c r="F66" s="668">
        <f>F4+F5+F6+F7+F8-C62</f>
        <v>0</v>
      </c>
      <c r="G66" s="75"/>
      <c r="H66" s="75"/>
      <c r="K66" s="75"/>
      <c r="L66" s="75"/>
      <c r="M66" s="75"/>
      <c r="N66" s="666" t="s">
        <v>4</v>
      </c>
      <c r="O66" s="667"/>
      <c r="P66" s="668">
        <f>P4+P5+P6+P7+P8-M62</f>
        <v>65</v>
      </c>
      <c r="Q66" s="75"/>
      <c r="R66" s="75"/>
      <c r="U66" s="75"/>
      <c r="V66" s="75"/>
      <c r="W66" s="75"/>
      <c r="X66" s="666" t="s">
        <v>4</v>
      </c>
      <c r="Y66" s="667"/>
      <c r="Z66" s="668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K1" workbookViewId="0">
      <selection activeCell="Q10" sqref="Q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222" t="s">
        <v>318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>INVENTARIO DEL MES DE  DICIEMBRE  2022</v>
      </c>
      <c r="L1" s="1222"/>
      <c r="M1" s="1222"/>
      <c r="N1" s="1222"/>
      <c r="O1" s="1222"/>
      <c r="P1" s="1222"/>
      <c r="Q1" s="122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03" t="s">
        <v>107</v>
      </c>
      <c r="C4" s="102"/>
      <c r="D4" s="135"/>
      <c r="E4" s="86">
        <v>32.69</v>
      </c>
      <c r="F4" s="73"/>
      <c r="G4" s="849"/>
      <c r="L4" s="1303" t="s">
        <v>107</v>
      </c>
      <c r="M4" s="102"/>
      <c r="N4" s="135"/>
      <c r="O4" s="86">
        <v>363.31</v>
      </c>
      <c r="P4" s="73">
        <v>5</v>
      </c>
      <c r="Q4" s="918"/>
    </row>
    <row r="5" spans="1:19" x14ac:dyDescent="0.25">
      <c r="A5" s="75" t="s">
        <v>52</v>
      </c>
      <c r="B5" s="1304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2113.9499999999998</v>
      </c>
      <c r="H5" s="138">
        <f>E5-G5+E6</f>
        <v>-32.6899999999996</v>
      </c>
      <c r="K5" s="75" t="s">
        <v>52</v>
      </c>
      <c r="L5" s="1304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1202.97</v>
      </c>
      <c r="R5" s="138">
        <f>O5-Q5+O6</f>
        <v>1633.01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7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8">
        <f>E4+E5+E6-F8</f>
        <v>1764.7800000000002</v>
      </c>
      <c r="K8" s="55"/>
      <c r="L8" s="787">
        <f>P4+P5+P6-M8</f>
        <v>117</v>
      </c>
      <c r="M8" s="1155">
        <v>8</v>
      </c>
      <c r="N8" s="335">
        <v>193.63</v>
      </c>
      <c r="O8" s="134">
        <v>44947</v>
      </c>
      <c r="P8" s="92">
        <f t="shared" ref="P8" si="0">N8</f>
        <v>193.63</v>
      </c>
      <c r="Q8" s="286" t="s">
        <v>535</v>
      </c>
      <c r="R8" s="241">
        <v>78</v>
      </c>
      <c r="S8" s="768">
        <f>O4+O5+O6-P8</f>
        <v>3005.66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74</v>
      </c>
      <c r="M9" s="1155">
        <v>43</v>
      </c>
      <c r="N9" s="335">
        <v>1009.34</v>
      </c>
      <c r="O9" s="134">
        <v>44952</v>
      </c>
      <c r="P9" s="92">
        <f t="shared" ref="P9" si="1">N9</f>
        <v>1009.34</v>
      </c>
      <c r="Q9" s="286" t="s">
        <v>559</v>
      </c>
      <c r="R9" s="241">
        <v>72</v>
      </c>
      <c r="S9" s="132">
        <f>S8-P9</f>
        <v>1996.3199999999997</v>
      </c>
    </row>
    <row r="10" spans="1:19" x14ac:dyDescent="0.25">
      <c r="A10" s="75"/>
      <c r="B10" s="411">
        <f t="shared" ref="B10:B28" si="2">B9-C10</f>
        <v>49</v>
      </c>
      <c r="C10" s="594">
        <v>6</v>
      </c>
      <c r="D10" s="1051">
        <v>149.99</v>
      </c>
      <c r="E10" s="1052">
        <v>44939</v>
      </c>
      <c r="F10" s="1053">
        <f t="shared" ref="F10:F28" si="3">D10</f>
        <v>149.99</v>
      </c>
      <c r="G10" s="1054" t="s">
        <v>474</v>
      </c>
      <c r="H10" s="1055">
        <v>78</v>
      </c>
      <c r="I10" s="132">
        <f t="shared" ref="I10:I28" si="4">I9-F10</f>
        <v>1370.0800000000002</v>
      </c>
      <c r="K10" s="75"/>
      <c r="L10" s="411">
        <f t="shared" ref="L10:L28" si="5">L9-M10</f>
        <v>74</v>
      </c>
      <c r="M10" s="594"/>
      <c r="N10" s="335"/>
      <c r="O10" s="134"/>
      <c r="P10" s="92">
        <f t="shared" ref="P10:P28" si="6">N10</f>
        <v>0</v>
      </c>
      <c r="Q10" s="286"/>
      <c r="R10" s="241"/>
      <c r="S10" s="132">
        <f t="shared" ref="S10:S28" si="7">S9-P10</f>
        <v>1996.3199999999997</v>
      </c>
    </row>
    <row r="11" spans="1:19" x14ac:dyDescent="0.25">
      <c r="A11" s="55"/>
      <c r="B11" s="411">
        <f t="shared" si="2"/>
        <v>5</v>
      </c>
      <c r="C11" s="594">
        <v>44</v>
      </c>
      <c r="D11" s="1051">
        <v>1006.77</v>
      </c>
      <c r="E11" s="1052">
        <v>44940</v>
      </c>
      <c r="F11" s="1053">
        <f t="shared" si="3"/>
        <v>1006.77</v>
      </c>
      <c r="G11" s="1054" t="s">
        <v>487</v>
      </c>
      <c r="H11" s="1055">
        <v>78</v>
      </c>
      <c r="I11" s="132">
        <f t="shared" si="4"/>
        <v>363.31000000000017</v>
      </c>
      <c r="K11" s="55"/>
      <c r="L11" s="411">
        <f t="shared" si="5"/>
        <v>74</v>
      </c>
      <c r="M11" s="594"/>
      <c r="N11" s="335"/>
      <c r="O11" s="134"/>
      <c r="P11" s="92">
        <f t="shared" si="6"/>
        <v>0</v>
      </c>
      <c r="Q11" s="286"/>
      <c r="R11" s="241"/>
      <c r="S11" s="132">
        <f t="shared" si="7"/>
        <v>1996.3199999999997</v>
      </c>
    </row>
    <row r="12" spans="1:19" x14ac:dyDescent="0.25">
      <c r="A12" s="75"/>
      <c r="B12" s="411">
        <f t="shared" si="2"/>
        <v>5</v>
      </c>
      <c r="C12" s="594"/>
      <c r="D12" s="1051"/>
      <c r="E12" s="1163"/>
      <c r="F12" s="1164">
        <f t="shared" si="3"/>
        <v>0</v>
      </c>
      <c r="G12" s="1165"/>
      <c r="H12" s="1166"/>
      <c r="I12" s="1154">
        <f t="shared" si="4"/>
        <v>363.31000000000017</v>
      </c>
      <c r="K12" s="75"/>
      <c r="L12" s="411">
        <f t="shared" si="5"/>
        <v>74</v>
      </c>
      <c r="M12" s="594"/>
      <c r="N12" s="335"/>
      <c r="O12" s="134"/>
      <c r="P12" s="92">
        <f t="shared" si="6"/>
        <v>0</v>
      </c>
      <c r="Q12" s="286"/>
      <c r="R12" s="241"/>
      <c r="S12" s="132">
        <f t="shared" si="7"/>
        <v>1996.3199999999997</v>
      </c>
    </row>
    <row r="13" spans="1:19" x14ac:dyDescent="0.25">
      <c r="A13" s="75"/>
      <c r="B13" s="411">
        <f t="shared" si="2"/>
        <v>3</v>
      </c>
      <c r="C13" s="594">
        <v>2</v>
      </c>
      <c r="D13" s="1051"/>
      <c r="E13" s="1163"/>
      <c r="F13" s="1164">
        <v>363.31</v>
      </c>
      <c r="G13" s="1165"/>
      <c r="H13" s="1166"/>
      <c r="I13" s="1154">
        <f t="shared" si="4"/>
        <v>0</v>
      </c>
      <c r="K13" s="75"/>
      <c r="L13" s="411">
        <f t="shared" si="5"/>
        <v>74</v>
      </c>
      <c r="M13" s="594"/>
      <c r="N13" s="335"/>
      <c r="O13" s="134"/>
      <c r="P13" s="92">
        <f t="shared" si="6"/>
        <v>0</v>
      </c>
      <c r="Q13" s="286"/>
      <c r="R13" s="241"/>
      <c r="S13" s="132">
        <f t="shared" si="7"/>
        <v>1996.3199999999997</v>
      </c>
    </row>
    <row r="14" spans="1:19" x14ac:dyDescent="0.25">
      <c r="B14" s="411">
        <f t="shared" si="2"/>
        <v>3</v>
      </c>
      <c r="C14" s="594"/>
      <c r="D14" s="1051"/>
      <c r="E14" s="1163"/>
      <c r="F14" s="1164">
        <f t="shared" si="3"/>
        <v>0</v>
      </c>
      <c r="G14" s="1165"/>
      <c r="H14" s="1166"/>
      <c r="I14" s="1154">
        <f t="shared" si="4"/>
        <v>0</v>
      </c>
      <c r="L14" s="411">
        <f t="shared" si="5"/>
        <v>74</v>
      </c>
      <c r="M14" s="594"/>
      <c r="N14" s="335"/>
      <c r="O14" s="134"/>
      <c r="P14" s="92">
        <f t="shared" si="6"/>
        <v>0</v>
      </c>
      <c r="Q14" s="286"/>
      <c r="R14" s="241"/>
      <c r="S14" s="132">
        <f t="shared" si="7"/>
        <v>1996.3199999999997</v>
      </c>
    </row>
    <row r="15" spans="1:19" x14ac:dyDescent="0.25">
      <c r="B15" s="411">
        <f t="shared" si="2"/>
        <v>3</v>
      </c>
      <c r="C15" s="594"/>
      <c r="D15" s="1051"/>
      <c r="E15" s="1163"/>
      <c r="F15" s="1164">
        <f t="shared" si="3"/>
        <v>0</v>
      </c>
      <c r="G15" s="1165"/>
      <c r="H15" s="1166"/>
      <c r="I15" s="1154">
        <f t="shared" si="4"/>
        <v>0</v>
      </c>
      <c r="L15" s="411">
        <f t="shared" si="5"/>
        <v>74</v>
      </c>
      <c r="M15" s="594"/>
      <c r="N15" s="335"/>
      <c r="O15" s="134"/>
      <c r="P15" s="92">
        <f t="shared" si="6"/>
        <v>0</v>
      </c>
      <c r="Q15" s="286"/>
      <c r="R15" s="241"/>
      <c r="S15" s="132">
        <f t="shared" si="7"/>
        <v>1996.3199999999997</v>
      </c>
    </row>
    <row r="16" spans="1:19" x14ac:dyDescent="0.25">
      <c r="B16" s="411">
        <f t="shared" si="2"/>
        <v>3</v>
      </c>
      <c r="C16" s="594"/>
      <c r="D16" s="1051"/>
      <c r="E16" s="1052"/>
      <c r="F16" s="1053">
        <f t="shared" si="3"/>
        <v>0</v>
      </c>
      <c r="G16" s="1054"/>
      <c r="H16" s="1056"/>
      <c r="I16" s="132">
        <f t="shared" si="4"/>
        <v>0</v>
      </c>
      <c r="L16" s="411">
        <f t="shared" si="5"/>
        <v>74</v>
      </c>
      <c r="M16" s="594"/>
      <c r="N16" s="335"/>
      <c r="O16" s="134"/>
      <c r="P16" s="92">
        <f t="shared" si="6"/>
        <v>0</v>
      </c>
      <c r="Q16" s="286"/>
      <c r="R16" s="388"/>
      <c r="S16" s="132">
        <f t="shared" si="7"/>
        <v>1996.3199999999997</v>
      </c>
    </row>
    <row r="17" spans="1:19" x14ac:dyDescent="0.25">
      <c r="B17" s="411">
        <f t="shared" si="2"/>
        <v>3</v>
      </c>
      <c r="C17" s="594"/>
      <c r="D17" s="1051"/>
      <c r="E17" s="1052"/>
      <c r="F17" s="1053">
        <f t="shared" si="3"/>
        <v>0</v>
      </c>
      <c r="G17" s="1054"/>
      <c r="H17" s="1056"/>
      <c r="I17" s="132">
        <f t="shared" si="4"/>
        <v>0</v>
      </c>
      <c r="L17" s="411">
        <f t="shared" si="5"/>
        <v>74</v>
      </c>
      <c r="M17" s="594"/>
      <c r="N17" s="335"/>
      <c r="O17" s="134"/>
      <c r="P17" s="92">
        <f t="shared" si="6"/>
        <v>0</v>
      </c>
      <c r="Q17" s="286"/>
      <c r="R17" s="388"/>
      <c r="S17" s="132">
        <f t="shared" si="7"/>
        <v>1996.3199999999997</v>
      </c>
    </row>
    <row r="18" spans="1:19" x14ac:dyDescent="0.25">
      <c r="B18" s="411">
        <f t="shared" si="2"/>
        <v>3</v>
      </c>
      <c r="C18" s="594"/>
      <c r="D18" s="1051"/>
      <c r="E18" s="1052"/>
      <c r="F18" s="1053">
        <f t="shared" si="3"/>
        <v>0</v>
      </c>
      <c r="G18" s="1054"/>
      <c r="H18" s="1056"/>
      <c r="I18" s="132">
        <f t="shared" si="4"/>
        <v>0</v>
      </c>
      <c r="L18" s="411">
        <f t="shared" si="5"/>
        <v>74</v>
      </c>
      <c r="M18" s="594"/>
      <c r="N18" s="335"/>
      <c r="O18" s="134"/>
      <c r="P18" s="92">
        <f t="shared" si="6"/>
        <v>0</v>
      </c>
      <c r="Q18" s="286"/>
      <c r="R18" s="388"/>
      <c r="S18" s="132">
        <f t="shared" si="7"/>
        <v>1996.3199999999997</v>
      </c>
    </row>
    <row r="19" spans="1:19" x14ac:dyDescent="0.25">
      <c r="B19" s="411">
        <f t="shared" si="2"/>
        <v>3</v>
      </c>
      <c r="C19" s="594"/>
      <c r="D19" s="1051"/>
      <c r="E19" s="1052"/>
      <c r="F19" s="1053">
        <f t="shared" si="3"/>
        <v>0</v>
      </c>
      <c r="G19" s="1054"/>
      <c r="H19" s="1056"/>
      <c r="I19" s="132">
        <f t="shared" si="4"/>
        <v>0</v>
      </c>
      <c r="L19" s="411">
        <f t="shared" si="5"/>
        <v>74</v>
      </c>
      <c r="M19" s="594"/>
      <c r="N19" s="335"/>
      <c r="O19" s="134"/>
      <c r="P19" s="92">
        <f t="shared" si="6"/>
        <v>0</v>
      </c>
      <c r="Q19" s="286"/>
      <c r="R19" s="388"/>
      <c r="S19" s="132">
        <f t="shared" si="7"/>
        <v>1996.3199999999997</v>
      </c>
    </row>
    <row r="20" spans="1:19" x14ac:dyDescent="0.25">
      <c r="B20" s="411">
        <f t="shared" si="2"/>
        <v>3</v>
      </c>
      <c r="C20" s="594"/>
      <c r="D20" s="1051"/>
      <c r="E20" s="1052"/>
      <c r="F20" s="1053">
        <f t="shared" si="3"/>
        <v>0</v>
      </c>
      <c r="G20" s="1054"/>
      <c r="H20" s="1056"/>
      <c r="I20" s="132">
        <f t="shared" si="4"/>
        <v>0</v>
      </c>
      <c r="L20" s="411">
        <f t="shared" si="5"/>
        <v>74</v>
      </c>
      <c r="M20" s="594"/>
      <c r="N20" s="335"/>
      <c r="O20" s="134"/>
      <c r="P20" s="92">
        <f t="shared" si="6"/>
        <v>0</v>
      </c>
      <c r="Q20" s="286"/>
      <c r="R20" s="388"/>
      <c r="S20" s="132">
        <f t="shared" si="7"/>
        <v>1996.3199999999997</v>
      </c>
    </row>
    <row r="21" spans="1:19" x14ac:dyDescent="0.25">
      <c r="B21" s="411">
        <f t="shared" si="2"/>
        <v>3</v>
      </c>
      <c r="C21" s="594"/>
      <c r="D21" s="1051"/>
      <c r="E21" s="1052"/>
      <c r="F21" s="1053">
        <f t="shared" si="3"/>
        <v>0</v>
      </c>
      <c r="G21" s="1054"/>
      <c r="H21" s="1057"/>
      <c r="I21" s="132">
        <f t="shared" si="4"/>
        <v>0</v>
      </c>
      <c r="L21" s="411">
        <f t="shared" si="5"/>
        <v>74</v>
      </c>
      <c r="M21" s="594"/>
      <c r="N21" s="335"/>
      <c r="O21" s="134"/>
      <c r="P21" s="92">
        <f t="shared" si="6"/>
        <v>0</v>
      </c>
      <c r="Q21" s="286"/>
      <c r="R21" s="152"/>
      <c r="S21" s="132">
        <f t="shared" si="7"/>
        <v>1996.3199999999997</v>
      </c>
    </row>
    <row r="22" spans="1:19" x14ac:dyDescent="0.25">
      <c r="B22" s="411">
        <f t="shared" si="2"/>
        <v>3</v>
      </c>
      <c r="C22" s="594"/>
      <c r="D22" s="1051"/>
      <c r="E22" s="1052"/>
      <c r="F22" s="1053">
        <f t="shared" si="3"/>
        <v>0</v>
      </c>
      <c r="G22" s="1054"/>
      <c r="H22" s="1057"/>
      <c r="I22" s="132">
        <f t="shared" si="4"/>
        <v>0</v>
      </c>
      <c r="L22" s="411">
        <f t="shared" si="5"/>
        <v>74</v>
      </c>
      <c r="M22" s="594"/>
      <c r="N22" s="335"/>
      <c r="O22" s="134"/>
      <c r="P22" s="92">
        <f t="shared" si="6"/>
        <v>0</v>
      </c>
      <c r="Q22" s="286"/>
      <c r="R22" s="152"/>
      <c r="S22" s="132">
        <f t="shared" si="7"/>
        <v>1996.3199999999997</v>
      </c>
    </row>
    <row r="23" spans="1:19" x14ac:dyDescent="0.25">
      <c r="B23" s="411">
        <f t="shared" si="2"/>
        <v>3</v>
      </c>
      <c r="C23" s="594"/>
      <c r="D23" s="1051"/>
      <c r="E23" s="1052"/>
      <c r="F23" s="1053">
        <f t="shared" si="3"/>
        <v>0</v>
      </c>
      <c r="G23" s="1054"/>
      <c r="H23" s="1057"/>
      <c r="I23" s="132">
        <f t="shared" si="4"/>
        <v>0</v>
      </c>
      <c r="L23" s="411">
        <f t="shared" si="5"/>
        <v>74</v>
      </c>
      <c r="M23" s="594"/>
      <c r="N23" s="335"/>
      <c r="O23" s="134"/>
      <c r="P23" s="92">
        <f t="shared" si="6"/>
        <v>0</v>
      </c>
      <c r="Q23" s="286"/>
      <c r="R23" s="152"/>
      <c r="S23" s="132">
        <f t="shared" si="7"/>
        <v>1996.3199999999997</v>
      </c>
    </row>
    <row r="24" spans="1:19" x14ac:dyDescent="0.25">
      <c r="B24" s="411">
        <f t="shared" si="2"/>
        <v>3</v>
      </c>
      <c r="C24" s="594"/>
      <c r="D24" s="1051"/>
      <c r="E24" s="1052"/>
      <c r="F24" s="1053">
        <f t="shared" si="3"/>
        <v>0</v>
      </c>
      <c r="G24" s="1054"/>
      <c r="H24" s="1057"/>
      <c r="I24" s="132">
        <f t="shared" si="4"/>
        <v>0</v>
      </c>
      <c r="L24" s="411">
        <f t="shared" si="5"/>
        <v>74</v>
      </c>
      <c r="M24" s="594"/>
      <c r="N24" s="335"/>
      <c r="O24" s="134"/>
      <c r="P24" s="92">
        <f t="shared" si="6"/>
        <v>0</v>
      </c>
      <c r="Q24" s="286"/>
      <c r="R24" s="152"/>
      <c r="S24" s="132">
        <f t="shared" si="7"/>
        <v>1996.3199999999997</v>
      </c>
    </row>
    <row r="25" spans="1:19" x14ac:dyDescent="0.25">
      <c r="B25" s="411">
        <f t="shared" si="2"/>
        <v>3</v>
      </c>
      <c r="C25" s="594"/>
      <c r="D25" s="1051"/>
      <c r="E25" s="1052"/>
      <c r="F25" s="1053">
        <f t="shared" si="3"/>
        <v>0</v>
      </c>
      <c r="G25" s="1054"/>
      <c r="H25" s="1057"/>
      <c r="I25" s="132">
        <f t="shared" si="4"/>
        <v>0</v>
      </c>
      <c r="L25" s="411">
        <f t="shared" si="5"/>
        <v>74</v>
      </c>
      <c r="M25" s="594"/>
      <c r="N25" s="335"/>
      <c r="O25" s="134"/>
      <c r="P25" s="92">
        <f t="shared" si="6"/>
        <v>0</v>
      </c>
      <c r="Q25" s="286"/>
      <c r="R25" s="152"/>
      <c r="S25" s="132">
        <f t="shared" si="7"/>
        <v>1996.3199999999997</v>
      </c>
    </row>
    <row r="26" spans="1:19" x14ac:dyDescent="0.25">
      <c r="B26" s="411">
        <f t="shared" si="2"/>
        <v>3</v>
      </c>
      <c r="C26" s="594"/>
      <c r="D26" s="1051"/>
      <c r="E26" s="1052"/>
      <c r="F26" s="1053">
        <f t="shared" si="3"/>
        <v>0</v>
      </c>
      <c r="G26" s="1058"/>
      <c r="H26" s="1057"/>
      <c r="I26" s="132">
        <f t="shared" si="4"/>
        <v>0</v>
      </c>
      <c r="L26" s="411">
        <f t="shared" si="5"/>
        <v>74</v>
      </c>
      <c r="M26" s="594"/>
      <c r="N26" s="335"/>
      <c r="O26" s="134"/>
      <c r="P26" s="92">
        <f t="shared" si="6"/>
        <v>0</v>
      </c>
      <c r="Q26" s="1156"/>
      <c r="R26" s="152"/>
      <c r="S26" s="132">
        <f t="shared" si="7"/>
        <v>1996.3199999999997</v>
      </c>
    </row>
    <row r="27" spans="1:19" x14ac:dyDescent="0.25">
      <c r="B27" s="411">
        <f t="shared" si="2"/>
        <v>3</v>
      </c>
      <c r="C27" s="594"/>
      <c r="D27" s="1059"/>
      <c r="E27" s="1052"/>
      <c r="F27" s="1053">
        <f t="shared" si="3"/>
        <v>0</v>
      </c>
      <c r="G27" s="1060"/>
      <c r="H27" s="1061"/>
      <c r="I27" s="132">
        <f t="shared" si="4"/>
        <v>0</v>
      </c>
      <c r="L27" s="411">
        <f t="shared" si="5"/>
        <v>74</v>
      </c>
      <c r="M27" s="594"/>
      <c r="N27" s="1157"/>
      <c r="O27" s="134"/>
      <c r="P27" s="92">
        <f t="shared" si="6"/>
        <v>0</v>
      </c>
      <c r="Q27" s="95"/>
      <c r="R27" s="65"/>
      <c r="S27" s="132">
        <f t="shared" si="7"/>
        <v>1996.3199999999997</v>
      </c>
    </row>
    <row r="28" spans="1:19" x14ac:dyDescent="0.25">
      <c r="B28" s="411">
        <f t="shared" si="2"/>
        <v>3</v>
      </c>
      <c r="C28" s="594"/>
      <c r="D28" s="1059"/>
      <c r="E28" s="1062"/>
      <c r="F28" s="1053">
        <f t="shared" si="3"/>
        <v>0</v>
      </c>
      <c r="G28" s="1060"/>
      <c r="H28" s="1061"/>
      <c r="I28" s="132">
        <f t="shared" si="4"/>
        <v>0</v>
      </c>
      <c r="L28" s="411">
        <f t="shared" si="5"/>
        <v>74</v>
      </c>
      <c r="M28" s="594"/>
      <c r="N28" s="1157"/>
      <c r="O28" s="1158"/>
      <c r="P28" s="92">
        <f t="shared" si="6"/>
        <v>0</v>
      </c>
      <c r="Q28" s="95"/>
      <c r="R28" s="65"/>
      <c r="S28" s="132">
        <f t="shared" si="7"/>
        <v>1996.3199999999997</v>
      </c>
    </row>
    <row r="29" spans="1:19" x14ac:dyDescent="0.25">
      <c r="B29" s="412"/>
      <c r="C29" s="594"/>
      <c r="D29" s="1063"/>
      <c r="E29" s="1062"/>
      <c r="F29" s="1064"/>
      <c r="G29" s="1065"/>
      <c r="H29" s="1061"/>
      <c r="L29" s="412"/>
      <c r="M29" s="594"/>
      <c r="N29" s="646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77</v>
      </c>
      <c r="D32" s="105">
        <f>SUM(C8:C31)</f>
        <v>77</v>
      </c>
      <c r="E32" s="75"/>
      <c r="F32" s="105">
        <f>SUM(F8:F31)</f>
        <v>2113.9499999999998</v>
      </c>
      <c r="G32" s="75"/>
      <c r="H32" s="75"/>
      <c r="K32" s="75"/>
      <c r="L32" s="75"/>
      <c r="M32" s="127">
        <f>SUM(M8:M31)</f>
        <v>51</v>
      </c>
      <c r="N32" s="105">
        <f>SUM(M8:M31)</f>
        <v>51</v>
      </c>
      <c r="O32" s="75"/>
      <c r="P32" s="105">
        <f>SUM(P8:P31)</f>
        <v>1202.97</v>
      </c>
      <c r="Q32" s="75"/>
      <c r="R32" s="75"/>
    </row>
    <row r="33" spans="1:18" x14ac:dyDescent="0.25">
      <c r="A33" s="75"/>
      <c r="B33" s="75"/>
      <c r="C33" s="75"/>
      <c r="D33" s="844" t="s">
        <v>21</v>
      </c>
      <c r="E33" s="845"/>
      <c r="F33" s="141">
        <f>E5-D32</f>
        <v>2004.2600000000002</v>
      </c>
      <c r="G33" s="75"/>
      <c r="H33" s="75"/>
      <c r="K33" s="75"/>
      <c r="L33" s="75"/>
      <c r="M33" s="75"/>
      <c r="N33" s="912" t="s">
        <v>21</v>
      </c>
      <c r="O33" s="913"/>
      <c r="P33" s="141">
        <f>O5-N32</f>
        <v>2784.98</v>
      </c>
      <c r="Q33" s="75"/>
      <c r="R33" s="75"/>
    </row>
    <row r="34" spans="1:18" ht="15.75" thickBot="1" x14ac:dyDescent="0.3">
      <c r="A34" s="75"/>
      <c r="B34" s="75"/>
      <c r="C34" s="75"/>
      <c r="D34" s="846" t="s">
        <v>4</v>
      </c>
      <c r="E34" s="847"/>
      <c r="F34" s="49">
        <f>F4+F5-C32</f>
        <v>3</v>
      </c>
      <c r="G34" s="75"/>
      <c r="H34" s="75"/>
      <c r="K34" s="75"/>
      <c r="L34" s="75"/>
      <c r="M34" s="75"/>
      <c r="N34" s="914" t="s">
        <v>4</v>
      </c>
      <c r="O34" s="915"/>
      <c r="P34" s="49">
        <f>P4+P5-M32</f>
        <v>74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1" sqref="G2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2" t="s">
        <v>317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3" t="s">
        <v>112</v>
      </c>
      <c r="C4" s="102"/>
      <c r="D4" s="135"/>
      <c r="E4" s="86"/>
      <c r="F4" s="73"/>
      <c r="G4" s="235"/>
    </row>
    <row r="5" spans="1:9" x14ac:dyDescent="0.25">
      <c r="A5" s="1234" t="s">
        <v>96</v>
      </c>
      <c r="B5" s="1304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23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8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8">
        <v>13.61</v>
      </c>
      <c r="E9" s="569">
        <v>44840</v>
      </c>
      <c r="F9" s="698">
        <f t="shared" si="0"/>
        <v>13.61</v>
      </c>
      <c r="G9" s="704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3">
        <f t="shared" ref="B10:B26" si="1">B9-C10</f>
        <v>141</v>
      </c>
      <c r="C10" s="15">
        <v>2</v>
      </c>
      <c r="D10" s="698">
        <v>27.22</v>
      </c>
      <c r="E10" s="569">
        <v>44846</v>
      </c>
      <c r="F10" s="698">
        <f t="shared" si="0"/>
        <v>27.22</v>
      </c>
      <c r="G10" s="705" t="s">
        <v>121</v>
      </c>
      <c r="H10" s="706">
        <v>57</v>
      </c>
      <c r="I10" s="768">
        <f t="shared" ref="I10:I28" si="2">I9-D10</f>
        <v>1919.0100000000002</v>
      </c>
    </row>
    <row r="11" spans="1:9" x14ac:dyDescent="0.25">
      <c r="A11" s="55"/>
      <c r="B11" s="793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8" t="s">
        <v>196</v>
      </c>
      <c r="H11" s="377">
        <v>57</v>
      </c>
      <c r="I11" s="768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1037">
        <v>762.16</v>
      </c>
      <c r="E12" s="1049">
        <v>44940</v>
      </c>
      <c r="F12" s="1037">
        <f t="shared" si="0"/>
        <v>762.16</v>
      </c>
      <c r="G12" s="1014" t="s">
        <v>485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1037">
        <v>13.61</v>
      </c>
      <c r="E13" s="1049">
        <v>44943</v>
      </c>
      <c r="F13" s="1037">
        <f t="shared" si="0"/>
        <v>13.61</v>
      </c>
      <c r="G13" s="1014" t="s">
        <v>495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1037">
        <v>13.61</v>
      </c>
      <c r="E14" s="1049">
        <v>44944</v>
      </c>
      <c r="F14" s="1037">
        <f t="shared" si="0"/>
        <v>13.61</v>
      </c>
      <c r="G14" s="1014" t="s">
        <v>498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1037">
        <v>13.61</v>
      </c>
      <c r="E15" s="1049">
        <v>44947</v>
      </c>
      <c r="F15" s="1037">
        <f t="shared" si="0"/>
        <v>13.61</v>
      </c>
      <c r="G15" s="1014" t="s">
        <v>540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1037">
        <v>81.66</v>
      </c>
      <c r="E16" s="1049">
        <v>44947</v>
      </c>
      <c r="F16" s="1037">
        <f t="shared" si="0"/>
        <v>81.66</v>
      </c>
      <c r="G16" s="1014" t="s">
        <v>541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40">
        <v>68.05</v>
      </c>
      <c r="E17" s="1049">
        <v>44949</v>
      </c>
      <c r="F17" s="1037">
        <f t="shared" si="0"/>
        <v>68.05</v>
      </c>
      <c r="G17" s="1014" t="s">
        <v>537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1037">
        <v>666.89</v>
      </c>
      <c r="E18" s="1049">
        <v>44949</v>
      </c>
      <c r="F18" s="1037">
        <f t="shared" si="0"/>
        <v>666.89</v>
      </c>
      <c r="G18" s="1014" t="s">
        <v>547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1037">
        <v>68.05</v>
      </c>
      <c r="E19" s="1049">
        <v>44951</v>
      </c>
      <c r="F19" s="1037">
        <f t="shared" si="0"/>
        <v>68.05</v>
      </c>
      <c r="G19" s="1014" t="s">
        <v>555</v>
      </c>
      <c r="H19" s="204">
        <v>57</v>
      </c>
      <c r="I19" s="132">
        <f t="shared" si="2"/>
        <v>204.15000000000049</v>
      </c>
    </row>
    <row r="20" spans="1:9" x14ac:dyDescent="0.25">
      <c r="B20" s="106">
        <f t="shared" si="1"/>
        <v>9</v>
      </c>
      <c r="C20" s="15">
        <v>6</v>
      </c>
      <c r="D20" s="1037">
        <v>81.66</v>
      </c>
      <c r="E20" s="1049">
        <v>44954</v>
      </c>
      <c r="F20" s="1037">
        <f t="shared" si="0"/>
        <v>81.66</v>
      </c>
      <c r="G20" s="1014" t="s">
        <v>572</v>
      </c>
      <c r="H20" s="204">
        <v>57</v>
      </c>
      <c r="I20" s="132">
        <f t="shared" si="2"/>
        <v>122.49000000000049</v>
      </c>
    </row>
    <row r="21" spans="1:9" x14ac:dyDescent="0.25">
      <c r="B21" s="106">
        <f t="shared" si="1"/>
        <v>9</v>
      </c>
      <c r="C21" s="15"/>
      <c r="D21" s="1037"/>
      <c r="E21" s="1049"/>
      <c r="F21" s="1037">
        <f t="shared" si="0"/>
        <v>0</v>
      </c>
      <c r="G21" s="1014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1037"/>
      <c r="E22" s="1049"/>
      <c r="F22" s="1037">
        <f t="shared" si="0"/>
        <v>0</v>
      </c>
      <c r="G22" s="1014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1037"/>
      <c r="E23" s="1049"/>
      <c r="F23" s="1037">
        <f t="shared" si="0"/>
        <v>0</v>
      </c>
      <c r="G23" s="1014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1037"/>
      <c r="E24" s="1049"/>
      <c r="F24" s="1037">
        <f t="shared" si="0"/>
        <v>0</v>
      </c>
      <c r="G24" s="1048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1037"/>
      <c r="E25" s="1049"/>
      <c r="F25" s="1037">
        <f t="shared" si="0"/>
        <v>0</v>
      </c>
      <c r="G25" s="1048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1037"/>
      <c r="E26" s="1049"/>
      <c r="F26" s="1037">
        <f t="shared" si="0"/>
        <v>0</v>
      </c>
      <c r="G26" s="1048"/>
      <c r="H26" s="204"/>
      <c r="I26" s="132">
        <f t="shared" si="2"/>
        <v>122.49000000000049</v>
      </c>
    </row>
    <row r="27" spans="1:9" x14ac:dyDescent="0.25">
      <c r="B27" s="106"/>
      <c r="C27" s="15"/>
      <c r="D27" s="1037"/>
      <c r="E27" s="1049"/>
      <c r="F27" s="1037">
        <f t="shared" si="0"/>
        <v>0</v>
      </c>
      <c r="G27" s="1048"/>
      <c r="H27" s="1050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7"/>
      <c r="F30" s="6"/>
    </row>
    <row r="31" spans="1:9" ht="15.75" thickBot="1" x14ac:dyDescent="0.3">
      <c r="B31" s="74"/>
      <c r="C31" s="87"/>
      <c r="D31" s="76"/>
      <c r="E31" s="75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5" t="s">
        <v>82</v>
      </c>
      <c r="C4" s="102"/>
      <c r="D4" s="135"/>
      <c r="E4" s="86"/>
      <c r="F4" s="73"/>
      <c r="G4" s="235"/>
    </row>
    <row r="5" spans="1:9" x14ac:dyDescent="0.25">
      <c r="A5" s="75"/>
      <c r="B5" s="1306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/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3" t="s">
        <v>100</v>
      </c>
      <c r="C4" s="102"/>
      <c r="D4" s="135"/>
      <c r="E4" s="86"/>
      <c r="F4" s="73"/>
      <c r="G4" s="235"/>
    </row>
    <row r="5" spans="1:9" x14ac:dyDescent="0.25">
      <c r="A5" s="1230"/>
      <c r="B5" s="1304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23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G12" sqref="G12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6" t="s">
        <v>163</v>
      </c>
      <c r="B1" s="1226"/>
      <c r="C1" s="1226"/>
      <c r="D1" s="1226"/>
      <c r="E1" s="1226"/>
      <c r="F1" s="1226"/>
      <c r="G1" s="122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7" t="s">
        <v>101</v>
      </c>
      <c r="C4" s="102"/>
      <c r="D4" s="135"/>
      <c r="E4" s="86"/>
      <c r="F4" s="73"/>
      <c r="G4" s="235"/>
    </row>
    <row r="5" spans="1:9" x14ac:dyDescent="0.25">
      <c r="A5" s="1230" t="s">
        <v>167</v>
      </c>
      <c r="B5" s="1308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230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7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485</v>
      </c>
      <c r="H8" s="71">
        <v>42</v>
      </c>
      <c r="I8" s="768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490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509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2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518</v>
      </c>
      <c r="H11" s="71">
        <v>42</v>
      </c>
      <c r="I11" s="132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6"/>
      <c r="E22" s="437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6"/>
      <c r="E23" s="437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6"/>
      <c r="E24" s="437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6"/>
      <c r="E25" s="437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6"/>
      <c r="E26" s="437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6"/>
      <c r="E27" s="437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6"/>
      <c r="E28" s="437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22" t="s">
        <v>305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227" t="s">
        <v>168</v>
      </c>
      <c r="C5" s="386"/>
      <c r="D5" s="134"/>
      <c r="E5" s="207"/>
      <c r="F5" s="62"/>
      <c r="G5" s="5"/>
    </row>
    <row r="6" spans="1:9" ht="20.25" x14ac:dyDescent="0.3">
      <c r="A6" s="931" t="s">
        <v>52</v>
      </c>
      <c r="B6" s="1227"/>
      <c r="C6" s="227">
        <v>72</v>
      </c>
      <c r="D6" s="134">
        <v>44925</v>
      </c>
      <c r="E6" s="769">
        <v>713.92</v>
      </c>
      <c r="F6" s="1066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224" t="s">
        <v>11</v>
      </c>
      <c r="D83" s="1225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15" sqref="G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2" t="s">
        <v>306</v>
      </c>
      <c r="B1" s="1222"/>
      <c r="C1" s="1222"/>
      <c r="D1" s="1222"/>
      <c r="E1" s="1222"/>
      <c r="F1" s="1222"/>
      <c r="G1" s="122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228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228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4">
        <f>F6-C9+F5+F7+F4</f>
        <v>78</v>
      </c>
      <c r="C9" s="1067">
        <v>15</v>
      </c>
      <c r="D9" s="659">
        <v>180.93</v>
      </c>
      <c r="E9" s="689">
        <v>44925</v>
      </c>
      <c r="F9" s="659">
        <f>D9</f>
        <v>180.93</v>
      </c>
      <c r="G9" s="657" t="s">
        <v>262</v>
      </c>
      <c r="H9" s="658">
        <v>98</v>
      </c>
      <c r="I9" s="763">
        <f>E6-F9+E5+E7+E4</f>
        <v>946.1099999999999</v>
      </c>
    </row>
    <row r="10" spans="1:9" x14ac:dyDescent="0.25">
      <c r="A10" s="193"/>
      <c r="B10" s="83">
        <f>B9-C10</f>
        <v>77</v>
      </c>
      <c r="C10" s="761">
        <v>1</v>
      </c>
      <c r="D10" s="640">
        <v>12.24</v>
      </c>
      <c r="E10" s="1010">
        <v>44935</v>
      </c>
      <c r="F10" s="640">
        <f>D10</f>
        <v>12.24</v>
      </c>
      <c r="G10" s="642" t="s">
        <v>448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40">
        <v>121.66</v>
      </c>
      <c r="E11" s="1010">
        <v>44937</v>
      </c>
      <c r="F11" s="640">
        <f>D11</f>
        <v>121.66</v>
      </c>
      <c r="G11" s="642" t="s">
        <v>461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40">
        <v>12.57</v>
      </c>
      <c r="E12" s="1010">
        <v>44947</v>
      </c>
      <c r="F12" s="640">
        <f>D12</f>
        <v>12.57</v>
      </c>
      <c r="G12" s="642" t="s">
        <v>541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40">
        <v>123.17</v>
      </c>
      <c r="E13" s="1010">
        <v>44952</v>
      </c>
      <c r="F13" s="640">
        <f t="shared" ref="F13:F45" si="2">D13</f>
        <v>123.17</v>
      </c>
      <c r="G13" s="642" t="s">
        <v>566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15">
        <v>5</v>
      </c>
      <c r="D14" s="640">
        <v>60.81</v>
      </c>
      <c r="E14" s="1010">
        <v>44953</v>
      </c>
      <c r="F14" s="640">
        <f t="shared" si="2"/>
        <v>60.81</v>
      </c>
      <c r="G14" s="642" t="s">
        <v>563</v>
      </c>
      <c r="H14" s="204">
        <v>98</v>
      </c>
      <c r="I14" s="105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40"/>
      <c r="E15" s="1010"/>
      <c r="F15" s="640">
        <f t="shared" si="2"/>
        <v>0</v>
      </c>
      <c r="G15" s="642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40"/>
      <c r="E16" s="1010"/>
      <c r="F16" s="640">
        <f t="shared" si="2"/>
        <v>0</v>
      </c>
      <c r="G16" s="642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40"/>
      <c r="E17" s="1010"/>
      <c r="F17" s="640">
        <f t="shared" si="2"/>
        <v>0</v>
      </c>
      <c r="G17" s="642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40"/>
      <c r="E18" s="1010"/>
      <c r="F18" s="640">
        <f t="shared" si="2"/>
        <v>0</v>
      </c>
      <c r="G18" s="642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40"/>
      <c r="E19" s="1010"/>
      <c r="F19" s="640">
        <f t="shared" si="2"/>
        <v>0</v>
      </c>
      <c r="G19" s="642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40"/>
      <c r="E20" s="1010"/>
      <c r="F20" s="640">
        <f t="shared" si="2"/>
        <v>0</v>
      </c>
      <c r="G20" s="642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40"/>
      <c r="E21" s="1010"/>
      <c r="F21" s="640">
        <f t="shared" si="2"/>
        <v>0</v>
      </c>
      <c r="G21" s="642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40"/>
      <c r="E22" s="1010"/>
      <c r="F22" s="640">
        <f t="shared" si="2"/>
        <v>0</v>
      </c>
      <c r="G22" s="642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40"/>
      <c r="E23" s="1010"/>
      <c r="F23" s="640">
        <f t="shared" si="2"/>
        <v>0</v>
      </c>
      <c r="G23" s="642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40"/>
      <c r="E24" s="1010"/>
      <c r="F24" s="640">
        <f t="shared" si="2"/>
        <v>0</v>
      </c>
      <c r="G24" s="642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40"/>
      <c r="E25" s="1010"/>
      <c r="F25" s="640">
        <f t="shared" si="2"/>
        <v>0</v>
      </c>
      <c r="G25" s="642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40"/>
      <c r="E26" s="1010"/>
      <c r="F26" s="640">
        <f t="shared" si="2"/>
        <v>0</v>
      </c>
      <c r="G26" s="642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40"/>
      <c r="E27" s="1010"/>
      <c r="F27" s="640">
        <f t="shared" si="2"/>
        <v>0</v>
      </c>
      <c r="G27" s="642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40"/>
      <c r="E28" s="1010"/>
      <c r="F28" s="640">
        <f t="shared" si="2"/>
        <v>0</v>
      </c>
      <c r="G28" s="642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224" t="s">
        <v>11</v>
      </c>
      <c r="D53" s="1225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G1" workbookViewId="0">
      <selection activeCell="M9" sqref="M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222" t="s">
        <v>307</v>
      </c>
      <c r="B1" s="1222"/>
      <c r="C1" s="1222"/>
      <c r="D1" s="1222"/>
      <c r="E1" s="1222"/>
      <c r="F1" s="1222"/>
      <c r="G1" s="1222"/>
      <c r="H1" s="11">
        <v>1</v>
      </c>
      <c r="K1" s="1226" t="s">
        <v>328</v>
      </c>
      <c r="L1" s="1226"/>
      <c r="M1" s="1226"/>
      <c r="N1" s="1226"/>
      <c r="O1" s="1226"/>
      <c r="P1" s="1226"/>
      <c r="Q1" s="1226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3">
        <v>44930</v>
      </c>
      <c r="E4" s="901">
        <v>482.79</v>
      </c>
      <c r="F4" s="811">
        <v>41</v>
      </c>
      <c r="G4" s="155"/>
      <c r="H4" s="155"/>
      <c r="K4" s="12"/>
      <c r="L4" s="12"/>
      <c r="M4" s="386"/>
      <c r="N4" s="673"/>
      <c r="O4" s="901"/>
      <c r="P4" s="811"/>
      <c r="Q4" s="155"/>
      <c r="R4" s="155"/>
    </row>
    <row r="5" spans="1:20" ht="15.75" customHeight="1" x14ac:dyDescent="0.25">
      <c r="A5" s="224" t="s">
        <v>62</v>
      </c>
      <c r="B5" s="1229" t="s">
        <v>71</v>
      </c>
      <c r="C5" s="570"/>
      <c r="D5" s="899"/>
      <c r="E5" s="789"/>
      <c r="F5" s="811"/>
      <c r="G5" s="5"/>
      <c r="K5" s="224" t="s">
        <v>62</v>
      </c>
      <c r="L5" s="1229" t="s">
        <v>71</v>
      </c>
      <c r="M5" s="570">
        <v>95</v>
      </c>
      <c r="N5" s="899">
        <v>44948</v>
      </c>
      <c r="O5" s="789">
        <v>496.79</v>
      </c>
      <c r="P5" s="811">
        <v>42</v>
      </c>
      <c r="Q5" s="5"/>
    </row>
    <row r="6" spans="1:20" x14ac:dyDescent="0.25">
      <c r="A6" s="224"/>
      <c r="B6" s="1229"/>
      <c r="C6" s="386"/>
      <c r="D6" s="673"/>
      <c r="E6" s="900"/>
      <c r="F6" s="811"/>
      <c r="G6" s="47">
        <f>F42</f>
        <v>482.78999999999996</v>
      </c>
      <c r="H6" s="7">
        <f>E6-G6+E7+E5-G5+E4</f>
        <v>0</v>
      </c>
      <c r="K6" s="224"/>
      <c r="L6" s="1229"/>
      <c r="M6" s="386"/>
      <c r="N6" s="673"/>
      <c r="O6" s="900"/>
      <c r="P6" s="811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3"/>
      <c r="E7" s="901"/>
      <c r="F7" s="811"/>
      <c r="L7" s="19"/>
      <c r="M7" s="386"/>
      <c r="N7" s="673"/>
      <c r="O7" s="901"/>
      <c r="P7" s="811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4">
        <f>F6-C9+F5+F7+F4</f>
        <v>29</v>
      </c>
      <c r="C9" s="1015">
        <v>12</v>
      </c>
      <c r="D9" s="659">
        <v>144.46</v>
      </c>
      <c r="E9" s="689">
        <v>44930</v>
      </c>
      <c r="F9" s="659">
        <f t="shared" ref="F9" si="0">D9</f>
        <v>144.46</v>
      </c>
      <c r="G9" s="657" t="s">
        <v>279</v>
      </c>
      <c r="H9" s="658">
        <v>90</v>
      </c>
      <c r="I9" s="693">
        <f>E6-F9+E5+E7+E4</f>
        <v>338.33000000000004</v>
      </c>
      <c r="K9" s="80" t="s">
        <v>32</v>
      </c>
      <c r="L9" s="824">
        <f>P6-M9+P5+P7+P4</f>
        <v>42</v>
      </c>
      <c r="M9" s="1015"/>
      <c r="N9" s="659"/>
      <c r="O9" s="689"/>
      <c r="P9" s="659">
        <f t="shared" ref="P9:P40" si="1">N9</f>
        <v>0</v>
      </c>
      <c r="Q9" s="657"/>
      <c r="R9" s="658"/>
      <c r="S9" s="693">
        <f>O6-P9+O5+O7+O4</f>
        <v>496.79</v>
      </c>
    </row>
    <row r="10" spans="1:20" x14ac:dyDescent="0.25">
      <c r="A10" s="193"/>
      <c r="B10" s="824">
        <f>B9-C10</f>
        <v>17</v>
      </c>
      <c r="C10" s="1015">
        <v>12</v>
      </c>
      <c r="D10" s="659">
        <v>139.57</v>
      </c>
      <c r="E10" s="689">
        <v>44932</v>
      </c>
      <c r="F10" s="659">
        <f t="shared" ref="F10:F40" si="2">D10</f>
        <v>139.57</v>
      </c>
      <c r="G10" s="657" t="s">
        <v>290</v>
      </c>
      <c r="H10" s="658">
        <v>90</v>
      </c>
      <c r="I10" s="693">
        <f>I9-F10</f>
        <v>198.76000000000005</v>
      </c>
      <c r="K10" s="193"/>
      <c r="L10" s="824">
        <f>L9-M10</f>
        <v>42</v>
      </c>
      <c r="M10" s="1015"/>
      <c r="N10" s="659"/>
      <c r="O10" s="689"/>
      <c r="P10" s="659">
        <f t="shared" si="1"/>
        <v>0</v>
      </c>
      <c r="Q10" s="657"/>
      <c r="R10" s="658"/>
      <c r="S10" s="693">
        <f>S9-P10</f>
        <v>496.79</v>
      </c>
      <c r="T10" s="691"/>
    </row>
    <row r="11" spans="1:20" x14ac:dyDescent="0.25">
      <c r="A11" s="181"/>
      <c r="B11" s="764">
        <f t="shared" ref="B11:B40" si="3">B10-C11</f>
        <v>11</v>
      </c>
      <c r="C11" s="1015">
        <v>6</v>
      </c>
      <c r="D11" s="659">
        <v>69.27</v>
      </c>
      <c r="E11" s="689">
        <v>44933</v>
      </c>
      <c r="F11" s="659">
        <f t="shared" si="2"/>
        <v>69.27</v>
      </c>
      <c r="G11" s="657" t="s">
        <v>297</v>
      </c>
      <c r="H11" s="658">
        <v>90</v>
      </c>
      <c r="I11" s="763">
        <f t="shared" ref="I11:I40" si="4">I10-F11</f>
        <v>129.49000000000007</v>
      </c>
      <c r="K11" s="181"/>
      <c r="L11" s="824">
        <f t="shared" ref="L11:L40" si="5">L10-M11</f>
        <v>42</v>
      </c>
      <c r="M11" s="1015"/>
      <c r="N11" s="659"/>
      <c r="O11" s="689"/>
      <c r="P11" s="659">
        <f t="shared" si="1"/>
        <v>0</v>
      </c>
      <c r="Q11" s="657"/>
      <c r="R11" s="658"/>
      <c r="S11" s="693">
        <f t="shared" ref="S11:S40" si="6">S10-P11</f>
        <v>496.79</v>
      </c>
      <c r="T11" s="691"/>
    </row>
    <row r="12" spans="1:20" x14ac:dyDescent="0.25">
      <c r="A12" s="181"/>
      <c r="B12" s="824">
        <f t="shared" si="3"/>
        <v>9</v>
      </c>
      <c r="C12" s="1015">
        <v>2</v>
      </c>
      <c r="D12" s="1011">
        <v>23.57</v>
      </c>
      <c r="E12" s="1012">
        <v>44944</v>
      </c>
      <c r="F12" s="1011">
        <f t="shared" si="2"/>
        <v>23.57</v>
      </c>
      <c r="G12" s="1013" t="s">
        <v>500</v>
      </c>
      <c r="H12" s="690">
        <v>92</v>
      </c>
      <c r="I12" s="693">
        <f t="shared" si="4"/>
        <v>105.92000000000007</v>
      </c>
      <c r="K12" s="181"/>
      <c r="L12" s="824">
        <f t="shared" si="5"/>
        <v>42</v>
      </c>
      <c r="M12" s="1015"/>
      <c r="N12" s="1011"/>
      <c r="O12" s="1012"/>
      <c r="P12" s="1011">
        <f t="shared" si="1"/>
        <v>0</v>
      </c>
      <c r="Q12" s="1013"/>
      <c r="R12" s="690"/>
      <c r="S12" s="693">
        <f t="shared" si="6"/>
        <v>496.79</v>
      </c>
      <c r="T12" s="691"/>
    </row>
    <row r="13" spans="1:20" x14ac:dyDescent="0.25">
      <c r="A13" s="82" t="s">
        <v>33</v>
      </c>
      <c r="B13" s="824">
        <f t="shared" si="3"/>
        <v>0</v>
      </c>
      <c r="C13" s="1015">
        <v>9</v>
      </c>
      <c r="D13" s="1011">
        <v>105.92</v>
      </c>
      <c r="E13" s="1012">
        <v>44945</v>
      </c>
      <c r="F13" s="1011">
        <f t="shared" si="2"/>
        <v>105.92</v>
      </c>
      <c r="G13" s="1013" t="s">
        <v>509</v>
      </c>
      <c r="H13" s="690">
        <v>92</v>
      </c>
      <c r="I13" s="693">
        <f t="shared" si="4"/>
        <v>0</v>
      </c>
      <c r="K13" s="82" t="s">
        <v>33</v>
      </c>
      <c r="L13" s="824">
        <f t="shared" si="5"/>
        <v>42</v>
      </c>
      <c r="M13" s="1015"/>
      <c r="N13" s="1011"/>
      <c r="O13" s="1012"/>
      <c r="P13" s="1011">
        <f t="shared" si="1"/>
        <v>0</v>
      </c>
      <c r="Q13" s="1013"/>
      <c r="R13" s="690"/>
      <c r="S13" s="693">
        <f t="shared" si="6"/>
        <v>496.79</v>
      </c>
      <c r="T13" s="691"/>
    </row>
    <row r="14" spans="1:20" x14ac:dyDescent="0.25">
      <c r="A14" s="73"/>
      <c r="B14" s="824">
        <f t="shared" si="3"/>
        <v>0</v>
      </c>
      <c r="C14" s="1015"/>
      <c r="D14" s="1011"/>
      <c r="E14" s="1012"/>
      <c r="F14" s="1145">
        <f t="shared" si="2"/>
        <v>0</v>
      </c>
      <c r="G14" s="1146"/>
      <c r="H14" s="1137"/>
      <c r="I14" s="1144">
        <f t="shared" si="4"/>
        <v>0</v>
      </c>
      <c r="K14" s="73"/>
      <c r="L14" s="824">
        <f t="shared" si="5"/>
        <v>42</v>
      </c>
      <c r="M14" s="1015"/>
      <c r="N14" s="1011"/>
      <c r="O14" s="1012"/>
      <c r="P14" s="1011">
        <f t="shared" si="1"/>
        <v>0</v>
      </c>
      <c r="Q14" s="1013"/>
      <c r="R14" s="690"/>
      <c r="S14" s="693">
        <f t="shared" si="6"/>
        <v>496.79</v>
      </c>
      <c r="T14" s="691"/>
    </row>
    <row r="15" spans="1:20" x14ac:dyDescent="0.25">
      <c r="A15" s="73"/>
      <c r="B15" s="824">
        <f t="shared" si="3"/>
        <v>0</v>
      </c>
      <c r="C15" s="1015"/>
      <c r="D15" s="1011"/>
      <c r="E15" s="1012"/>
      <c r="F15" s="1145">
        <f t="shared" si="2"/>
        <v>0</v>
      </c>
      <c r="G15" s="1146"/>
      <c r="H15" s="1137"/>
      <c r="I15" s="1144">
        <f t="shared" si="4"/>
        <v>0</v>
      </c>
      <c r="K15" s="73"/>
      <c r="L15" s="824">
        <f t="shared" si="5"/>
        <v>42</v>
      </c>
      <c r="M15" s="1015"/>
      <c r="N15" s="1011"/>
      <c r="O15" s="1012"/>
      <c r="P15" s="1011">
        <f t="shared" si="1"/>
        <v>0</v>
      </c>
      <c r="Q15" s="1013"/>
      <c r="R15" s="690"/>
      <c r="S15" s="693">
        <f t="shared" si="6"/>
        <v>496.79</v>
      </c>
    </row>
    <row r="16" spans="1:20" x14ac:dyDescent="0.25">
      <c r="B16" s="824">
        <f t="shared" si="3"/>
        <v>0</v>
      </c>
      <c r="C16" s="1015"/>
      <c r="D16" s="1011"/>
      <c r="E16" s="1012"/>
      <c r="F16" s="1145">
        <f t="shared" si="2"/>
        <v>0</v>
      </c>
      <c r="G16" s="1146"/>
      <c r="H16" s="1137"/>
      <c r="I16" s="1144">
        <f t="shared" si="4"/>
        <v>0</v>
      </c>
      <c r="L16" s="824">
        <f t="shared" si="5"/>
        <v>42</v>
      </c>
      <c r="M16" s="1015"/>
      <c r="N16" s="1011"/>
      <c r="O16" s="1012"/>
      <c r="P16" s="1011">
        <f t="shared" si="1"/>
        <v>0</v>
      </c>
      <c r="Q16" s="1013"/>
      <c r="R16" s="690"/>
      <c r="S16" s="693">
        <f t="shared" si="6"/>
        <v>496.79</v>
      </c>
    </row>
    <row r="17" spans="1:19" x14ac:dyDescent="0.25">
      <c r="B17" s="824">
        <f t="shared" si="3"/>
        <v>0</v>
      </c>
      <c r="C17" s="1015"/>
      <c r="D17" s="1011"/>
      <c r="E17" s="1012"/>
      <c r="F17" s="1145">
        <f t="shared" si="2"/>
        <v>0</v>
      </c>
      <c r="G17" s="1146"/>
      <c r="H17" s="1137"/>
      <c r="I17" s="1144">
        <f t="shared" si="4"/>
        <v>0</v>
      </c>
      <c r="L17" s="824">
        <f t="shared" si="5"/>
        <v>42</v>
      </c>
      <c r="M17" s="1015"/>
      <c r="N17" s="1011"/>
      <c r="O17" s="1012"/>
      <c r="P17" s="1011">
        <f t="shared" si="1"/>
        <v>0</v>
      </c>
      <c r="Q17" s="1013"/>
      <c r="R17" s="690"/>
      <c r="S17" s="693">
        <f t="shared" si="6"/>
        <v>496.79</v>
      </c>
    </row>
    <row r="18" spans="1:19" x14ac:dyDescent="0.25">
      <c r="A18" s="122"/>
      <c r="B18" s="824">
        <f t="shared" si="3"/>
        <v>0</v>
      </c>
      <c r="C18" s="1015"/>
      <c r="D18" s="1011"/>
      <c r="E18" s="1012"/>
      <c r="F18" s="1145">
        <f t="shared" si="2"/>
        <v>0</v>
      </c>
      <c r="G18" s="1146"/>
      <c r="H18" s="1137"/>
      <c r="I18" s="1144">
        <f t="shared" si="4"/>
        <v>0</v>
      </c>
      <c r="K18" s="122"/>
      <c r="L18" s="824">
        <f t="shared" si="5"/>
        <v>42</v>
      </c>
      <c r="M18" s="1015"/>
      <c r="N18" s="1011"/>
      <c r="O18" s="1012"/>
      <c r="P18" s="1011">
        <f t="shared" si="1"/>
        <v>0</v>
      </c>
      <c r="Q18" s="1013"/>
      <c r="R18" s="690"/>
      <c r="S18" s="693">
        <f t="shared" si="6"/>
        <v>496.79</v>
      </c>
    </row>
    <row r="19" spans="1:19" x14ac:dyDescent="0.25">
      <c r="A19" s="122"/>
      <c r="B19" s="83">
        <f t="shared" si="3"/>
        <v>0</v>
      </c>
      <c r="C19" s="898"/>
      <c r="D19" s="640"/>
      <c r="E19" s="1010"/>
      <c r="F19" s="1145">
        <f t="shared" si="2"/>
        <v>0</v>
      </c>
      <c r="G19" s="1146"/>
      <c r="H19" s="1137"/>
      <c r="I19" s="1144">
        <f t="shared" si="4"/>
        <v>0</v>
      </c>
      <c r="K19" s="122"/>
      <c r="L19" s="83">
        <f t="shared" si="5"/>
        <v>42</v>
      </c>
      <c r="M19" s="898"/>
      <c r="N19" s="640"/>
      <c r="O19" s="1010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0</v>
      </c>
      <c r="C20" s="898"/>
      <c r="D20" s="640"/>
      <c r="E20" s="1010"/>
      <c r="F20" s="640">
        <f t="shared" si="2"/>
        <v>0</v>
      </c>
      <c r="G20" s="642"/>
      <c r="H20" s="204"/>
      <c r="I20" s="105">
        <f t="shared" si="4"/>
        <v>0</v>
      </c>
      <c r="K20" s="122"/>
      <c r="L20" s="83">
        <f t="shared" si="5"/>
        <v>42</v>
      </c>
      <c r="M20" s="898"/>
      <c r="N20" s="640"/>
      <c r="O20" s="1010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0</v>
      </c>
      <c r="C21" s="898"/>
      <c r="D21" s="640"/>
      <c r="E21" s="1010"/>
      <c r="F21" s="640">
        <f t="shared" si="2"/>
        <v>0</v>
      </c>
      <c r="G21" s="642"/>
      <c r="H21" s="204"/>
      <c r="I21" s="105">
        <f t="shared" si="4"/>
        <v>0</v>
      </c>
      <c r="K21" s="122"/>
      <c r="L21" s="83">
        <f t="shared" si="5"/>
        <v>42</v>
      </c>
      <c r="M21" s="898"/>
      <c r="N21" s="640"/>
      <c r="O21" s="1010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0</v>
      </c>
      <c r="C22" s="898"/>
      <c r="D22" s="640"/>
      <c r="E22" s="1010"/>
      <c r="F22" s="640">
        <f t="shared" si="2"/>
        <v>0</v>
      </c>
      <c r="G22" s="642"/>
      <c r="H22" s="204"/>
      <c r="I22" s="105">
        <f t="shared" si="4"/>
        <v>0</v>
      </c>
      <c r="K22" s="122"/>
      <c r="L22" s="230">
        <f t="shared" si="5"/>
        <v>42</v>
      </c>
      <c r="M22" s="898"/>
      <c r="N22" s="640"/>
      <c r="O22" s="1010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0</v>
      </c>
      <c r="C23" s="898"/>
      <c r="D23" s="640"/>
      <c r="E23" s="1010"/>
      <c r="F23" s="640">
        <f t="shared" si="2"/>
        <v>0</v>
      </c>
      <c r="G23" s="642"/>
      <c r="H23" s="204"/>
      <c r="I23" s="105">
        <f t="shared" si="4"/>
        <v>0</v>
      </c>
      <c r="K23" s="123"/>
      <c r="L23" s="230">
        <f t="shared" si="5"/>
        <v>42</v>
      </c>
      <c r="M23" s="898"/>
      <c r="N23" s="640"/>
      <c r="O23" s="1010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0</v>
      </c>
      <c r="C24" s="898"/>
      <c r="D24" s="640"/>
      <c r="E24" s="1010"/>
      <c r="F24" s="640">
        <f t="shared" si="2"/>
        <v>0</v>
      </c>
      <c r="G24" s="642"/>
      <c r="H24" s="204"/>
      <c r="I24" s="105">
        <f t="shared" si="4"/>
        <v>0</v>
      </c>
      <c r="K24" s="122"/>
      <c r="L24" s="230">
        <f t="shared" si="5"/>
        <v>42</v>
      </c>
      <c r="M24" s="898"/>
      <c r="N24" s="640"/>
      <c r="O24" s="1010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0</v>
      </c>
      <c r="C25" s="898"/>
      <c r="D25" s="640"/>
      <c r="E25" s="1010"/>
      <c r="F25" s="640">
        <f t="shared" si="2"/>
        <v>0</v>
      </c>
      <c r="G25" s="642"/>
      <c r="H25" s="204"/>
      <c r="I25" s="105">
        <f t="shared" si="4"/>
        <v>0</v>
      </c>
      <c r="K25" s="122"/>
      <c r="L25" s="230">
        <f t="shared" si="5"/>
        <v>42</v>
      </c>
      <c r="M25" s="898"/>
      <c r="N25" s="640"/>
      <c r="O25" s="1010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0</v>
      </c>
      <c r="C26" s="898"/>
      <c r="D26" s="640"/>
      <c r="E26" s="1010"/>
      <c r="F26" s="640">
        <f t="shared" si="2"/>
        <v>0</v>
      </c>
      <c r="G26" s="642"/>
      <c r="H26" s="204"/>
      <c r="I26" s="105">
        <f t="shared" si="4"/>
        <v>0</v>
      </c>
      <c r="K26" s="122"/>
      <c r="L26" s="181">
        <f t="shared" si="5"/>
        <v>42</v>
      </c>
      <c r="M26" s="898"/>
      <c r="N26" s="640"/>
      <c r="O26" s="1010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0</v>
      </c>
      <c r="C27" s="898"/>
      <c r="D27" s="640"/>
      <c r="E27" s="1010"/>
      <c r="F27" s="640">
        <f t="shared" si="2"/>
        <v>0</v>
      </c>
      <c r="G27" s="642"/>
      <c r="H27" s="204"/>
      <c r="I27" s="105">
        <f t="shared" si="4"/>
        <v>0</v>
      </c>
      <c r="K27" s="122"/>
      <c r="L27" s="230">
        <f t="shared" si="5"/>
        <v>42</v>
      </c>
      <c r="M27" s="898"/>
      <c r="N27" s="640"/>
      <c r="O27" s="1010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0</v>
      </c>
      <c r="C28" s="898"/>
      <c r="D28" s="640"/>
      <c r="E28" s="1010"/>
      <c r="F28" s="640">
        <f t="shared" si="2"/>
        <v>0</v>
      </c>
      <c r="G28" s="642"/>
      <c r="H28" s="204"/>
      <c r="I28" s="105">
        <f t="shared" si="4"/>
        <v>0</v>
      </c>
      <c r="K28" s="122"/>
      <c r="L28" s="181">
        <f t="shared" si="5"/>
        <v>42</v>
      </c>
      <c r="M28" s="898"/>
      <c r="N28" s="640"/>
      <c r="O28" s="1010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0</v>
      </c>
      <c r="C29" s="898"/>
      <c r="D29" s="640"/>
      <c r="E29" s="1010"/>
      <c r="F29" s="640">
        <f t="shared" si="2"/>
        <v>0</v>
      </c>
      <c r="G29" s="642"/>
      <c r="H29" s="204"/>
      <c r="I29" s="105">
        <f t="shared" si="4"/>
        <v>0</v>
      </c>
      <c r="K29" s="122"/>
      <c r="L29" s="230">
        <f t="shared" si="5"/>
        <v>42</v>
      </c>
      <c r="M29" s="898"/>
      <c r="N29" s="640"/>
      <c r="O29" s="1010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0</v>
      </c>
      <c r="C30" s="898"/>
      <c r="D30" s="640"/>
      <c r="E30" s="1010"/>
      <c r="F30" s="640">
        <f t="shared" si="2"/>
        <v>0</v>
      </c>
      <c r="G30" s="642"/>
      <c r="H30" s="204"/>
      <c r="I30" s="105">
        <f t="shared" si="4"/>
        <v>0</v>
      </c>
      <c r="K30" s="122"/>
      <c r="L30" s="230">
        <f t="shared" si="5"/>
        <v>42</v>
      </c>
      <c r="M30" s="898"/>
      <c r="N30" s="640"/>
      <c r="O30" s="1010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0</v>
      </c>
      <c r="C31" s="898"/>
      <c r="D31" s="640"/>
      <c r="E31" s="1010"/>
      <c r="F31" s="640">
        <f t="shared" si="2"/>
        <v>0</v>
      </c>
      <c r="G31" s="642"/>
      <c r="H31" s="204"/>
      <c r="I31" s="105">
        <f t="shared" si="4"/>
        <v>0</v>
      </c>
      <c r="K31" s="122"/>
      <c r="L31" s="230">
        <f t="shared" si="5"/>
        <v>42</v>
      </c>
      <c r="M31" s="898"/>
      <c r="N31" s="640"/>
      <c r="O31" s="1010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0</v>
      </c>
      <c r="C32" s="898"/>
      <c r="D32" s="640"/>
      <c r="E32" s="1010"/>
      <c r="F32" s="640">
        <f t="shared" si="2"/>
        <v>0</v>
      </c>
      <c r="G32" s="642"/>
      <c r="H32" s="204"/>
      <c r="I32" s="105">
        <f t="shared" si="4"/>
        <v>0</v>
      </c>
      <c r="K32" s="122"/>
      <c r="L32" s="230">
        <f t="shared" si="5"/>
        <v>42</v>
      </c>
      <c r="M32" s="898"/>
      <c r="N32" s="640"/>
      <c r="O32" s="1010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0</v>
      </c>
      <c r="C33" s="898"/>
      <c r="D33" s="69"/>
      <c r="E33" s="201"/>
      <c r="F33" s="69">
        <f t="shared" si="2"/>
        <v>0</v>
      </c>
      <c r="G33" s="70"/>
      <c r="H33" s="71"/>
      <c r="I33" s="105">
        <f t="shared" si="4"/>
        <v>0</v>
      </c>
      <c r="K33" s="122"/>
      <c r="L33" s="230">
        <f t="shared" si="5"/>
        <v>42</v>
      </c>
      <c r="M33" s="898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0</v>
      </c>
      <c r="C34" s="898"/>
      <c r="D34" s="69"/>
      <c r="E34" s="201"/>
      <c r="F34" s="69">
        <f t="shared" si="2"/>
        <v>0</v>
      </c>
      <c r="G34" s="70"/>
      <c r="H34" s="71"/>
      <c r="I34" s="105">
        <f t="shared" si="4"/>
        <v>0</v>
      </c>
      <c r="K34" s="122"/>
      <c r="L34" s="230">
        <f t="shared" si="5"/>
        <v>42</v>
      </c>
      <c r="M34" s="898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0</v>
      </c>
      <c r="C35" s="898"/>
      <c r="D35" s="69"/>
      <c r="E35" s="201"/>
      <c r="F35" s="69">
        <f t="shared" si="2"/>
        <v>0</v>
      </c>
      <c r="G35" s="70"/>
      <c r="H35" s="71"/>
      <c r="I35" s="105">
        <f t="shared" si="4"/>
        <v>0</v>
      </c>
      <c r="K35" s="122"/>
      <c r="L35" s="230">
        <f t="shared" si="5"/>
        <v>42</v>
      </c>
      <c r="M35" s="898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0</v>
      </c>
      <c r="C36" s="898"/>
      <c r="D36" s="69"/>
      <c r="E36" s="201"/>
      <c r="F36" s="69">
        <f t="shared" si="2"/>
        <v>0</v>
      </c>
      <c r="G36" s="70"/>
      <c r="H36" s="71"/>
      <c r="I36" s="105">
        <f t="shared" si="4"/>
        <v>0</v>
      </c>
      <c r="K36" s="122" t="s">
        <v>22</v>
      </c>
      <c r="L36" s="230">
        <f t="shared" si="5"/>
        <v>42</v>
      </c>
      <c r="M36" s="898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0</v>
      </c>
      <c r="C37" s="898"/>
      <c r="D37" s="69"/>
      <c r="E37" s="201"/>
      <c r="F37" s="69">
        <f t="shared" si="2"/>
        <v>0</v>
      </c>
      <c r="G37" s="70"/>
      <c r="H37" s="71"/>
      <c r="I37" s="105">
        <f t="shared" si="4"/>
        <v>0</v>
      </c>
      <c r="K37" s="123"/>
      <c r="L37" s="230">
        <f t="shared" si="5"/>
        <v>42</v>
      </c>
      <c r="M37" s="898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0</v>
      </c>
      <c r="C38" s="898"/>
      <c r="D38" s="69"/>
      <c r="E38" s="201"/>
      <c r="F38" s="69">
        <f t="shared" si="2"/>
        <v>0</v>
      </c>
      <c r="G38" s="70"/>
      <c r="H38" s="71"/>
      <c r="I38" s="105">
        <f t="shared" si="4"/>
        <v>0</v>
      </c>
      <c r="K38" s="122"/>
      <c r="L38" s="230">
        <f t="shared" si="5"/>
        <v>42</v>
      </c>
      <c r="M38" s="898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0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0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0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0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41</v>
      </c>
      <c r="D42" s="6">
        <f>SUM(D9:D41)</f>
        <v>482.78999999999996</v>
      </c>
      <c r="F42" s="6">
        <f>SUM(F9:F41)</f>
        <v>482.78999999999996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-41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224" t="s">
        <v>11</v>
      </c>
      <c r="D47" s="1225"/>
      <c r="E47" s="57">
        <f>E5+E6-F42+E7</f>
        <v>-482.78999999999996</v>
      </c>
      <c r="F47" s="73"/>
      <c r="M47" s="1224" t="s">
        <v>11</v>
      </c>
      <c r="N47" s="1225"/>
      <c r="O47" s="57">
        <f>O5+O6-P42+O7</f>
        <v>496.79</v>
      </c>
      <c r="P47" s="73"/>
    </row>
    <row r="50" spans="1:17" x14ac:dyDescent="0.25">
      <c r="A50" s="224"/>
      <c r="B50" s="1230"/>
      <c r="C50" s="475"/>
      <c r="D50" s="229"/>
      <c r="E50" s="78"/>
      <c r="F50" s="62"/>
      <c r="G50" s="5"/>
      <c r="K50" s="224"/>
      <c r="L50" s="1230"/>
      <c r="M50" s="475"/>
      <c r="N50" s="229"/>
      <c r="O50" s="78"/>
      <c r="P50" s="62"/>
      <c r="Q50" s="5"/>
    </row>
    <row r="51" spans="1:17" x14ac:dyDescent="0.25">
      <c r="A51" s="224"/>
      <c r="B51" s="1230"/>
      <c r="C51" s="386"/>
      <c r="D51" s="134"/>
      <c r="E51" s="207"/>
      <c r="F51" s="62"/>
      <c r="G51" s="47"/>
      <c r="K51" s="224"/>
      <c r="L51" s="1230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S1" workbookViewId="0">
      <selection activeCell="AA12" sqref="AA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22" t="s">
        <v>308</v>
      </c>
      <c r="B1" s="1222"/>
      <c r="C1" s="1222"/>
      <c r="D1" s="1222"/>
      <c r="E1" s="1222"/>
      <c r="F1" s="1222"/>
      <c r="G1" s="1222"/>
      <c r="H1" s="11">
        <v>1</v>
      </c>
      <c r="K1" s="1222" t="str">
        <f>A1</f>
        <v>INVENTARIO     DE DICIEMBRE 2022</v>
      </c>
      <c r="L1" s="1222"/>
      <c r="M1" s="1222"/>
      <c r="N1" s="1222"/>
      <c r="O1" s="1222"/>
      <c r="P1" s="1222"/>
      <c r="Q1" s="1222"/>
      <c r="R1" s="11">
        <v>2</v>
      </c>
      <c r="U1" s="1226" t="s">
        <v>328</v>
      </c>
      <c r="V1" s="1226"/>
      <c r="W1" s="1226"/>
      <c r="X1" s="1226"/>
      <c r="Y1" s="1226"/>
      <c r="Z1" s="1226"/>
      <c r="AA1" s="122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231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231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231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231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2070.6200000000003</v>
      </c>
      <c r="H6" s="7">
        <f>E6-G6+E7+E5-G5+E4</f>
        <v>-3.765876499528531E-13</v>
      </c>
      <c r="K6" s="224"/>
      <c r="L6" s="1231"/>
      <c r="M6" s="386"/>
      <c r="N6" s="134"/>
      <c r="O6" s="207">
        <v>74.069999999999993</v>
      </c>
      <c r="P6" s="62">
        <v>6</v>
      </c>
      <c r="Q6" s="47">
        <f>P78</f>
        <v>591.43999999999994</v>
      </c>
      <c r="R6" s="7">
        <f>O6-Q6+O7+O5-Q5+O4</f>
        <v>1.1368683772161603E-13</v>
      </c>
      <c r="U6" s="224"/>
      <c r="V6" s="1231"/>
      <c r="W6" s="386"/>
      <c r="X6" s="134"/>
      <c r="Y6" s="207">
        <v>48.2</v>
      </c>
      <c r="Z6" s="62">
        <v>4</v>
      </c>
      <c r="AA6" s="47">
        <f>Z78</f>
        <v>268.36</v>
      </c>
      <c r="AB6" s="7">
        <f>Y6-AA6+Y7+Y5-AA5+Y4</f>
        <v>276.5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6">
        <f>P6-M9+P5+P7+P4</f>
        <v>40</v>
      </c>
      <c r="M9" s="15">
        <v>8</v>
      </c>
      <c r="N9" s="69">
        <v>98.52</v>
      </c>
      <c r="O9" s="201">
        <v>44937</v>
      </c>
      <c r="P9" s="69">
        <f t="shared" ref="P9:P10" si="1">N9</f>
        <v>98.52</v>
      </c>
      <c r="Q9" s="70" t="s">
        <v>461</v>
      </c>
      <c r="R9" s="71">
        <v>101</v>
      </c>
      <c r="S9" s="763">
        <f>O6-P9+O5+O7+O4</f>
        <v>492.92</v>
      </c>
      <c r="U9" s="80" t="s">
        <v>32</v>
      </c>
      <c r="V9" s="817">
        <f>Z6-W9+Z5+Z7+Z4</f>
        <v>38</v>
      </c>
      <c r="W9" s="761">
        <v>5</v>
      </c>
      <c r="X9" s="659">
        <v>63.96</v>
      </c>
      <c r="Y9" s="689">
        <v>44950</v>
      </c>
      <c r="Z9" s="659">
        <f t="shared" ref="Z9" si="2">X9</f>
        <v>63.96</v>
      </c>
      <c r="AA9" s="657" t="s">
        <v>550</v>
      </c>
      <c r="AB9" s="658">
        <v>101</v>
      </c>
      <c r="AC9" s="693">
        <f>Y6-Z9+Y5+Y7+Y4</f>
        <v>480.90000000000003</v>
      </c>
    </row>
    <row r="10" spans="1:29" x14ac:dyDescent="0.25">
      <c r="A10" s="193"/>
      <c r="B10" s="817">
        <f>B9-C10</f>
        <v>160</v>
      </c>
      <c r="C10" s="761">
        <v>1</v>
      </c>
      <c r="D10" s="659">
        <v>11.7</v>
      </c>
      <c r="E10" s="689">
        <v>44904</v>
      </c>
      <c r="F10" s="659">
        <f t="shared" si="0"/>
        <v>11.7</v>
      </c>
      <c r="G10" s="657" t="s">
        <v>184</v>
      </c>
      <c r="H10" s="658">
        <v>101</v>
      </c>
      <c r="I10" s="693">
        <f>I9-F10</f>
        <v>1940.53</v>
      </c>
      <c r="K10" s="193"/>
      <c r="L10" s="817">
        <f>L9-M10</f>
        <v>25</v>
      </c>
      <c r="M10" s="15">
        <v>15</v>
      </c>
      <c r="N10" s="69">
        <v>184.41</v>
      </c>
      <c r="O10" s="201">
        <v>44938</v>
      </c>
      <c r="P10" s="69">
        <f t="shared" si="1"/>
        <v>184.41</v>
      </c>
      <c r="Q10" s="70" t="s">
        <v>469</v>
      </c>
      <c r="R10" s="71">
        <v>101</v>
      </c>
      <c r="S10" s="693">
        <f>S9-P10</f>
        <v>308.51</v>
      </c>
      <c r="U10" s="193"/>
      <c r="V10" s="817">
        <f>V9-W10</f>
        <v>23</v>
      </c>
      <c r="W10" s="761">
        <v>15</v>
      </c>
      <c r="X10" s="659">
        <v>191.25</v>
      </c>
      <c r="Y10" s="689">
        <v>44950</v>
      </c>
      <c r="Z10" s="659">
        <f t="shared" ref="Z10:Z72" si="3">X10</f>
        <v>191.25</v>
      </c>
      <c r="AA10" s="657" t="s">
        <v>552</v>
      </c>
      <c r="AB10" s="658">
        <v>101</v>
      </c>
      <c r="AC10" s="693">
        <f>AC9-Z10</f>
        <v>289.65000000000003</v>
      </c>
    </row>
    <row r="11" spans="1:29" x14ac:dyDescent="0.25">
      <c r="A11" s="181"/>
      <c r="B11" s="817">
        <f t="shared" ref="B11:B74" si="4">B10-C11</f>
        <v>140</v>
      </c>
      <c r="C11" s="761">
        <v>20</v>
      </c>
      <c r="D11" s="659">
        <v>243.42</v>
      </c>
      <c r="E11" s="689">
        <v>44905</v>
      </c>
      <c r="F11" s="659">
        <f t="shared" si="0"/>
        <v>243.42</v>
      </c>
      <c r="G11" s="657" t="s">
        <v>187</v>
      </c>
      <c r="H11" s="658">
        <v>101</v>
      </c>
      <c r="I11" s="693">
        <f t="shared" ref="I11:I74" si="5">I10-F11</f>
        <v>1697.11</v>
      </c>
      <c r="K11" s="181"/>
      <c r="L11" s="817">
        <f t="shared" ref="L11:L74" si="6">L10-M11</f>
        <v>15</v>
      </c>
      <c r="M11" s="761">
        <v>10</v>
      </c>
      <c r="N11" s="659">
        <v>123.46</v>
      </c>
      <c r="O11" s="689">
        <v>44944</v>
      </c>
      <c r="P11" s="659">
        <f t="shared" ref="P11:P72" si="7">N11</f>
        <v>123.46</v>
      </c>
      <c r="Q11" s="657" t="s">
        <v>500</v>
      </c>
      <c r="R11" s="658">
        <v>101</v>
      </c>
      <c r="S11" s="693">
        <f t="shared" ref="S11:S74" si="8">S10-P11</f>
        <v>185.05</v>
      </c>
      <c r="U11" s="181"/>
      <c r="V11" s="817">
        <f t="shared" ref="V11:V74" si="9">V10-W11</f>
        <v>22</v>
      </c>
      <c r="W11" s="761">
        <v>1</v>
      </c>
      <c r="X11" s="659">
        <v>13.15</v>
      </c>
      <c r="Y11" s="689">
        <v>44954</v>
      </c>
      <c r="Z11" s="659">
        <f t="shared" si="3"/>
        <v>13.15</v>
      </c>
      <c r="AA11" s="657" t="s">
        <v>570</v>
      </c>
      <c r="AB11" s="658">
        <v>101</v>
      </c>
      <c r="AC11" s="693">
        <f t="shared" ref="AC11:AC74" si="10">AC10-Z11</f>
        <v>276.50000000000006</v>
      </c>
    </row>
    <row r="12" spans="1:29" x14ac:dyDescent="0.25">
      <c r="A12" s="181"/>
      <c r="B12" s="817">
        <f t="shared" si="4"/>
        <v>135</v>
      </c>
      <c r="C12" s="761">
        <v>5</v>
      </c>
      <c r="D12" s="659">
        <v>59.83</v>
      </c>
      <c r="E12" s="689">
        <v>44905</v>
      </c>
      <c r="F12" s="659">
        <f t="shared" si="0"/>
        <v>59.83</v>
      </c>
      <c r="G12" s="657" t="s">
        <v>188</v>
      </c>
      <c r="H12" s="658">
        <v>101</v>
      </c>
      <c r="I12" s="693">
        <f t="shared" si="5"/>
        <v>1637.28</v>
      </c>
      <c r="K12" s="181"/>
      <c r="L12" s="817">
        <f t="shared" si="6"/>
        <v>5</v>
      </c>
      <c r="M12" s="761">
        <v>10</v>
      </c>
      <c r="N12" s="659">
        <v>124.29</v>
      </c>
      <c r="O12" s="689">
        <v>44945</v>
      </c>
      <c r="P12" s="659">
        <f t="shared" si="7"/>
        <v>124.29</v>
      </c>
      <c r="Q12" s="657" t="s">
        <v>508</v>
      </c>
      <c r="R12" s="658">
        <v>101</v>
      </c>
      <c r="S12" s="693">
        <f t="shared" si="8"/>
        <v>60.760000000000005</v>
      </c>
      <c r="U12" s="181"/>
      <c r="V12" s="817">
        <f t="shared" si="9"/>
        <v>22</v>
      </c>
      <c r="W12" s="761"/>
      <c r="X12" s="659"/>
      <c r="Y12" s="689"/>
      <c r="Z12" s="659">
        <f t="shared" si="3"/>
        <v>0</v>
      </c>
      <c r="AA12" s="657"/>
      <c r="AB12" s="658"/>
      <c r="AC12" s="693">
        <f t="shared" si="10"/>
        <v>276.50000000000006</v>
      </c>
    </row>
    <row r="13" spans="1:29" x14ac:dyDescent="0.25">
      <c r="A13" s="82" t="s">
        <v>33</v>
      </c>
      <c r="B13" s="817">
        <f t="shared" si="4"/>
        <v>134</v>
      </c>
      <c r="C13" s="761">
        <v>1</v>
      </c>
      <c r="D13" s="659">
        <v>12.17</v>
      </c>
      <c r="E13" s="689">
        <v>44907</v>
      </c>
      <c r="F13" s="659">
        <f t="shared" si="0"/>
        <v>12.17</v>
      </c>
      <c r="G13" s="657" t="s">
        <v>194</v>
      </c>
      <c r="H13" s="658">
        <v>101</v>
      </c>
      <c r="I13" s="693">
        <f t="shared" si="5"/>
        <v>1625.11</v>
      </c>
      <c r="K13" s="82" t="s">
        <v>33</v>
      </c>
      <c r="L13" s="817">
        <f t="shared" si="6"/>
        <v>4</v>
      </c>
      <c r="M13" s="761">
        <v>1</v>
      </c>
      <c r="N13" s="659">
        <v>12.56</v>
      </c>
      <c r="O13" s="689">
        <v>44947</v>
      </c>
      <c r="P13" s="659">
        <f t="shared" si="7"/>
        <v>12.56</v>
      </c>
      <c r="Q13" s="657" t="s">
        <v>541</v>
      </c>
      <c r="R13" s="658">
        <v>101</v>
      </c>
      <c r="S13" s="693">
        <f t="shared" si="8"/>
        <v>48.2</v>
      </c>
      <c r="U13" s="82" t="s">
        <v>33</v>
      </c>
      <c r="V13" s="817">
        <f t="shared" si="9"/>
        <v>22</v>
      </c>
      <c r="W13" s="761"/>
      <c r="X13" s="659"/>
      <c r="Y13" s="689"/>
      <c r="Z13" s="659">
        <f t="shared" si="3"/>
        <v>0</v>
      </c>
      <c r="AA13" s="657"/>
      <c r="AB13" s="658"/>
      <c r="AC13" s="693">
        <f t="shared" si="10"/>
        <v>276.50000000000006</v>
      </c>
    </row>
    <row r="14" spans="1:29" x14ac:dyDescent="0.25">
      <c r="A14" s="73"/>
      <c r="B14" s="817">
        <f t="shared" si="4"/>
        <v>129</v>
      </c>
      <c r="C14" s="761">
        <v>5</v>
      </c>
      <c r="D14" s="659">
        <v>61.52</v>
      </c>
      <c r="E14" s="689">
        <v>44907</v>
      </c>
      <c r="F14" s="659">
        <f t="shared" si="0"/>
        <v>61.52</v>
      </c>
      <c r="G14" s="657" t="s">
        <v>195</v>
      </c>
      <c r="H14" s="658">
        <v>101</v>
      </c>
      <c r="I14" s="693">
        <f t="shared" si="5"/>
        <v>1563.59</v>
      </c>
      <c r="K14" s="73"/>
      <c r="L14" s="817">
        <f t="shared" si="6"/>
        <v>4</v>
      </c>
      <c r="M14" s="761"/>
      <c r="N14" s="659"/>
      <c r="O14" s="689"/>
      <c r="P14" s="1141">
        <f t="shared" si="7"/>
        <v>0</v>
      </c>
      <c r="Q14" s="1142"/>
      <c r="R14" s="1143"/>
      <c r="S14" s="1144">
        <f t="shared" si="8"/>
        <v>48.2</v>
      </c>
      <c r="U14" s="73"/>
      <c r="V14" s="817">
        <f t="shared" si="9"/>
        <v>22</v>
      </c>
      <c r="W14" s="761"/>
      <c r="X14" s="659"/>
      <c r="Y14" s="689"/>
      <c r="Z14" s="659">
        <f t="shared" si="3"/>
        <v>0</v>
      </c>
      <c r="AA14" s="657"/>
      <c r="AB14" s="658"/>
      <c r="AC14" s="693">
        <f t="shared" si="10"/>
        <v>276.50000000000006</v>
      </c>
    </row>
    <row r="15" spans="1:29" ht="15.75" customHeight="1" x14ac:dyDescent="0.25">
      <c r="A15" s="73"/>
      <c r="B15" s="817">
        <f t="shared" si="4"/>
        <v>124</v>
      </c>
      <c r="C15" s="761">
        <v>5</v>
      </c>
      <c r="D15" s="659">
        <v>59.75</v>
      </c>
      <c r="E15" s="689">
        <v>44910</v>
      </c>
      <c r="F15" s="659">
        <f t="shared" si="0"/>
        <v>59.75</v>
      </c>
      <c r="G15" s="657" t="s">
        <v>203</v>
      </c>
      <c r="H15" s="658">
        <v>101</v>
      </c>
      <c r="I15" s="693">
        <f t="shared" si="5"/>
        <v>1503.84</v>
      </c>
      <c r="K15" s="73"/>
      <c r="L15" s="817">
        <f t="shared" si="6"/>
        <v>4</v>
      </c>
      <c r="M15" s="761"/>
      <c r="N15" s="659"/>
      <c r="O15" s="689"/>
      <c r="P15" s="1141">
        <f t="shared" si="7"/>
        <v>0</v>
      </c>
      <c r="Q15" s="1142"/>
      <c r="R15" s="1143"/>
      <c r="S15" s="1144">
        <f t="shared" si="8"/>
        <v>48.2</v>
      </c>
      <c r="U15" s="73"/>
      <c r="V15" s="817">
        <f t="shared" si="9"/>
        <v>22</v>
      </c>
      <c r="W15" s="761"/>
      <c r="X15" s="659"/>
      <c r="Y15" s="689"/>
      <c r="Z15" s="659">
        <f t="shared" si="3"/>
        <v>0</v>
      </c>
      <c r="AA15" s="657"/>
      <c r="AB15" s="658"/>
      <c r="AC15" s="693">
        <f t="shared" si="10"/>
        <v>276.50000000000006</v>
      </c>
    </row>
    <row r="16" spans="1:29" ht="15.75" customHeight="1" x14ac:dyDescent="0.25">
      <c r="B16" s="817">
        <f t="shared" si="4"/>
        <v>109</v>
      </c>
      <c r="C16" s="761">
        <v>15</v>
      </c>
      <c r="D16" s="659">
        <v>176.99</v>
      </c>
      <c r="E16" s="689">
        <v>44910</v>
      </c>
      <c r="F16" s="659">
        <f t="shared" si="0"/>
        <v>176.99</v>
      </c>
      <c r="G16" s="657" t="s">
        <v>206</v>
      </c>
      <c r="H16" s="658">
        <v>101</v>
      </c>
      <c r="I16" s="693">
        <f t="shared" si="5"/>
        <v>1326.85</v>
      </c>
      <c r="L16" s="817">
        <f t="shared" si="6"/>
        <v>0</v>
      </c>
      <c r="M16" s="761">
        <v>4</v>
      </c>
      <c r="N16" s="659"/>
      <c r="O16" s="689"/>
      <c r="P16" s="1141">
        <v>48.2</v>
      </c>
      <c r="Q16" s="1142"/>
      <c r="R16" s="1143"/>
      <c r="S16" s="1144">
        <f t="shared" si="8"/>
        <v>0</v>
      </c>
      <c r="V16" s="817">
        <f t="shared" si="9"/>
        <v>22</v>
      </c>
      <c r="W16" s="761"/>
      <c r="X16" s="659"/>
      <c r="Y16" s="689"/>
      <c r="Z16" s="659">
        <f t="shared" si="3"/>
        <v>0</v>
      </c>
      <c r="AA16" s="657"/>
      <c r="AB16" s="658"/>
      <c r="AC16" s="693">
        <f t="shared" si="10"/>
        <v>276.50000000000006</v>
      </c>
    </row>
    <row r="17" spans="1:29" x14ac:dyDescent="0.25">
      <c r="B17" s="817">
        <f t="shared" si="4"/>
        <v>94</v>
      </c>
      <c r="C17" s="761">
        <v>15</v>
      </c>
      <c r="D17" s="659">
        <v>176.73</v>
      </c>
      <c r="E17" s="689">
        <v>44913</v>
      </c>
      <c r="F17" s="659">
        <f t="shared" si="0"/>
        <v>176.73</v>
      </c>
      <c r="G17" s="657" t="s">
        <v>213</v>
      </c>
      <c r="H17" s="658">
        <v>101</v>
      </c>
      <c r="I17" s="693">
        <f t="shared" si="5"/>
        <v>1150.1199999999999</v>
      </c>
      <c r="L17" s="817">
        <f t="shared" si="6"/>
        <v>0</v>
      </c>
      <c r="M17" s="761"/>
      <c r="N17" s="659"/>
      <c r="O17" s="689"/>
      <c r="P17" s="1141">
        <f t="shared" si="7"/>
        <v>0</v>
      </c>
      <c r="Q17" s="1142"/>
      <c r="R17" s="1143"/>
      <c r="S17" s="1144">
        <f t="shared" si="8"/>
        <v>0</v>
      </c>
      <c r="V17" s="817">
        <f t="shared" si="9"/>
        <v>22</v>
      </c>
      <c r="W17" s="761"/>
      <c r="X17" s="659"/>
      <c r="Y17" s="689"/>
      <c r="Z17" s="659">
        <f t="shared" si="3"/>
        <v>0</v>
      </c>
      <c r="AA17" s="657"/>
      <c r="AB17" s="658"/>
      <c r="AC17" s="693">
        <f t="shared" si="10"/>
        <v>276.50000000000006</v>
      </c>
    </row>
    <row r="18" spans="1:29" x14ac:dyDescent="0.25">
      <c r="A18" s="122"/>
      <c r="B18" s="817">
        <f t="shared" si="4"/>
        <v>89</v>
      </c>
      <c r="C18" s="761">
        <v>5</v>
      </c>
      <c r="D18" s="659">
        <v>59.57</v>
      </c>
      <c r="E18" s="689">
        <v>44915</v>
      </c>
      <c r="F18" s="659">
        <f t="shared" si="0"/>
        <v>59.57</v>
      </c>
      <c r="G18" s="657" t="s">
        <v>221</v>
      </c>
      <c r="H18" s="658">
        <v>101</v>
      </c>
      <c r="I18" s="693">
        <f t="shared" si="5"/>
        <v>1090.55</v>
      </c>
      <c r="K18" s="122"/>
      <c r="L18" s="817">
        <f t="shared" si="6"/>
        <v>0</v>
      </c>
      <c r="M18" s="761"/>
      <c r="N18" s="659"/>
      <c r="O18" s="689"/>
      <c r="P18" s="659">
        <f t="shared" si="7"/>
        <v>0</v>
      </c>
      <c r="Q18" s="657"/>
      <c r="R18" s="658"/>
      <c r="S18" s="693">
        <f t="shared" si="8"/>
        <v>0</v>
      </c>
      <c r="U18" s="122"/>
      <c r="V18" s="817">
        <f t="shared" si="9"/>
        <v>22</v>
      </c>
      <c r="W18" s="761"/>
      <c r="X18" s="659"/>
      <c r="Y18" s="689"/>
      <c r="Z18" s="659">
        <f t="shared" si="3"/>
        <v>0</v>
      </c>
      <c r="AA18" s="657"/>
      <c r="AB18" s="658"/>
      <c r="AC18" s="693">
        <f t="shared" si="10"/>
        <v>276.50000000000006</v>
      </c>
    </row>
    <row r="19" spans="1:29" x14ac:dyDescent="0.25">
      <c r="A19" s="122"/>
      <c r="B19" s="817">
        <f t="shared" si="4"/>
        <v>74</v>
      </c>
      <c r="C19" s="761">
        <v>15</v>
      </c>
      <c r="D19" s="659">
        <v>182.89</v>
      </c>
      <c r="E19" s="689">
        <v>44916</v>
      </c>
      <c r="F19" s="659">
        <f t="shared" si="0"/>
        <v>182.89</v>
      </c>
      <c r="G19" s="657" t="s">
        <v>227</v>
      </c>
      <c r="H19" s="658">
        <v>101</v>
      </c>
      <c r="I19" s="693">
        <f t="shared" si="5"/>
        <v>907.66</v>
      </c>
      <c r="K19" s="122"/>
      <c r="L19" s="817">
        <f t="shared" si="6"/>
        <v>0</v>
      </c>
      <c r="M19" s="761"/>
      <c r="N19" s="659"/>
      <c r="O19" s="689"/>
      <c r="P19" s="659">
        <f t="shared" si="7"/>
        <v>0</v>
      </c>
      <c r="Q19" s="657"/>
      <c r="R19" s="658"/>
      <c r="S19" s="693">
        <f t="shared" si="8"/>
        <v>0</v>
      </c>
      <c r="U19" s="122"/>
      <c r="V19" s="817">
        <f t="shared" si="9"/>
        <v>22</v>
      </c>
      <c r="W19" s="761"/>
      <c r="X19" s="659"/>
      <c r="Y19" s="689"/>
      <c r="Z19" s="659">
        <f t="shared" si="3"/>
        <v>0</v>
      </c>
      <c r="AA19" s="657"/>
      <c r="AB19" s="658"/>
      <c r="AC19" s="693">
        <f t="shared" si="10"/>
        <v>276.50000000000006</v>
      </c>
    </row>
    <row r="20" spans="1:29" x14ac:dyDescent="0.25">
      <c r="A20" s="122"/>
      <c r="B20" s="817">
        <f t="shared" si="4"/>
        <v>72</v>
      </c>
      <c r="C20" s="761">
        <v>2</v>
      </c>
      <c r="D20" s="659">
        <v>25.02</v>
      </c>
      <c r="E20" s="689">
        <v>44918</v>
      </c>
      <c r="F20" s="659">
        <f t="shared" si="0"/>
        <v>25.02</v>
      </c>
      <c r="G20" s="657" t="s">
        <v>244</v>
      </c>
      <c r="H20" s="658">
        <v>101</v>
      </c>
      <c r="I20" s="693">
        <f t="shared" si="5"/>
        <v>882.64</v>
      </c>
      <c r="K20" s="122"/>
      <c r="L20" s="817">
        <f t="shared" si="6"/>
        <v>0</v>
      </c>
      <c r="M20" s="761"/>
      <c r="N20" s="659"/>
      <c r="O20" s="689"/>
      <c r="P20" s="659">
        <f t="shared" si="7"/>
        <v>0</v>
      </c>
      <c r="Q20" s="657"/>
      <c r="R20" s="658"/>
      <c r="S20" s="693">
        <f t="shared" si="8"/>
        <v>0</v>
      </c>
      <c r="U20" s="122"/>
      <c r="V20" s="817">
        <f t="shared" si="9"/>
        <v>22</v>
      </c>
      <c r="W20" s="761"/>
      <c r="X20" s="659"/>
      <c r="Y20" s="689"/>
      <c r="Z20" s="659">
        <f t="shared" si="3"/>
        <v>0</v>
      </c>
      <c r="AA20" s="657"/>
      <c r="AB20" s="658"/>
      <c r="AC20" s="693">
        <f t="shared" si="10"/>
        <v>276.50000000000006</v>
      </c>
    </row>
    <row r="21" spans="1:29" x14ac:dyDescent="0.25">
      <c r="A21" s="122"/>
      <c r="B21" s="817">
        <f t="shared" si="4"/>
        <v>62</v>
      </c>
      <c r="C21" s="761">
        <v>10</v>
      </c>
      <c r="D21" s="659">
        <v>121.23</v>
      </c>
      <c r="E21" s="689">
        <v>44921</v>
      </c>
      <c r="F21" s="659">
        <f t="shared" si="0"/>
        <v>121.23</v>
      </c>
      <c r="G21" s="657" t="s">
        <v>251</v>
      </c>
      <c r="H21" s="658">
        <v>101</v>
      </c>
      <c r="I21" s="693">
        <f t="shared" si="5"/>
        <v>761.41</v>
      </c>
      <c r="K21" s="122"/>
      <c r="L21" s="817">
        <f t="shared" si="6"/>
        <v>0</v>
      </c>
      <c r="M21" s="761"/>
      <c r="N21" s="659"/>
      <c r="O21" s="689"/>
      <c r="P21" s="659">
        <f t="shared" si="7"/>
        <v>0</v>
      </c>
      <c r="Q21" s="657"/>
      <c r="R21" s="658"/>
      <c r="S21" s="693">
        <f t="shared" si="8"/>
        <v>0</v>
      </c>
      <c r="U21" s="122"/>
      <c r="V21" s="817">
        <f t="shared" si="9"/>
        <v>22</v>
      </c>
      <c r="W21" s="761"/>
      <c r="X21" s="659"/>
      <c r="Y21" s="689"/>
      <c r="Z21" s="659">
        <f t="shared" si="3"/>
        <v>0</v>
      </c>
      <c r="AA21" s="657"/>
      <c r="AB21" s="658"/>
      <c r="AC21" s="693">
        <f t="shared" si="10"/>
        <v>276.50000000000006</v>
      </c>
    </row>
    <row r="22" spans="1:29" x14ac:dyDescent="0.25">
      <c r="A22" s="122"/>
      <c r="B22" s="817">
        <f t="shared" si="4"/>
        <v>57</v>
      </c>
      <c r="C22" s="761">
        <v>5</v>
      </c>
      <c r="D22" s="659">
        <v>59.93</v>
      </c>
      <c r="E22" s="689">
        <v>44922</v>
      </c>
      <c r="F22" s="659">
        <f t="shared" si="0"/>
        <v>59.93</v>
      </c>
      <c r="G22" s="657" t="s">
        <v>253</v>
      </c>
      <c r="H22" s="658">
        <v>101</v>
      </c>
      <c r="I22" s="693">
        <f t="shared" si="5"/>
        <v>701.48</v>
      </c>
      <c r="K22" s="122"/>
      <c r="L22" s="817">
        <f t="shared" si="6"/>
        <v>0</v>
      </c>
      <c r="M22" s="761"/>
      <c r="N22" s="659"/>
      <c r="O22" s="689"/>
      <c r="P22" s="659">
        <f t="shared" si="7"/>
        <v>0</v>
      </c>
      <c r="Q22" s="657"/>
      <c r="R22" s="658"/>
      <c r="S22" s="693">
        <f t="shared" si="8"/>
        <v>0</v>
      </c>
      <c r="U22" s="122"/>
      <c r="V22" s="817">
        <f t="shared" si="9"/>
        <v>22</v>
      </c>
      <c r="W22" s="761"/>
      <c r="X22" s="659"/>
      <c r="Y22" s="689"/>
      <c r="Z22" s="659">
        <f t="shared" si="3"/>
        <v>0</v>
      </c>
      <c r="AA22" s="657"/>
      <c r="AB22" s="658"/>
      <c r="AC22" s="693">
        <f t="shared" si="10"/>
        <v>276.50000000000006</v>
      </c>
    </row>
    <row r="23" spans="1:29" x14ac:dyDescent="0.25">
      <c r="A23" s="123"/>
      <c r="B23" s="817">
        <f t="shared" si="4"/>
        <v>47</v>
      </c>
      <c r="C23" s="761">
        <v>10</v>
      </c>
      <c r="D23" s="659">
        <v>120.6</v>
      </c>
      <c r="E23" s="689">
        <v>44924</v>
      </c>
      <c r="F23" s="659">
        <f t="shared" si="0"/>
        <v>120.6</v>
      </c>
      <c r="G23" s="657" t="s">
        <v>246</v>
      </c>
      <c r="H23" s="658">
        <v>101</v>
      </c>
      <c r="I23" s="693">
        <f t="shared" si="5"/>
        <v>580.88</v>
      </c>
      <c r="K23" s="123"/>
      <c r="L23" s="817">
        <f t="shared" si="6"/>
        <v>0</v>
      </c>
      <c r="M23" s="761"/>
      <c r="N23" s="659"/>
      <c r="O23" s="689"/>
      <c r="P23" s="659">
        <f t="shared" si="7"/>
        <v>0</v>
      </c>
      <c r="Q23" s="657"/>
      <c r="R23" s="658"/>
      <c r="S23" s="693">
        <f t="shared" si="8"/>
        <v>0</v>
      </c>
      <c r="U23" s="123"/>
      <c r="V23" s="817">
        <f t="shared" si="9"/>
        <v>22</v>
      </c>
      <c r="W23" s="761"/>
      <c r="X23" s="659"/>
      <c r="Y23" s="689"/>
      <c r="Z23" s="659">
        <f t="shared" si="3"/>
        <v>0</v>
      </c>
      <c r="AA23" s="657"/>
      <c r="AB23" s="658"/>
      <c r="AC23" s="693">
        <f t="shared" si="10"/>
        <v>276.50000000000006</v>
      </c>
    </row>
    <row r="24" spans="1:29" x14ac:dyDescent="0.25">
      <c r="A24" s="122"/>
      <c r="B24" s="817">
        <f t="shared" si="4"/>
        <v>35</v>
      </c>
      <c r="C24" s="761">
        <v>12</v>
      </c>
      <c r="D24" s="659">
        <v>147.19</v>
      </c>
      <c r="E24" s="689">
        <v>44924</v>
      </c>
      <c r="F24" s="659">
        <f t="shared" si="0"/>
        <v>147.19</v>
      </c>
      <c r="G24" s="657" t="s">
        <v>259</v>
      </c>
      <c r="H24" s="658">
        <v>101</v>
      </c>
      <c r="I24" s="693">
        <f t="shared" si="5"/>
        <v>433.69</v>
      </c>
      <c r="K24" s="122"/>
      <c r="L24" s="817">
        <f t="shared" si="6"/>
        <v>0</v>
      </c>
      <c r="M24" s="761"/>
      <c r="N24" s="659"/>
      <c r="O24" s="689"/>
      <c r="P24" s="659">
        <f t="shared" si="7"/>
        <v>0</v>
      </c>
      <c r="Q24" s="657"/>
      <c r="R24" s="658"/>
      <c r="S24" s="693">
        <f t="shared" si="8"/>
        <v>0</v>
      </c>
      <c r="U24" s="122"/>
      <c r="V24" s="817">
        <f t="shared" si="9"/>
        <v>22</v>
      </c>
      <c r="W24" s="761"/>
      <c r="X24" s="659"/>
      <c r="Y24" s="689"/>
      <c r="Z24" s="659">
        <f t="shared" si="3"/>
        <v>0</v>
      </c>
      <c r="AA24" s="657"/>
      <c r="AB24" s="658"/>
      <c r="AC24" s="693">
        <f t="shared" si="10"/>
        <v>276.50000000000006</v>
      </c>
    </row>
    <row r="25" spans="1:29" x14ac:dyDescent="0.25">
      <c r="A25" s="122"/>
      <c r="B25" s="817">
        <f t="shared" si="4"/>
        <v>34</v>
      </c>
      <c r="C25" s="761">
        <v>1</v>
      </c>
      <c r="D25" s="659">
        <v>12.38</v>
      </c>
      <c r="E25" s="689">
        <v>44925</v>
      </c>
      <c r="F25" s="659">
        <f t="shared" si="0"/>
        <v>12.38</v>
      </c>
      <c r="G25" s="657" t="s">
        <v>264</v>
      </c>
      <c r="H25" s="658">
        <v>101</v>
      </c>
      <c r="I25" s="693">
        <f t="shared" si="5"/>
        <v>421.31</v>
      </c>
      <c r="K25" s="122"/>
      <c r="L25" s="817">
        <f t="shared" si="6"/>
        <v>0</v>
      </c>
      <c r="M25" s="761"/>
      <c r="N25" s="659"/>
      <c r="O25" s="689"/>
      <c r="P25" s="659">
        <f t="shared" si="7"/>
        <v>0</v>
      </c>
      <c r="Q25" s="657"/>
      <c r="R25" s="658"/>
      <c r="S25" s="693">
        <f t="shared" si="8"/>
        <v>0</v>
      </c>
      <c r="U25" s="122"/>
      <c r="V25" s="817">
        <f t="shared" si="9"/>
        <v>22</v>
      </c>
      <c r="W25" s="761"/>
      <c r="X25" s="659"/>
      <c r="Y25" s="689"/>
      <c r="Z25" s="659">
        <f t="shared" si="3"/>
        <v>0</v>
      </c>
      <c r="AA25" s="657"/>
      <c r="AB25" s="658"/>
      <c r="AC25" s="693">
        <f t="shared" si="10"/>
        <v>276.50000000000006</v>
      </c>
    </row>
    <row r="26" spans="1:29" x14ac:dyDescent="0.25">
      <c r="A26" s="122"/>
      <c r="B26" s="766">
        <f t="shared" si="4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3">
        <f t="shared" si="5"/>
        <v>234.69</v>
      </c>
      <c r="K26" s="122"/>
      <c r="L26" s="181">
        <f t="shared" si="6"/>
        <v>0</v>
      </c>
      <c r="M26" s="15"/>
      <c r="N26" s="69"/>
      <c r="O26" s="201"/>
      <c r="P26" s="69">
        <f t="shared" si="7"/>
        <v>0</v>
      </c>
      <c r="Q26" s="70"/>
      <c r="R26" s="71"/>
      <c r="S26" s="105">
        <f t="shared" si="8"/>
        <v>0</v>
      </c>
      <c r="U26" s="122"/>
      <c r="V26" s="181">
        <f t="shared" si="9"/>
        <v>22</v>
      </c>
      <c r="W26" s="15"/>
      <c r="X26" s="69"/>
      <c r="Y26" s="201"/>
      <c r="Z26" s="69">
        <f t="shared" si="3"/>
        <v>0</v>
      </c>
      <c r="AA26" s="70"/>
      <c r="AB26" s="71"/>
      <c r="AC26" s="105">
        <f t="shared" si="10"/>
        <v>276.50000000000006</v>
      </c>
    </row>
    <row r="27" spans="1:29" x14ac:dyDescent="0.25">
      <c r="A27" s="122"/>
      <c r="B27" s="181">
        <f t="shared" si="4"/>
        <v>7</v>
      </c>
      <c r="C27" s="15">
        <v>12</v>
      </c>
      <c r="D27" s="640">
        <v>148.58000000000001</v>
      </c>
      <c r="E27" s="1010">
        <v>44935</v>
      </c>
      <c r="F27" s="640">
        <f t="shared" si="0"/>
        <v>148.58000000000001</v>
      </c>
      <c r="G27" s="642" t="s">
        <v>447</v>
      </c>
      <c r="H27" s="204">
        <v>101</v>
      </c>
      <c r="I27" s="934">
        <f t="shared" si="5"/>
        <v>86.109999999999985</v>
      </c>
      <c r="K27" s="122"/>
      <c r="L27" s="181">
        <f t="shared" si="6"/>
        <v>0</v>
      </c>
      <c r="M27" s="15"/>
      <c r="N27" s="69"/>
      <c r="O27" s="201"/>
      <c r="P27" s="69">
        <f t="shared" si="7"/>
        <v>0</v>
      </c>
      <c r="Q27" s="70"/>
      <c r="R27" s="71"/>
      <c r="S27" s="105">
        <f t="shared" si="8"/>
        <v>0</v>
      </c>
      <c r="U27" s="122"/>
      <c r="V27" s="181">
        <f t="shared" si="9"/>
        <v>22</v>
      </c>
      <c r="W27" s="15"/>
      <c r="X27" s="69"/>
      <c r="Y27" s="201"/>
      <c r="Z27" s="69">
        <f t="shared" si="3"/>
        <v>0</v>
      </c>
      <c r="AA27" s="70"/>
      <c r="AB27" s="71"/>
      <c r="AC27" s="105">
        <f t="shared" si="10"/>
        <v>276.50000000000006</v>
      </c>
    </row>
    <row r="28" spans="1:29" x14ac:dyDescent="0.25">
      <c r="A28" s="122"/>
      <c r="B28" s="181">
        <f t="shared" si="4"/>
        <v>6</v>
      </c>
      <c r="C28" s="15">
        <v>1</v>
      </c>
      <c r="D28" s="640">
        <v>12.04</v>
      </c>
      <c r="E28" s="1010">
        <v>44935</v>
      </c>
      <c r="F28" s="640">
        <f t="shared" si="0"/>
        <v>12.04</v>
      </c>
      <c r="G28" s="642" t="s">
        <v>448</v>
      </c>
      <c r="H28" s="204">
        <v>101</v>
      </c>
      <c r="I28" s="934">
        <f t="shared" si="5"/>
        <v>74.069999999999993</v>
      </c>
      <c r="K28" s="122"/>
      <c r="L28" s="181">
        <f t="shared" si="6"/>
        <v>0</v>
      </c>
      <c r="M28" s="15"/>
      <c r="N28" s="69"/>
      <c r="O28" s="201"/>
      <c r="P28" s="69">
        <f t="shared" si="7"/>
        <v>0</v>
      </c>
      <c r="Q28" s="70"/>
      <c r="R28" s="71"/>
      <c r="S28" s="105">
        <f t="shared" si="8"/>
        <v>0</v>
      </c>
      <c r="U28" s="122"/>
      <c r="V28" s="181">
        <f t="shared" si="9"/>
        <v>22</v>
      </c>
      <c r="W28" s="15"/>
      <c r="X28" s="69"/>
      <c r="Y28" s="201"/>
      <c r="Z28" s="69">
        <f t="shared" si="3"/>
        <v>0</v>
      </c>
      <c r="AA28" s="70"/>
      <c r="AB28" s="71"/>
      <c r="AC28" s="105">
        <f t="shared" si="10"/>
        <v>276.50000000000006</v>
      </c>
    </row>
    <row r="29" spans="1:29" x14ac:dyDescent="0.25">
      <c r="A29" s="122"/>
      <c r="B29" s="181">
        <f t="shared" si="4"/>
        <v>6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5"/>
        <v>74.069999999999993</v>
      </c>
      <c r="K29" s="122"/>
      <c r="L29" s="181">
        <f t="shared" si="6"/>
        <v>0</v>
      </c>
      <c r="M29" s="15"/>
      <c r="N29" s="69"/>
      <c r="O29" s="201"/>
      <c r="P29" s="69">
        <f t="shared" si="7"/>
        <v>0</v>
      </c>
      <c r="Q29" s="70"/>
      <c r="R29" s="71"/>
      <c r="S29" s="105">
        <f t="shared" si="8"/>
        <v>0</v>
      </c>
      <c r="U29" s="122"/>
      <c r="V29" s="181">
        <f t="shared" si="9"/>
        <v>22</v>
      </c>
      <c r="W29" s="15"/>
      <c r="X29" s="69"/>
      <c r="Y29" s="201"/>
      <c r="Z29" s="69">
        <f t="shared" si="3"/>
        <v>0</v>
      </c>
      <c r="AA29" s="70"/>
      <c r="AB29" s="71"/>
      <c r="AC29" s="105">
        <f t="shared" si="10"/>
        <v>276.50000000000006</v>
      </c>
    </row>
    <row r="30" spans="1:29" x14ac:dyDescent="0.25">
      <c r="A30" s="122"/>
      <c r="B30" s="181">
        <f t="shared" si="4"/>
        <v>6</v>
      </c>
      <c r="C30" s="15"/>
      <c r="D30" s="640"/>
      <c r="E30" s="1150"/>
      <c r="F30" s="1145">
        <f t="shared" si="0"/>
        <v>0</v>
      </c>
      <c r="G30" s="1146"/>
      <c r="H30" s="1137"/>
      <c r="I30" s="1138">
        <f t="shared" si="5"/>
        <v>74.069999999999993</v>
      </c>
      <c r="K30" s="122"/>
      <c r="L30" s="181">
        <f t="shared" si="6"/>
        <v>0</v>
      </c>
      <c r="M30" s="15"/>
      <c r="N30" s="69"/>
      <c r="O30" s="201"/>
      <c r="P30" s="69">
        <f t="shared" si="7"/>
        <v>0</v>
      </c>
      <c r="Q30" s="70"/>
      <c r="R30" s="71"/>
      <c r="S30" s="105">
        <f t="shared" si="8"/>
        <v>0</v>
      </c>
      <c r="U30" s="122"/>
      <c r="V30" s="181">
        <f t="shared" si="9"/>
        <v>22</v>
      </c>
      <c r="W30" s="15"/>
      <c r="X30" s="69"/>
      <c r="Y30" s="201"/>
      <c r="Z30" s="69">
        <f t="shared" si="3"/>
        <v>0</v>
      </c>
      <c r="AA30" s="70"/>
      <c r="AB30" s="71"/>
      <c r="AC30" s="105">
        <f t="shared" si="10"/>
        <v>276.50000000000006</v>
      </c>
    </row>
    <row r="31" spans="1:29" x14ac:dyDescent="0.25">
      <c r="A31" s="122"/>
      <c r="B31" s="181">
        <f t="shared" si="4"/>
        <v>0</v>
      </c>
      <c r="C31" s="15">
        <v>6</v>
      </c>
      <c r="D31" s="640"/>
      <c r="E31" s="1150"/>
      <c r="F31" s="1145">
        <v>74.069999999999993</v>
      </c>
      <c r="G31" s="1146"/>
      <c r="H31" s="1137"/>
      <c r="I31" s="1138">
        <f t="shared" si="5"/>
        <v>0</v>
      </c>
      <c r="K31" s="122"/>
      <c r="L31" s="181">
        <f t="shared" si="6"/>
        <v>0</v>
      </c>
      <c r="M31" s="15"/>
      <c r="N31" s="69"/>
      <c r="O31" s="201"/>
      <c r="P31" s="69">
        <f t="shared" si="7"/>
        <v>0</v>
      </c>
      <c r="Q31" s="70"/>
      <c r="R31" s="71"/>
      <c r="S31" s="105">
        <f t="shared" si="8"/>
        <v>0</v>
      </c>
      <c r="U31" s="122"/>
      <c r="V31" s="181">
        <f t="shared" si="9"/>
        <v>22</v>
      </c>
      <c r="W31" s="15"/>
      <c r="X31" s="69"/>
      <c r="Y31" s="201"/>
      <c r="Z31" s="69">
        <f t="shared" si="3"/>
        <v>0</v>
      </c>
      <c r="AA31" s="70"/>
      <c r="AB31" s="71"/>
      <c r="AC31" s="105">
        <f t="shared" si="10"/>
        <v>276.50000000000006</v>
      </c>
    </row>
    <row r="32" spans="1:29" x14ac:dyDescent="0.25">
      <c r="A32" s="122"/>
      <c r="B32" s="181">
        <f t="shared" si="4"/>
        <v>0</v>
      </c>
      <c r="C32" s="15"/>
      <c r="D32" s="640"/>
      <c r="E32" s="1150"/>
      <c r="F32" s="1145">
        <f t="shared" si="0"/>
        <v>0</v>
      </c>
      <c r="G32" s="1146"/>
      <c r="H32" s="1137"/>
      <c r="I32" s="1138">
        <f t="shared" si="5"/>
        <v>0</v>
      </c>
      <c r="K32" s="122"/>
      <c r="L32" s="181">
        <f t="shared" si="6"/>
        <v>0</v>
      </c>
      <c r="M32" s="15"/>
      <c r="N32" s="69"/>
      <c r="O32" s="201"/>
      <c r="P32" s="69">
        <f t="shared" si="7"/>
        <v>0</v>
      </c>
      <c r="Q32" s="70"/>
      <c r="R32" s="71"/>
      <c r="S32" s="105">
        <f t="shared" si="8"/>
        <v>0</v>
      </c>
      <c r="U32" s="122"/>
      <c r="V32" s="181">
        <f t="shared" si="9"/>
        <v>22</v>
      </c>
      <c r="W32" s="15"/>
      <c r="X32" s="69"/>
      <c r="Y32" s="201"/>
      <c r="Z32" s="69">
        <f t="shared" si="3"/>
        <v>0</v>
      </c>
      <c r="AA32" s="70"/>
      <c r="AB32" s="71"/>
      <c r="AC32" s="105">
        <f t="shared" si="10"/>
        <v>276.50000000000006</v>
      </c>
    </row>
    <row r="33" spans="1:29" x14ac:dyDescent="0.25">
      <c r="A33" s="122"/>
      <c r="B33" s="181">
        <f t="shared" si="4"/>
        <v>0</v>
      </c>
      <c r="C33" s="15"/>
      <c r="D33" s="640"/>
      <c r="E33" s="1150"/>
      <c r="F33" s="1145">
        <f t="shared" si="0"/>
        <v>0</v>
      </c>
      <c r="G33" s="1146"/>
      <c r="H33" s="1137"/>
      <c r="I33" s="1138">
        <f t="shared" si="5"/>
        <v>0</v>
      </c>
      <c r="K33" s="122"/>
      <c r="L33" s="181">
        <f t="shared" si="6"/>
        <v>0</v>
      </c>
      <c r="M33" s="15"/>
      <c r="N33" s="69"/>
      <c r="O33" s="201"/>
      <c r="P33" s="69">
        <f t="shared" si="7"/>
        <v>0</v>
      </c>
      <c r="Q33" s="70"/>
      <c r="R33" s="71"/>
      <c r="S33" s="105">
        <f t="shared" si="8"/>
        <v>0</v>
      </c>
      <c r="U33" s="122"/>
      <c r="V33" s="181">
        <f t="shared" si="9"/>
        <v>22</v>
      </c>
      <c r="W33" s="15"/>
      <c r="X33" s="69"/>
      <c r="Y33" s="201"/>
      <c r="Z33" s="69">
        <f t="shared" si="3"/>
        <v>0</v>
      </c>
      <c r="AA33" s="70"/>
      <c r="AB33" s="71"/>
      <c r="AC33" s="105">
        <f t="shared" si="10"/>
        <v>276.50000000000006</v>
      </c>
    </row>
    <row r="34" spans="1:29" x14ac:dyDescent="0.25">
      <c r="A34" s="122"/>
      <c r="B34" s="181">
        <f t="shared" si="4"/>
        <v>0</v>
      </c>
      <c r="C34" s="15"/>
      <c r="D34" s="640"/>
      <c r="E34" s="1150"/>
      <c r="F34" s="1145">
        <f t="shared" si="0"/>
        <v>0</v>
      </c>
      <c r="G34" s="1146"/>
      <c r="H34" s="1137"/>
      <c r="I34" s="1138">
        <f t="shared" si="5"/>
        <v>0</v>
      </c>
      <c r="K34" s="122"/>
      <c r="L34" s="181">
        <f t="shared" si="6"/>
        <v>0</v>
      </c>
      <c r="M34" s="15"/>
      <c r="N34" s="69"/>
      <c r="O34" s="201"/>
      <c r="P34" s="69">
        <f t="shared" si="7"/>
        <v>0</v>
      </c>
      <c r="Q34" s="70"/>
      <c r="R34" s="71"/>
      <c r="S34" s="105">
        <f t="shared" si="8"/>
        <v>0</v>
      </c>
      <c r="U34" s="122"/>
      <c r="V34" s="181">
        <f t="shared" si="9"/>
        <v>22</v>
      </c>
      <c r="W34" s="15"/>
      <c r="X34" s="69"/>
      <c r="Y34" s="201"/>
      <c r="Z34" s="69">
        <f t="shared" si="3"/>
        <v>0</v>
      </c>
      <c r="AA34" s="70"/>
      <c r="AB34" s="71"/>
      <c r="AC34" s="105">
        <f t="shared" si="10"/>
        <v>276.50000000000006</v>
      </c>
    </row>
    <row r="35" spans="1:29" x14ac:dyDescent="0.25">
      <c r="A35" s="122"/>
      <c r="B35" s="181">
        <f t="shared" si="4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5"/>
        <v>0</v>
      </c>
      <c r="K35" s="122"/>
      <c r="L35" s="181">
        <f t="shared" si="6"/>
        <v>0</v>
      </c>
      <c r="M35" s="15"/>
      <c r="N35" s="69"/>
      <c r="O35" s="201"/>
      <c r="P35" s="69">
        <f t="shared" si="7"/>
        <v>0</v>
      </c>
      <c r="Q35" s="70"/>
      <c r="R35" s="71"/>
      <c r="S35" s="105">
        <f t="shared" si="8"/>
        <v>0</v>
      </c>
      <c r="U35" s="122"/>
      <c r="V35" s="181">
        <f t="shared" si="9"/>
        <v>22</v>
      </c>
      <c r="W35" s="15"/>
      <c r="X35" s="69"/>
      <c r="Y35" s="201"/>
      <c r="Z35" s="69">
        <f t="shared" si="3"/>
        <v>0</v>
      </c>
      <c r="AA35" s="70"/>
      <c r="AB35" s="71"/>
      <c r="AC35" s="105">
        <f t="shared" si="10"/>
        <v>276.50000000000006</v>
      </c>
    </row>
    <row r="36" spans="1:29" x14ac:dyDescent="0.25">
      <c r="A36" s="122" t="s">
        <v>22</v>
      </c>
      <c r="B36" s="181">
        <f t="shared" si="4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5"/>
        <v>0</v>
      </c>
      <c r="K36" s="122" t="s">
        <v>22</v>
      </c>
      <c r="L36" s="181">
        <f t="shared" si="6"/>
        <v>0</v>
      </c>
      <c r="M36" s="15"/>
      <c r="N36" s="69"/>
      <c r="O36" s="201"/>
      <c r="P36" s="69">
        <f t="shared" si="7"/>
        <v>0</v>
      </c>
      <c r="Q36" s="70"/>
      <c r="R36" s="71"/>
      <c r="S36" s="105">
        <f t="shared" si="8"/>
        <v>0</v>
      </c>
      <c r="U36" s="122" t="s">
        <v>22</v>
      </c>
      <c r="V36" s="181">
        <f t="shared" si="9"/>
        <v>22</v>
      </c>
      <c r="W36" s="15"/>
      <c r="X36" s="69"/>
      <c r="Y36" s="201"/>
      <c r="Z36" s="69">
        <f t="shared" si="3"/>
        <v>0</v>
      </c>
      <c r="AA36" s="70"/>
      <c r="AB36" s="71"/>
      <c r="AC36" s="105">
        <f t="shared" si="10"/>
        <v>276.50000000000006</v>
      </c>
    </row>
    <row r="37" spans="1:29" x14ac:dyDescent="0.25">
      <c r="A37" s="123"/>
      <c r="B37" s="181">
        <f t="shared" si="4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5"/>
        <v>0</v>
      </c>
      <c r="K37" s="123"/>
      <c r="L37" s="181">
        <f t="shared" si="6"/>
        <v>0</v>
      </c>
      <c r="M37" s="15"/>
      <c r="N37" s="69"/>
      <c r="O37" s="201"/>
      <c r="P37" s="69">
        <f t="shared" si="7"/>
        <v>0</v>
      </c>
      <c r="Q37" s="70"/>
      <c r="R37" s="71"/>
      <c r="S37" s="105">
        <f t="shared" si="8"/>
        <v>0</v>
      </c>
      <c r="U37" s="123"/>
      <c r="V37" s="181">
        <f t="shared" si="9"/>
        <v>22</v>
      </c>
      <c r="W37" s="15"/>
      <c r="X37" s="69"/>
      <c r="Y37" s="201"/>
      <c r="Z37" s="69">
        <f t="shared" si="3"/>
        <v>0</v>
      </c>
      <c r="AA37" s="70"/>
      <c r="AB37" s="71"/>
      <c r="AC37" s="105">
        <f t="shared" si="10"/>
        <v>276.50000000000006</v>
      </c>
    </row>
    <row r="38" spans="1:29" x14ac:dyDescent="0.25">
      <c r="A38" s="122"/>
      <c r="B38" s="181">
        <f t="shared" si="4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5"/>
        <v>0</v>
      </c>
      <c r="K38" s="122"/>
      <c r="L38" s="181">
        <f t="shared" si="6"/>
        <v>0</v>
      </c>
      <c r="M38" s="15"/>
      <c r="N38" s="69"/>
      <c r="O38" s="201"/>
      <c r="P38" s="69">
        <f t="shared" si="7"/>
        <v>0</v>
      </c>
      <c r="Q38" s="70"/>
      <c r="R38" s="71"/>
      <c r="S38" s="105">
        <f t="shared" si="8"/>
        <v>0</v>
      </c>
      <c r="U38" s="122"/>
      <c r="V38" s="181">
        <f t="shared" si="9"/>
        <v>22</v>
      </c>
      <c r="W38" s="15"/>
      <c r="X38" s="69"/>
      <c r="Y38" s="201"/>
      <c r="Z38" s="69">
        <f t="shared" si="3"/>
        <v>0</v>
      </c>
      <c r="AA38" s="70"/>
      <c r="AB38" s="71"/>
      <c r="AC38" s="105">
        <f t="shared" si="10"/>
        <v>276.50000000000006</v>
      </c>
    </row>
    <row r="39" spans="1:29" x14ac:dyDescent="0.25">
      <c r="A39" s="122"/>
      <c r="B39" s="181">
        <f t="shared" si="4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5"/>
        <v>0</v>
      </c>
      <c r="K39" s="122"/>
      <c r="L39" s="181">
        <f t="shared" si="6"/>
        <v>0</v>
      </c>
      <c r="M39" s="15"/>
      <c r="N39" s="69"/>
      <c r="O39" s="201"/>
      <c r="P39" s="69">
        <f t="shared" si="7"/>
        <v>0</v>
      </c>
      <c r="Q39" s="70"/>
      <c r="R39" s="71"/>
      <c r="S39" s="105">
        <f t="shared" si="8"/>
        <v>0</v>
      </c>
      <c r="U39" s="122"/>
      <c r="V39" s="181">
        <f t="shared" si="9"/>
        <v>22</v>
      </c>
      <c r="W39" s="15"/>
      <c r="X39" s="69"/>
      <c r="Y39" s="201"/>
      <c r="Z39" s="69">
        <f t="shared" si="3"/>
        <v>0</v>
      </c>
      <c r="AA39" s="70"/>
      <c r="AB39" s="71"/>
      <c r="AC39" s="105">
        <f t="shared" si="10"/>
        <v>276.50000000000006</v>
      </c>
    </row>
    <row r="40" spans="1:29" x14ac:dyDescent="0.25">
      <c r="A40" s="122"/>
      <c r="B40" s="181">
        <f t="shared" si="4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5"/>
        <v>0</v>
      </c>
      <c r="K40" s="122"/>
      <c r="L40" s="181">
        <f t="shared" si="6"/>
        <v>0</v>
      </c>
      <c r="M40" s="15"/>
      <c r="N40" s="69"/>
      <c r="O40" s="201"/>
      <c r="P40" s="69">
        <f t="shared" si="7"/>
        <v>0</v>
      </c>
      <c r="Q40" s="70"/>
      <c r="R40" s="71"/>
      <c r="S40" s="105">
        <f t="shared" si="8"/>
        <v>0</v>
      </c>
      <c r="U40" s="122"/>
      <c r="V40" s="181">
        <f t="shared" si="9"/>
        <v>22</v>
      </c>
      <c r="W40" s="15"/>
      <c r="X40" s="69"/>
      <c r="Y40" s="201"/>
      <c r="Z40" s="69">
        <f t="shared" si="3"/>
        <v>0</v>
      </c>
      <c r="AA40" s="70"/>
      <c r="AB40" s="71"/>
      <c r="AC40" s="105">
        <f t="shared" si="10"/>
        <v>276.50000000000006</v>
      </c>
    </row>
    <row r="41" spans="1:29" x14ac:dyDescent="0.25">
      <c r="A41" s="122"/>
      <c r="B41" s="181">
        <f t="shared" si="4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5"/>
        <v>0</v>
      </c>
      <c r="K41" s="122"/>
      <c r="L41" s="181">
        <f t="shared" si="6"/>
        <v>0</v>
      </c>
      <c r="M41" s="15"/>
      <c r="N41" s="69"/>
      <c r="O41" s="201"/>
      <c r="P41" s="69">
        <f t="shared" si="7"/>
        <v>0</v>
      </c>
      <c r="Q41" s="70"/>
      <c r="R41" s="71"/>
      <c r="S41" s="105">
        <f t="shared" si="8"/>
        <v>0</v>
      </c>
      <c r="U41" s="122"/>
      <c r="V41" s="181">
        <f t="shared" si="9"/>
        <v>22</v>
      </c>
      <c r="W41" s="15"/>
      <c r="X41" s="69"/>
      <c r="Y41" s="201"/>
      <c r="Z41" s="69">
        <f t="shared" si="3"/>
        <v>0</v>
      </c>
      <c r="AA41" s="70"/>
      <c r="AB41" s="71"/>
      <c r="AC41" s="105">
        <f t="shared" si="10"/>
        <v>276.50000000000006</v>
      </c>
    </row>
    <row r="42" spans="1:29" x14ac:dyDescent="0.25">
      <c r="A42" s="122"/>
      <c r="B42" s="181">
        <f t="shared" si="4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5"/>
        <v>0</v>
      </c>
      <c r="K42" s="122"/>
      <c r="L42" s="181">
        <f t="shared" si="6"/>
        <v>0</v>
      </c>
      <c r="M42" s="15"/>
      <c r="N42" s="69"/>
      <c r="O42" s="201"/>
      <c r="P42" s="69">
        <f t="shared" si="7"/>
        <v>0</v>
      </c>
      <c r="Q42" s="70"/>
      <c r="R42" s="71"/>
      <c r="S42" s="105">
        <f t="shared" si="8"/>
        <v>0</v>
      </c>
      <c r="U42" s="122"/>
      <c r="V42" s="181">
        <f t="shared" si="9"/>
        <v>22</v>
      </c>
      <c r="W42" s="15"/>
      <c r="X42" s="69"/>
      <c r="Y42" s="201"/>
      <c r="Z42" s="69">
        <f t="shared" si="3"/>
        <v>0</v>
      </c>
      <c r="AA42" s="70"/>
      <c r="AB42" s="71"/>
      <c r="AC42" s="105">
        <f t="shared" si="10"/>
        <v>276.50000000000006</v>
      </c>
    </row>
    <row r="43" spans="1:29" x14ac:dyDescent="0.25">
      <c r="A43" s="122"/>
      <c r="B43" s="181">
        <f t="shared" si="4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5"/>
        <v>0</v>
      </c>
      <c r="K43" s="122"/>
      <c r="L43" s="181">
        <f t="shared" si="6"/>
        <v>0</v>
      </c>
      <c r="M43" s="15"/>
      <c r="N43" s="69"/>
      <c r="O43" s="201"/>
      <c r="P43" s="69">
        <f t="shared" si="7"/>
        <v>0</v>
      </c>
      <c r="Q43" s="70"/>
      <c r="R43" s="71"/>
      <c r="S43" s="105">
        <f t="shared" si="8"/>
        <v>0</v>
      </c>
      <c r="U43" s="122"/>
      <c r="V43" s="181">
        <f t="shared" si="9"/>
        <v>22</v>
      </c>
      <c r="W43" s="15"/>
      <c r="X43" s="69"/>
      <c r="Y43" s="201"/>
      <c r="Z43" s="69">
        <f t="shared" si="3"/>
        <v>0</v>
      </c>
      <c r="AA43" s="70"/>
      <c r="AB43" s="71"/>
      <c r="AC43" s="105">
        <f t="shared" si="10"/>
        <v>276.50000000000006</v>
      </c>
    </row>
    <row r="44" spans="1:29" x14ac:dyDescent="0.25">
      <c r="A44" s="122"/>
      <c r="B44" s="181">
        <f t="shared" si="4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5"/>
        <v>0</v>
      </c>
      <c r="K44" s="122"/>
      <c r="L44" s="181">
        <f t="shared" si="6"/>
        <v>0</v>
      </c>
      <c r="M44" s="15"/>
      <c r="N44" s="69"/>
      <c r="O44" s="201"/>
      <c r="P44" s="69">
        <f t="shared" si="7"/>
        <v>0</v>
      </c>
      <c r="Q44" s="70"/>
      <c r="R44" s="71"/>
      <c r="S44" s="105">
        <f t="shared" si="8"/>
        <v>0</v>
      </c>
      <c r="U44" s="122"/>
      <c r="V44" s="181">
        <f t="shared" si="9"/>
        <v>22</v>
      </c>
      <c r="W44" s="15"/>
      <c r="X44" s="69"/>
      <c r="Y44" s="201"/>
      <c r="Z44" s="69">
        <f t="shared" si="3"/>
        <v>0</v>
      </c>
      <c r="AA44" s="70"/>
      <c r="AB44" s="71"/>
      <c r="AC44" s="105">
        <f t="shared" si="10"/>
        <v>276.50000000000006</v>
      </c>
    </row>
    <row r="45" spans="1:29" x14ac:dyDescent="0.25">
      <c r="A45" s="122"/>
      <c r="B45" s="181">
        <f t="shared" si="4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5"/>
        <v>0</v>
      </c>
      <c r="K45" s="122"/>
      <c r="L45" s="181">
        <f t="shared" si="6"/>
        <v>0</v>
      </c>
      <c r="M45" s="15"/>
      <c r="N45" s="69"/>
      <c r="O45" s="201"/>
      <c r="P45" s="69">
        <f t="shared" si="7"/>
        <v>0</v>
      </c>
      <c r="Q45" s="70"/>
      <c r="R45" s="71"/>
      <c r="S45" s="105">
        <f t="shared" si="8"/>
        <v>0</v>
      </c>
      <c r="U45" s="122"/>
      <c r="V45" s="181">
        <f t="shared" si="9"/>
        <v>22</v>
      </c>
      <c r="W45" s="15"/>
      <c r="X45" s="69"/>
      <c r="Y45" s="201"/>
      <c r="Z45" s="69">
        <f t="shared" si="3"/>
        <v>0</v>
      </c>
      <c r="AA45" s="70"/>
      <c r="AB45" s="71"/>
      <c r="AC45" s="105">
        <f t="shared" si="10"/>
        <v>276.50000000000006</v>
      </c>
    </row>
    <row r="46" spans="1:29" x14ac:dyDescent="0.25">
      <c r="A46" s="122"/>
      <c r="B46" s="181">
        <f t="shared" si="4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5"/>
        <v>0</v>
      </c>
      <c r="K46" s="122"/>
      <c r="L46" s="181">
        <f t="shared" si="6"/>
        <v>0</v>
      </c>
      <c r="M46" s="15"/>
      <c r="N46" s="69"/>
      <c r="O46" s="201"/>
      <c r="P46" s="69">
        <f t="shared" si="7"/>
        <v>0</v>
      </c>
      <c r="Q46" s="70"/>
      <c r="R46" s="71"/>
      <c r="S46" s="105">
        <f t="shared" si="8"/>
        <v>0</v>
      </c>
      <c r="U46" s="122"/>
      <c r="V46" s="181">
        <f t="shared" si="9"/>
        <v>22</v>
      </c>
      <c r="W46" s="15"/>
      <c r="X46" s="69"/>
      <c r="Y46" s="201"/>
      <c r="Z46" s="69">
        <f t="shared" si="3"/>
        <v>0</v>
      </c>
      <c r="AA46" s="70"/>
      <c r="AB46" s="71"/>
      <c r="AC46" s="105">
        <f t="shared" si="10"/>
        <v>276.50000000000006</v>
      </c>
    </row>
    <row r="47" spans="1:29" x14ac:dyDescent="0.25">
      <c r="A47" s="122"/>
      <c r="B47" s="181">
        <f t="shared" si="4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5"/>
        <v>0</v>
      </c>
      <c r="K47" s="122"/>
      <c r="L47" s="181">
        <f t="shared" si="6"/>
        <v>0</v>
      </c>
      <c r="M47" s="15"/>
      <c r="N47" s="69"/>
      <c r="O47" s="201"/>
      <c r="P47" s="69">
        <f t="shared" si="7"/>
        <v>0</v>
      </c>
      <c r="Q47" s="70"/>
      <c r="R47" s="71"/>
      <c r="S47" s="105">
        <f t="shared" si="8"/>
        <v>0</v>
      </c>
      <c r="U47" s="122"/>
      <c r="V47" s="181">
        <f t="shared" si="9"/>
        <v>22</v>
      </c>
      <c r="W47" s="15"/>
      <c r="X47" s="69"/>
      <c r="Y47" s="201"/>
      <c r="Z47" s="69">
        <f t="shared" si="3"/>
        <v>0</v>
      </c>
      <c r="AA47" s="70"/>
      <c r="AB47" s="71"/>
      <c r="AC47" s="105">
        <f t="shared" si="10"/>
        <v>276.50000000000006</v>
      </c>
    </row>
    <row r="48" spans="1:29" x14ac:dyDescent="0.25">
      <c r="A48" s="122"/>
      <c r="B48" s="181">
        <f t="shared" si="4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5"/>
        <v>0</v>
      </c>
      <c r="K48" s="122"/>
      <c r="L48" s="181">
        <f t="shared" si="6"/>
        <v>0</v>
      </c>
      <c r="M48" s="15"/>
      <c r="N48" s="69"/>
      <c r="O48" s="201"/>
      <c r="P48" s="69">
        <f t="shared" si="7"/>
        <v>0</v>
      </c>
      <c r="Q48" s="70"/>
      <c r="R48" s="71"/>
      <c r="S48" s="105">
        <f t="shared" si="8"/>
        <v>0</v>
      </c>
      <c r="U48" s="122"/>
      <c r="V48" s="181">
        <f t="shared" si="9"/>
        <v>22</v>
      </c>
      <c r="W48" s="15"/>
      <c r="X48" s="69"/>
      <c r="Y48" s="201"/>
      <c r="Z48" s="69">
        <f t="shared" si="3"/>
        <v>0</v>
      </c>
      <c r="AA48" s="70"/>
      <c r="AB48" s="71"/>
      <c r="AC48" s="105">
        <f t="shared" si="10"/>
        <v>276.50000000000006</v>
      </c>
    </row>
    <row r="49" spans="1:29" x14ac:dyDescent="0.25">
      <c r="A49" s="122"/>
      <c r="B49" s="181">
        <f t="shared" si="4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5"/>
        <v>0</v>
      </c>
      <c r="K49" s="122"/>
      <c r="L49" s="181">
        <f t="shared" si="6"/>
        <v>0</v>
      </c>
      <c r="M49" s="15"/>
      <c r="N49" s="69"/>
      <c r="O49" s="201"/>
      <c r="P49" s="69">
        <f t="shared" si="7"/>
        <v>0</v>
      </c>
      <c r="Q49" s="70"/>
      <c r="R49" s="71"/>
      <c r="S49" s="105">
        <f t="shared" si="8"/>
        <v>0</v>
      </c>
      <c r="U49" s="122"/>
      <c r="V49" s="181">
        <f t="shared" si="9"/>
        <v>22</v>
      </c>
      <c r="W49" s="15"/>
      <c r="X49" s="69"/>
      <c r="Y49" s="201"/>
      <c r="Z49" s="69">
        <f t="shared" si="3"/>
        <v>0</v>
      </c>
      <c r="AA49" s="70"/>
      <c r="AB49" s="71"/>
      <c r="AC49" s="105">
        <f t="shared" si="10"/>
        <v>276.50000000000006</v>
      </c>
    </row>
    <row r="50" spans="1:29" x14ac:dyDescent="0.25">
      <c r="A50" s="122"/>
      <c r="B50" s="181">
        <f t="shared" si="4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5"/>
        <v>0</v>
      </c>
      <c r="K50" s="122"/>
      <c r="L50" s="181">
        <f t="shared" si="6"/>
        <v>0</v>
      </c>
      <c r="M50" s="15"/>
      <c r="N50" s="69"/>
      <c r="O50" s="201"/>
      <c r="P50" s="69">
        <f t="shared" si="7"/>
        <v>0</v>
      </c>
      <c r="Q50" s="70"/>
      <c r="R50" s="71"/>
      <c r="S50" s="105">
        <f t="shared" si="8"/>
        <v>0</v>
      </c>
      <c r="U50" s="122"/>
      <c r="V50" s="181">
        <f t="shared" si="9"/>
        <v>22</v>
      </c>
      <c r="W50" s="15"/>
      <c r="X50" s="69"/>
      <c r="Y50" s="201"/>
      <c r="Z50" s="69">
        <f t="shared" si="3"/>
        <v>0</v>
      </c>
      <c r="AA50" s="70"/>
      <c r="AB50" s="71"/>
      <c r="AC50" s="105">
        <f t="shared" si="10"/>
        <v>276.50000000000006</v>
      </c>
    </row>
    <row r="51" spans="1:29" x14ac:dyDescent="0.25">
      <c r="A51" s="122"/>
      <c r="B51" s="181">
        <f t="shared" si="4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5"/>
        <v>0</v>
      </c>
      <c r="K51" s="122"/>
      <c r="L51" s="181">
        <f t="shared" si="6"/>
        <v>0</v>
      </c>
      <c r="M51" s="15"/>
      <c r="N51" s="69"/>
      <c r="O51" s="201"/>
      <c r="P51" s="69">
        <f t="shared" si="7"/>
        <v>0</v>
      </c>
      <c r="Q51" s="70"/>
      <c r="R51" s="71"/>
      <c r="S51" s="105">
        <f t="shared" si="8"/>
        <v>0</v>
      </c>
      <c r="U51" s="122"/>
      <c r="V51" s="181">
        <f t="shared" si="9"/>
        <v>22</v>
      </c>
      <c r="W51" s="15"/>
      <c r="X51" s="69"/>
      <c r="Y51" s="201"/>
      <c r="Z51" s="69">
        <f t="shared" si="3"/>
        <v>0</v>
      </c>
      <c r="AA51" s="70"/>
      <c r="AB51" s="71"/>
      <c r="AC51" s="105">
        <f t="shared" si="10"/>
        <v>276.50000000000006</v>
      </c>
    </row>
    <row r="52" spans="1:29" x14ac:dyDescent="0.25">
      <c r="A52" s="122"/>
      <c r="B52" s="181">
        <f t="shared" si="4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5"/>
        <v>0</v>
      </c>
      <c r="K52" s="122"/>
      <c r="L52" s="181">
        <f t="shared" si="6"/>
        <v>0</v>
      </c>
      <c r="M52" s="15"/>
      <c r="N52" s="69"/>
      <c r="O52" s="201"/>
      <c r="P52" s="69">
        <f t="shared" si="7"/>
        <v>0</v>
      </c>
      <c r="Q52" s="70"/>
      <c r="R52" s="71"/>
      <c r="S52" s="105">
        <f t="shared" si="8"/>
        <v>0</v>
      </c>
      <c r="U52" s="122"/>
      <c r="V52" s="181">
        <f t="shared" si="9"/>
        <v>22</v>
      </c>
      <c r="W52" s="15"/>
      <c r="X52" s="69"/>
      <c r="Y52" s="201"/>
      <c r="Z52" s="69">
        <f t="shared" si="3"/>
        <v>0</v>
      </c>
      <c r="AA52" s="70"/>
      <c r="AB52" s="71"/>
      <c r="AC52" s="105">
        <f t="shared" si="10"/>
        <v>276.50000000000006</v>
      </c>
    </row>
    <row r="53" spans="1:29" x14ac:dyDescent="0.25">
      <c r="A53" s="122"/>
      <c r="B53" s="181">
        <f t="shared" si="4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5"/>
        <v>0</v>
      </c>
      <c r="K53" s="122"/>
      <c r="L53" s="181">
        <f t="shared" si="6"/>
        <v>0</v>
      </c>
      <c r="M53" s="15"/>
      <c r="N53" s="69"/>
      <c r="O53" s="201"/>
      <c r="P53" s="69">
        <f t="shared" si="7"/>
        <v>0</v>
      </c>
      <c r="Q53" s="70"/>
      <c r="R53" s="71"/>
      <c r="S53" s="105">
        <f t="shared" si="8"/>
        <v>0</v>
      </c>
      <c r="U53" s="122"/>
      <c r="V53" s="181">
        <f t="shared" si="9"/>
        <v>22</v>
      </c>
      <c r="W53" s="15"/>
      <c r="X53" s="69"/>
      <c r="Y53" s="201"/>
      <c r="Z53" s="69">
        <f t="shared" si="3"/>
        <v>0</v>
      </c>
      <c r="AA53" s="70"/>
      <c r="AB53" s="71"/>
      <c r="AC53" s="105">
        <f t="shared" si="10"/>
        <v>276.50000000000006</v>
      </c>
    </row>
    <row r="54" spans="1:29" x14ac:dyDescent="0.25">
      <c r="A54" s="122"/>
      <c r="B54" s="181">
        <f t="shared" si="4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5"/>
        <v>0</v>
      </c>
      <c r="K54" s="122"/>
      <c r="L54" s="181">
        <f t="shared" si="6"/>
        <v>0</v>
      </c>
      <c r="M54" s="15"/>
      <c r="N54" s="69"/>
      <c r="O54" s="201"/>
      <c r="P54" s="69">
        <f t="shared" si="7"/>
        <v>0</v>
      </c>
      <c r="Q54" s="70"/>
      <c r="R54" s="71"/>
      <c r="S54" s="105">
        <f t="shared" si="8"/>
        <v>0</v>
      </c>
      <c r="U54" s="122"/>
      <c r="V54" s="181">
        <f t="shared" si="9"/>
        <v>22</v>
      </c>
      <c r="W54" s="15"/>
      <c r="X54" s="69"/>
      <c r="Y54" s="201"/>
      <c r="Z54" s="69">
        <f t="shared" si="3"/>
        <v>0</v>
      </c>
      <c r="AA54" s="70"/>
      <c r="AB54" s="71"/>
      <c r="AC54" s="105">
        <f t="shared" si="10"/>
        <v>276.50000000000006</v>
      </c>
    </row>
    <row r="55" spans="1:29" x14ac:dyDescent="0.25">
      <c r="A55" s="122"/>
      <c r="B55" s="181">
        <f t="shared" si="4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5"/>
        <v>0</v>
      </c>
      <c r="K55" s="122"/>
      <c r="L55" s="181">
        <f t="shared" si="6"/>
        <v>0</v>
      </c>
      <c r="M55" s="15"/>
      <c r="N55" s="69"/>
      <c r="O55" s="201"/>
      <c r="P55" s="69">
        <f t="shared" si="7"/>
        <v>0</v>
      </c>
      <c r="Q55" s="70"/>
      <c r="R55" s="71"/>
      <c r="S55" s="105">
        <f t="shared" si="8"/>
        <v>0</v>
      </c>
      <c r="U55" s="122"/>
      <c r="V55" s="181">
        <f t="shared" si="9"/>
        <v>22</v>
      </c>
      <c r="W55" s="15"/>
      <c r="X55" s="69"/>
      <c r="Y55" s="201"/>
      <c r="Z55" s="69">
        <f t="shared" si="3"/>
        <v>0</v>
      </c>
      <c r="AA55" s="70"/>
      <c r="AB55" s="71"/>
      <c r="AC55" s="105">
        <f t="shared" si="10"/>
        <v>276.50000000000006</v>
      </c>
    </row>
    <row r="56" spans="1:29" x14ac:dyDescent="0.25">
      <c r="A56" s="122"/>
      <c r="B56" s="181">
        <f t="shared" si="4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5"/>
        <v>0</v>
      </c>
      <c r="K56" s="122"/>
      <c r="L56" s="181">
        <f t="shared" si="6"/>
        <v>0</v>
      </c>
      <c r="M56" s="15"/>
      <c r="N56" s="69"/>
      <c r="O56" s="201"/>
      <c r="P56" s="69">
        <f t="shared" si="7"/>
        <v>0</v>
      </c>
      <c r="Q56" s="70"/>
      <c r="R56" s="71"/>
      <c r="S56" s="105">
        <f t="shared" si="8"/>
        <v>0</v>
      </c>
      <c r="U56" s="122"/>
      <c r="V56" s="181">
        <f t="shared" si="9"/>
        <v>22</v>
      </c>
      <c r="W56" s="15"/>
      <c r="X56" s="69"/>
      <c r="Y56" s="201"/>
      <c r="Z56" s="69">
        <f t="shared" si="3"/>
        <v>0</v>
      </c>
      <c r="AA56" s="70"/>
      <c r="AB56" s="71"/>
      <c r="AC56" s="105">
        <f t="shared" si="10"/>
        <v>276.50000000000006</v>
      </c>
    </row>
    <row r="57" spans="1:29" x14ac:dyDescent="0.25">
      <c r="A57" s="122"/>
      <c r="B57" s="181">
        <f t="shared" si="4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5"/>
        <v>0</v>
      </c>
      <c r="K57" s="122"/>
      <c r="L57" s="181">
        <f t="shared" si="6"/>
        <v>0</v>
      </c>
      <c r="M57" s="15"/>
      <c r="N57" s="69"/>
      <c r="O57" s="201"/>
      <c r="P57" s="69">
        <f t="shared" si="7"/>
        <v>0</v>
      </c>
      <c r="Q57" s="70"/>
      <c r="R57" s="71"/>
      <c r="S57" s="105">
        <f t="shared" si="8"/>
        <v>0</v>
      </c>
      <c r="U57" s="122"/>
      <c r="V57" s="181">
        <f t="shared" si="9"/>
        <v>22</v>
      </c>
      <c r="W57" s="15"/>
      <c r="X57" s="69"/>
      <c r="Y57" s="201"/>
      <c r="Z57" s="69">
        <f t="shared" si="3"/>
        <v>0</v>
      </c>
      <c r="AA57" s="70"/>
      <c r="AB57" s="71"/>
      <c r="AC57" s="105">
        <f t="shared" si="10"/>
        <v>276.50000000000006</v>
      </c>
    </row>
    <row r="58" spans="1:29" x14ac:dyDescent="0.25">
      <c r="A58" s="122"/>
      <c r="B58" s="181">
        <f t="shared" si="4"/>
        <v>0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5"/>
        <v>0</v>
      </c>
      <c r="K58" s="122"/>
      <c r="L58" s="181">
        <f t="shared" si="6"/>
        <v>0</v>
      </c>
      <c r="M58" s="15"/>
      <c r="N58" s="69"/>
      <c r="O58" s="201"/>
      <c r="P58" s="69">
        <f t="shared" si="7"/>
        <v>0</v>
      </c>
      <c r="Q58" s="70"/>
      <c r="R58" s="71"/>
      <c r="S58" s="105">
        <f t="shared" si="8"/>
        <v>0</v>
      </c>
      <c r="U58" s="122"/>
      <c r="V58" s="181">
        <f t="shared" si="9"/>
        <v>22</v>
      </c>
      <c r="W58" s="15"/>
      <c r="X58" s="69"/>
      <c r="Y58" s="201"/>
      <c r="Z58" s="69">
        <f t="shared" si="3"/>
        <v>0</v>
      </c>
      <c r="AA58" s="70"/>
      <c r="AB58" s="71"/>
      <c r="AC58" s="105">
        <f t="shared" si="10"/>
        <v>276.50000000000006</v>
      </c>
    </row>
    <row r="59" spans="1:29" x14ac:dyDescent="0.25">
      <c r="A59" s="122"/>
      <c r="B59" s="181">
        <f t="shared" si="4"/>
        <v>0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5"/>
        <v>0</v>
      </c>
      <c r="K59" s="122"/>
      <c r="L59" s="181">
        <f t="shared" si="6"/>
        <v>0</v>
      </c>
      <c r="M59" s="15"/>
      <c r="N59" s="69"/>
      <c r="O59" s="201"/>
      <c r="P59" s="69">
        <f t="shared" si="7"/>
        <v>0</v>
      </c>
      <c r="Q59" s="70"/>
      <c r="R59" s="71"/>
      <c r="S59" s="105">
        <f t="shared" si="8"/>
        <v>0</v>
      </c>
      <c r="U59" s="122"/>
      <c r="V59" s="181">
        <f t="shared" si="9"/>
        <v>22</v>
      </c>
      <c r="W59" s="15"/>
      <c r="X59" s="69"/>
      <c r="Y59" s="201"/>
      <c r="Z59" s="69">
        <f t="shared" si="3"/>
        <v>0</v>
      </c>
      <c r="AA59" s="70"/>
      <c r="AB59" s="71"/>
      <c r="AC59" s="105">
        <f t="shared" si="10"/>
        <v>276.50000000000006</v>
      </c>
    </row>
    <row r="60" spans="1:29" x14ac:dyDescent="0.25">
      <c r="A60" s="122"/>
      <c r="B60" s="181">
        <f t="shared" si="4"/>
        <v>0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5"/>
        <v>0</v>
      </c>
      <c r="K60" s="122"/>
      <c r="L60" s="181">
        <f t="shared" si="6"/>
        <v>0</v>
      </c>
      <c r="M60" s="15"/>
      <c r="N60" s="69"/>
      <c r="O60" s="201"/>
      <c r="P60" s="69">
        <f t="shared" si="7"/>
        <v>0</v>
      </c>
      <c r="Q60" s="70"/>
      <c r="R60" s="71"/>
      <c r="S60" s="105">
        <f t="shared" si="8"/>
        <v>0</v>
      </c>
      <c r="U60" s="122"/>
      <c r="V60" s="181">
        <f t="shared" si="9"/>
        <v>22</v>
      </c>
      <c r="W60" s="15"/>
      <c r="X60" s="69"/>
      <c r="Y60" s="201"/>
      <c r="Z60" s="69">
        <f t="shared" si="3"/>
        <v>0</v>
      </c>
      <c r="AA60" s="70"/>
      <c r="AB60" s="71"/>
      <c r="AC60" s="105">
        <f t="shared" si="10"/>
        <v>276.50000000000006</v>
      </c>
    </row>
    <row r="61" spans="1:29" x14ac:dyDescent="0.25">
      <c r="A61" s="122"/>
      <c r="B61" s="181">
        <f t="shared" si="4"/>
        <v>0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5"/>
        <v>0</v>
      </c>
      <c r="K61" s="122"/>
      <c r="L61" s="181">
        <f t="shared" si="6"/>
        <v>0</v>
      </c>
      <c r="M61" s="15"/>
      <c r="N61" s="69"/>
      <c r="O61" s="201"/>
      <c r="P61" s="69">
        <f t="shared" si="7"/>
        <v>0</v>
      </c>
      <c r="Q61" s="70"/>
      <c r="R61" s="71"/>
      <c r="S61" s="105">
        <f t="shared" si="8"/>
        <v>0</v>
      </c>
      <c r="U61" s="122"/>
      <c r="V61" s="181">
        <f t="shared" si="9"/>
        <v>22</v>
      </c>
      <c r="W61" s="15"/>
      <c r="X61" s="69"/>
      <c r="Y61" s="201"/>
      <c r="Z61" s="69">
        <f t="shared" si="3"/>
        <v>0</v>
      </c>
      <c r="AA61" s="70"/>
      <c r="AB61" s="71"/>
      <c r="AC61" s="105">
        <f t="shared" si="10"/>
        <v>276.50000000000006</v>
      </c>
    </row>
    <row r="62" spans="1:29" x14ac:dyDescent="0.25">
      <c r="A62" s="122"/>
      <c r="B62" s="181">
        <f t="shared" si="4"/>
        <v>0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5"/>
        <v>0</v>
      </c>
      <c r="K62" s="122"/>
      <c r="L62" s="181">
        <f t="shared" si="6"/>
        <v>0</v>
      </c>
      <c r="M62" s="15"/>
      <c r="N62" s="69"/>
      <c r="O62" s="201"/>
      <c r="P62" s="69">
        <f t="shared" si="7"/>
        <v>0</v>
      </c>
      <c r="Q62" s="70"/>
      <c r="R62" s="71"/>
      <c r="S62" s="105">
        <f t="shared" si="8"/>
        <v>0</v>
      </c>
      <c r="U62" s="122"/>
      <c r="V62" s="181">
        <f t="shared" si="9"/>
        <v>22</v>
      </c>
      <c r="W62" s="15"/>
      <c r="X62" s="69"/>
      <c r="Y62" s="201"/>
      <c r="Z62" s="69">
        <f t="shared" si="3"/>
        <v>0</v>
      </c>
      <c r="AA62" s="70"/>
      <c r="AB62" s="71"/>
      <c r="AC62" s="105">
        <f t="shared" si="10"/>
        <v>276.50000000000006</v>
      </c>
    </row>
    <row r="63" spans="1:29" x14ac:dyDescent="0.25">
      <c r="A63" s="122"/>
      <c r="B63" s="181">
        <f t="shared" si="4"/>
        <v>0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5"/>
        <v>0</v>
      </c>
      <c r="K63" s="122"/>
      <c r="L63" s="181">
        <f t="shared" si="6"/>
        <v>0</v>
      </c>
      <c r="M63" s="15"/>
      <c r="N63" s="69"/>
      <c r="O63" s="201"/>
      <c r="P63" s="69">
        <f t="shared" si="7"/>
        <v>0</v>
      </c>
      <c r="Q63" s="70"/>
      <c r="R63" s="71"/>
      <c r="S63" s="105">
        <f t="shared" si="8"/>
        <v>0</v>
      </c>
      <c r="U63" s="122"/>
      <c r="V63" s="181">
        <f t="shared" si="9"/>
        <v>22</v>
      </c>
      <c r="W63" s="15"/>
      <c r="X63" s="69"/>
      <c r="Y63" s="201"/>
      <c r="Z63" s="69">
        <f t="shared" si="3"/>
        <v>0</v>
      </c>
      <c r="AA63" s="70"/>
      <c r="AB63" s="71"/>
      <c r="AC63" s="105">
        <f t="shared" si="10"/>
        <v>276.50000000000006</v>
      </c>
    </row>
    <row r="64" spans="1:29" x14ac:dyDescent="0.25">
      <c r="A64" s="122"/>
      <c r="B64" s="181">
        <f t="shared" si="4"/>
        <v>0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5"/>
        <v>0</v>
      </c>
      <c r="K64" s="122"/>
      <c r="L64" s="181">
        <f t="shared" si="6"/>
        <v>0</v>
      </c>
      <c r="M64" s="15"/>
      <c r="N64" s="69"/>
      <c r="O64" s="201"/>
      <c r="P64" s="69">
        <f t="shared" si="7"/>
        <v>0</v>
      </c>
      <c r="Q64" s="70"/>
      <c r="R64" s="71"/>
      <c r="S64" s="105">
        <f t="shared" si="8"/>
        <v>0</v>
      </c>
      <c r="U64" s="122"/>
      <c r="V64" s="181">
        <f t="shared" si="9"/>
        <v>22</v>
      </c>
      <c r="W64" s="15"/>
      <c r="X64" s="69"/>
      <c r="Y64" s="201"/>
      <c r="Z64" s="69">
        <f t="shared" si="3"/>
        <v>0</v>
      </c>
      <c r="AA64" s="70"/>
      <c r="AB64" s="71"/>
      <c r="AC64" s="105">
        <f t="shared" si="10"/>
        <v>276.50000000000006</v>
      </c>
    </row>
    <row r="65" spans="1:29" x14ac:dyDescent="0.25">
      <c r="A65" s="122"/>
      <c r="B65" s="181">
        <f t="shared" si="4"/>
        <v>0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5"/>
        <v>0</v>
      </c>
      <c r="K65" s="122"/>
      <c r="L65" s="181">
        <f t="shared" si="6"/>
        <v>0</v>
      </c>
      <c r="M65" s="15"/>
      <c r="N65" s="69"/>
      <c r="O65" s="201"/>
      <c r="P65" s="69">
        <f t="shared" si="7"/>
        <v>0</v>
      </c>
      <c r="Q65" s="70"/>
      <c r="R65" s="71"/>
      <c r="S65" s="105">
        <f t="shared" si="8"/>
        <v>0</v>
      </c>
      <c r="U65" s="122"/>
      <c r="V65" s="181">
        <f t="shared" si="9"/>
        <v>22</v>
      </c>
      <c r="W65" s="15"/>
      <c r="X65" s="69"/>
      <c r="Y65" s="201"/>
      <c r="Z65" s="69">
        <f t="shared" si="3"/>
        <v>0</v>
      </c>
      <c r="AA65" s="70"/>
      <c r="AB65" s="71"/>
      <c r="AC65" s="105">
        <f t="shared" si="10"/>
        <v>276.50000000000006</v>
      </c>
    </row>
    <row r="66" spans="1:29" x14ac:dyDescent="0.25">
      <c r="A66" s="122"/>
      <c r="B66" s="181">
        <f t="shared" si="4"/>
        <v>0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5"/>
        <v>0</v>
      </c>
      <c r="K66" s="122"/>
      <c r="L66" s="181">
        <f t="shared" si="6"/>
        <v>0</v>
      </c>
      <c r="M66" s="15"/>
      <c r="N66" s="69"/>
      <c r="O66" s="201"/>
      <c r="P66" s="69">
        <f t="shared" si="7"/>
        <v>0</v>
      </c>
      <c r="Q66" s="70"/>
      <c r="R66" s="71"/>
      <c r="S66" s="105">
        <f t="shared" si="8"/>
        <v>0</v>
      </c>
      <c r="U66" s="122"/>
      <c r="V66" s="181">
        <f t="shared" si="9"/>
        <v>22</v>
      </c>
      <c r="W66" s="15"/>
      <c r="X66" s="69"/>
      <c r="Y66" s="201"/>
      <c r="Z66" s="69">
        <f t="shared" si="3"/>
        <v>0</v>
      </c>
      <c r="AA66" s="70"/>
      <c r="AB66" s="71"/>
      <c r="AC66" s="105">
        <f t="shared" si="10"/>
        <v>276.50000000000006</v>
      </c>
    </row>
    <row r="67" spans="1:29" x14ac:dyDescent="0.25">
      <c r="A67" s="122"/>
      <c r="B67" s="181">
        <f t="shared" si="4"/>
        <v>0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5"/>
        <v>0</v>
      </c>
      <c r="K67" s="122"/>
      <c r="L67" s="181">
        <f t="shared" si="6"/>
        <v>0</v>
      </c>
      <c r="M67" s="15"/>
      <c r="N67" s="69"/>
      <c r="O67" s="201"/>
      <c r="P67" s="69">
        <f t="shared" si="7"/>
        <v>0</v>
      </c>
      <c r="Q67" s="70"/>
      <c r="R67" s="71"/>
      <c r="S67" s="105">
        <f t="shared" si="8"/>
        <v>0</v>
      </c>
      <c r="U67" s="122"/>
      <c r="V67" s="181">
        <f t="shared" si="9"/>
        <v>22</v>
      </c>
      <c r="W67" s="15"/>
      <c r="X67" s="69"/>
      <c r="Y67" s="201"/>
      <c r="Z67" s="69">
        <f t="shared" si="3"/>
        <v>0</v>
      </c>
      <c r="AA67" s="70"/>
      <c r="AB67" s="71"/>
      <c r="AC67" s="105">
        <f t="shared" si="10"/>
        <v>276.50000000000006</v>
      </c>
    </row>
    <row r="68" spans="1:29" x14ac:dyDescent="0.25">
      <c r="A68" s="122"/>
      <c r="B68" s="181">
        <f t="shared" si="4"/>
        <v>0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5"/>
        <v>0</v>
      </c>
      <c r="K68" s="122"/>
      <c r="L68" s="181">
        <f t="shared" si="6"/>
        <v>0</v>
      </c>
      <c r="M68" s="15"/>
      <c r="N68" s="59"/>
      <c r="O68" s="208"/>
      <c r="P68" s="69">
        <f t="shared" si="7"/>
        <v>0</v>
      </c>
      <c r="Q68" s="70"/>
      <c r="R68" s="71"/>
      <c r="S68" s="105">
        <f t="shared" si="8"/>
        <v>0</v>
      </c>
      <c r="U68" s="122"/>
      <c r="V68" s="181">
        <f t="shared" si="9"/>
        <v>22</v>
      </c>
      <c r="W68" s="15"/>
      <c r="X68" s="59"/>
      <c r="Y68" s="208"/>
      <c r="Z68" s="69">
        <f t="shared" si="3"/>
        <v>0</v>
      </c>
      <c r="AA68" s="70"/>
      <c r="AB68" s="71"/>
      <c r="AC68" s="105">
        <f t="shared" si="10"/>
        <v>276.50000000000006</v>
      </c>
    </row>
    <row r="69" spans="1:29" x14ac:dyDescent="0.25">
      <c r="A69" s="122"/>
      <c r="B69" s="181">
        <f t="shared" si="4"/>
        <v>0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5"/>
        <v>0</v>
      </c>
      <c r="K69" s="122"/>
      <c r="L69" s="181">
        <f t="shared" si="6"/>
        <v>0</v>
      </c>
      <c r="M69" s="15"/>
      <c r="N69" s="59"/>
      <c r="O69" s="208"/>
      <c r="P69" s="69">
        <f t="shared" si="7"/>
        <v>0</v>
      </c>
      <c r="Q69" s="70"/>
      <c r="R69" s="71"/>
      <c r="S69" s="105">
        <f t="shared" si="8"/>
        <v>0</v>
      </c>
      <c r="U69" s="122"/>
      <c r="V69" s="181">
        <f t="shared" si="9"/>
        <v>22</v>
      </c>
      <c r="W69" s="15"/>
      <c r="X69" s="59"/>
      <c r="Y69" s="208"/>
      <c r="Z69" s="69">
        <f t="shared" si="3"/>
        <v>0</v>
      </c>
      <c r="AA69" s="70"/>
      <c r="AB69" s="71"/>
      <c r="AC69" s="105">
        <f t="shared" si="10"/>
        <v>276.50000000000006</v>
      </c>
    </row>
    <row r="70" spans="1:29" x14ac:dyDescent="0.25">
      <c r="A70" s="122"/>
      <c r="B70" s="181">
        <f t="shared" si="4"/>
        <v>0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5"/>
        <v>0</v>
      </c>
      <c r="K70" s="122"/>
      <c r="L70" s="181">
        <f t="shared" si="6"/>
        <v>0</v>
      </c>
      <c r="M70" s="15"/>
      <c r="N70" s="59"/>
      <c r="O70" s="208"/>
      <c r="P70" s="69">
        <f t="shared" si="7"/>
        <v>0</v>
      </c>
      <c r="Q70" s="70"/>
      <c r="R70" s="71"/>
      <c r="S70" s="105">
        <f t="shared" si="8"/>
        <v>0</v>
      </c>
      <c r="U70" s="122"/>
      <c r="V70" s="181">
        <f t="shared" si="9"/>
        <v>22</v>
      </c>
      <c r="W70" s="15"/>
      <c r="X70" s="59"/>
      <c r="Y70" s="208"/>
      <c r="Z70" s="69">
        <f t="shared" si="3"/>
        <v>0</v>
      </c>
      <c r="AA70" s="70"/>
      <c r="AB70" s="71"/>
      <c r="AC70" s="105">
        <f t="shared" si="10"/>
        <v>276.50000000000006</v>
      </c>
    </row>
    <row r="71" spans="1:29" x14ac:dyDescent="0.25">
      <c r="A71" s="122"/>
      <c r="B71" s="181">
        <f t="shared" si="4"/>
        <v>0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5"/>
        <v>0</v>
      </c>
      <c r="K71" s="122"/>
      <c r="L71" s="181">
        <f t="shared" si="6"/>
        <v>0</v>
      </c>
      <c r="M71" s="15"/>
      <c r="N71" s="59"/>
      <c r="O71" s="208"/>
      <c r="P71" s="69">
        <f t="shared" si="7"/>
        <v>0</v>
      </c>
      <c r="Q71" s="70"/>
      <c r="R71" s="71"/>
      <c r="S71" s="105">
        <f t="shared" si="8"/>
        <v>0</v>
      </c>
      <c r="U71" s="122"/>
      <c r="V71" s="181">
        <f t="shared" si="9"/>
        <v>22</v>
      </c>
      <c r="W71" s="15"/>
      <c r="X71" s="59"/>
      <c r="Y71" s="208"/>
      <c r="Z71" s="69">
        <f t="shared" si="3"/>
        <v>0</v>
      </c>
      <c r="AA71" s="70"/>
      <c r="AB71" s="71"/>
      <c r="AC71" s="105">
        <f t="shared" si="10"/>
        <v>276.50000000000006</v>
      </c>
    </row>
    <row r="72" spans="1:29" x14ac:dyDescent="0.25">
      <c r="A72" s="122"/>
      <c r="B72" s="181">
        <f t="shared" si="4"/>
        <v>0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5"/>
        <v>0</v>
      </c>
      <c r="K72" s="122"/>
      <c r="L72" s="181">
        <f t="shared" si="6"/>
        <v>0</v>
      </c>
      <c r="M72" s="15"/>
      <c r="N72" s="59"/>
      <c r="O72" s="208"/>
      <c r="P72" s="69">
        <f t="shared" si="7"/>
        <v>0</v>
      </c>
      <c r="Q72" s="70"/>
      <c r="R72" s="71"/>
      <c r="S72" s="105">
        <f t="shared" si="8"/>
        <v>0</v>
      </c>
      <c r="U72" s="122"/>
      <c r="V72" s="181">
        <f t="shared" si="9"/>
        <v>22</v>
      </c>
      <c r="W72" s="15"/>
      <c r="X72" s="59"/>
      <c r="Y72" s="208"/>
      <c r="Z72" s="69">
        <f t="shared" si="3"/>
        <v>0</v>
      </c>
      <c r="AA72" s="70"/>
      <c r="AB72" s="71"/>
      <c r="AC72" s="105">
        <f t="shared" si="10"/>
        <v>276.50000000000006</v>
      </c>
    </row>
    <row r="73" spans="1:29" x14ac:dyDescent="0.25">
      <c r="A73" s="122"/>
      <c r="B73" s="181">
        <f t="shared" si="4"/>
        <v>0</v>
      </c>
      <c r="C73" s="15"/>
      <c r="D73" s="59"/>
      <c r="E73" s="208"/>
      <c r="F73" s="69">
        <f t="shared" ref="F73" si="11">D73</f>
        <v>0</v>
      </c>
      <c r="G73" s="70"/>
      <c r="H73" s="71"/>
      <c r="I73" s="105">
        <f t="shared" si="5"/>
        <v>0</v>
      </c>
      <c r="K73" s="122"/>
      <c r="L73" s="181">
        <f t="shared" si="6"/>
        <v>0</v>
      </c>
      <c r="M73" s="15"/>
      <c r="N73" s="59"/>
      <c r="O73" s="208"/>
      <c r="P73" s="69">
        <f t="shared" ref="P73" si="12">N73</f>
        <v>0</v>
      </c>
      <c r="Q73" s="70"/>
      <c r="R73" s="71"/>
      <c r="S73" s="105">
        <f t="shared" si="8"/>
        <v>0</v>
      </c>
      <c r="U73" s="122"/>
      <c r="V73" s="181">
        <f t="shared" si="9"/>
        <v>22</v>
      </c>
      <c r="W73" s="15"/>
      <c r="X73" s="59"/>
      <c r="Y73" s="208"/>
      <c r="Z73" s="69">
        <f t="shared" ref="Z73" si="13">X73</f>
        <v>0</v>
      </c>
      <c r="AA73" s="70"/>
      <c r="AB73" s="71"/>
      <c r="AC73" s="105">
        <f t="shared" si="10"/>
        <v>276.50000000000006</v>
      </c>
    </row>
    <row r="74" spans="1:29" x14ac:dyDescent="0.25">
      <c r="A74" s="122"/>
      <c r="B74" s="181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5"/>
        <v>0</v>
      </c>
      <c r="K74" s="122"/>
      <c r="L74" s="181">
        <f t="shared" si="6"/>
        <v>0</v>
      </c>
      <c r="M74" s="15"/>
      <c r="N74" s="59"/>
      <c r="O74" s="208"/>
      <c r="P74" s="69">
        <f>N74</f>
        <v>0</v>
      </c>
      <c r="Q74" s="70"/>
      <c r="R74" s="71"/>
      <c r="S74" s="105">
        <f t="shared" si="8"/>
        <v>0</v>
      </c>
      <c r="U74" s="122"/>
      <c r="V74" s="181">
        <f t="shared" si="9"/>
        <v>22</v>
      </c>
      <c r="W74" s="15"/>
      <c r="X74" s="59"/>
      <c r="Y74" s="208"/>
      <c r="Z74" s="69">
        <f>X74</f>
        <v>0</v>
      </c>
      <c r="AA74" s="70"/>
      <c r="AB74" s="71"/>
      <c r="AC74" s="105">
        <f t="shared" si="10"/>
        <v>276.50000000000006</v>
      </c>
    </row>
    <row r="75" spans="1:29" x14ac:dyDescent="0.25">
      <c r="A75" s="122"/>
      <c r="B75" s="181">
        <f t="shared" ref="B75" si="14">B74-C75</f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5">I74-F75</f>
        <v>0</v>
      </c>
      <c r="K75" s="122"/>
      <c r="L75" s="181">
        <f t="shared" ref="L75" si="16">L74-M75</f>
        <v>0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7">S74-P75</f>
        <v>0</v>
      </c>
      <c r="U75" s="122"/>
      <c r="V75" s="181">
        <f t="shared" ref="V75" si="18">V74-W75</f>
        <v>22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9">AC74-Z75</f>
        <v>276.50000000000006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5"/>
        <v>0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7"/>
        <v>0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9"/>
        <v>276.50000000000006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171</v>
      </c>
      <c r="D78" s="6">
        <f>SUM(D9:D77)</f>
        <v>1996.5500000000002</v>
      </c>
      <c r="F78" s="6">
        <f>SUM(F9:F77)</f>
        <v>2070.6200000000003</v>
      </c>
      <c r="M78" s="53">
        <f>SUM(M9:M77)</f>
        <v>48</v>
      </c>
      <c r="N78" s="6">
        <f>SUM(N9:N77)</f>
        <v>543.2399999999999</v>
      </c>
      <c r="P78" s="6">
        <f>SUM(P9:P77)</f>
        <v>591.43999999999994</v>
      </c>
      <c r="W78" s="53">
        <f>SUM(W9:W77)</f>
        <v>21</v>
      </c>
      <c r="X78" s="6">
        <f>SUM(X9:X77)</f>
        <v>268.36</v>
      </c>
      <c r="Z78" s="6">
        <f>SUM(Z9:Z77)</f>
        <v>268.36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0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224" t="s">
        <v>11</v>
      </c>
      <c r="D83" s="1225"/>
      <c r="E83" s="57">
        <f>E5+E6-F78+E7</f>
        <v>-57.460000000000491</v>
      </c>
      <c r="F83" s="73"/>
      <c r="M83" s="1224" t="s">
        <v>11</v>
      </c>
      <c r="N83" s="1225"/>
      <c r="O83" s="57">
        <f>O5+O6-P78+O7</f>
        <v>1.1368683772161603E-13</v>
      </c>
      <c r="P83" s="73"/>
      <c r="W83" s="1224" t="s">
        <v>11</v>
      </c>
      <c r="X83" s="1225"/>
      <c r="Y83" s="57">
        <f>Y5+Y6-Z78+Y7</f>
        <v>276.5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Y20" sqref="Y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222" t="s">
        <v>306</v>
      </c>
      <c r="B1" s="1222"/>
      <c r="C1" s="1222"/>
      <c r="D1" s="1222"/>
      <c r="E1" s="1222"/>
      <c r="F1" s="1222"/>
      <c r="G1" s="1222"/>
      <c r="H1" s="11">
        <v>1</v>
      </c>
      <c r="L1" s="1222" t="s">
        <v>307</v>
      </c>
      <c r="M1" s="1222"/>
      <c r="N1" s="1222"/>
      <c r="O1" s="1222"/>
      <c r="P1" s="1222"/>
      <c r="Q1" s="1222"/>
      <c r="R1" s="1222"/>
      <c r="S1" s="11">
        <v>2</v>
      </c>
      <c r="W1" s="1226" t="s">
        <v>408</v>
      </c>
      <c r="X1" s="1226"/>
      <c r="Y1" s="1226"/>
      <c r="Z1" s="1226"/>
      <c r="AA1" s="1226"/>
      <c r="AB1" s="1226"/>
      <c r="AC1" s="122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232" t="s">
        <v>72</v>
      </c>
      <c r="C4" s="241"/>
      <c r="D4" s="134"/>
      <c r="E4" s="469">
        <v>82.3</v>
      </c>
      <c r="F4" s="73"/>
      <c r="G4" s="155"/>
      <c r="H4" s="155"/>
      <c r="L4" s="440"/>
      <c r="M4" s="1232" t="s">
        <v>72</v>
      </c>
      <c r="N4" s="241"/>
      <c r="O4" s="134"/>
      <c r="P4" s="469"/>
      <c r="Q4" s="73"/>
      <c r="R4" s="155"/>
      <c r="S4" s="155"/>
      <c r="W4" s="440"/>
      <c r="X4" s="1232" t="s">
        <v>72</v>
      </c>
      <c r="Y4" s="241"/>
      <c r="Z4" s="134"/>
      <c r="AA4" s="469">
        <v>0.64</v>
      </c>
      <c r="AB4" s="73"/>
      <c r="AC4" s="155"/>
      <c r="AD4" s="155"/>
    </row>
    <row r="5" spans="1:32" ht="21" customHeight="1" x14ac:dyDescent="0.25">
      <c r="A5" s="1217" t="s">
        <v>96</v>
      </c>
      <c r="B5" s="1233"/>
      <c r="C5" s="241">
        <v>124</v>
      </c>
      <c r="D5" s="134">
        <v>44909</v>
      </c>
      <c r="E5" s="469">
        <v>5029.8</v>
      </c>
      <c r="F5" s="73">
        <v>166</v>
      </c>
      <c r="G5" s="5"/>
      <c r="L5" s="1217" t="s">
        <v>96</v>
      </c>
      <c r="M5" s="1233"/>
      <c r="N5" s="241">
        <v>118</v>
      </c>
      <c r="O5" s="134">
        <v>44933</v>
      </c>
      <c r="P5" s="469">
        <v>2025.9</v>
      </c>
      <c r="Q5" s="73">
        <v>68</v>
      </c>
      <c r="R5" s="5"/>
      <c r="W5" s="1217" t="s">
        <v>96</v>
      </c>
      <c r="X5" s="1233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217"/>
      <c r="B6" s="1233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9064.17</v>
      </c>
      <c r="H6" s="7">
        <f>E6-G6+E7+E5-G5+E4</f>
        <v>-1.8474111129762605E-13</v>
      </c>
      <c r="L6" s="1217"/>
      <c r="M6" s="1233"/>
      <c r="N6" s="396"/>
      <c r="O6" s="134"/>
      <c r="P6" s="470">
        <v>468.75</v>
      </c>
      <c r="Q6" s="73">
        <v>15</v>
      </c>
      <c r="R6" s="47">
        <f>Q79</f>
        <v>2494.65</v>
      </c>
      <c r="S6" s="7">
        <f>P6-R6+P7+P5-R5+P4</f>
        <v>0</v>
      </c>
      <c r="W6" s="1217"/>
      <c r="X6" s="1233"/>
      <c r="Y6" s="396"/>
      <c r="Z6" s="134"/>
      <c r="AA6" s="470"/>
      <c r="AB6" s="73"/>
      <c r="AC6" s="47">
        <f>AB79</f>
        <v>3059.9999999999995</v>
      </c>
      <c r="AD6" s="7">
        <f>AA6-AC6+AA7+AA5-AC5+AA4</f>
        <v>0.64000000000045476</v>
      </c>
    </row>
    <row r="7" spans="1:32" ht="15.75" x14ac:dyDescent="0.25">
      <c r="A7" s="848"/>
      <c r="B7" s="1233"/>
      <c r="C7" s="231"/>
      <c r="D7" s="229"/>
      <c r="E7" s="469"/>
      <c r="F7" s="73"/>
      <c r="L7" s="848"/>
      <c r="M7" s="1233"/>
      <c r="N7" s="231"/>
      <c r="O7" s="229"/>
      <c r="P7" s="469"/>
      <c r="Q7" s="73"/>
      <c r="W7" s="848"/>
      <c r="X7" s="1233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7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7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7" t="s">
        <v>3</v>
      </c>
    </row>
    <row r="10" spans="1:32" ht="15.75" thickTop="1" x14ac:dyDescent="0.25">
      <c r="A10" s="80" t="s">
        <v>32</v>
      </c>
      <c r="B10" s="817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3">
        <f>E6-F10+E5+E4+E7+E8</f>
        <v>8549.4599999999991</v>
      </c>
      <c r="J10" s="799">
        <f>F10*H10</f>
        <v>70515.27</v>
      </c>
      <c r="L10" s="80" t="s">
        <v>32</v>
      </c>
      <c r="M10" s="766">
        <f>Q6-N10+Q5+Q4+Q7+Q8</f>
        <v>48</v>
      </c>
      <c r="N10" s="15">
        <v>35</v>
      </c>
      <c r="O10" s="69">
        <v>1023.94</v>
      </c>
      <c r="P10" s="201">
        <v>44936</v>
      </c>
      <c r="Q10" s="69">
        <f t="shared" ref="Q10:Q57" si="1">O10</f>
        <v>1023.94</v>
      </c>
      <c r="R10" s="70" t="s">
        <v>455</v>
      </c>
      <c r="S10" s="71">
        <v>137</v>
      </c>
      <c r="T10" s="763">
        <f>P6-Q10+P5+P4+P7+P8</f>
        <v>1470.71</v>
      </c>
      <c r="U10" s="799">
        <f>Q10*S10</f>
        <v>140279.78</v>
      </c>
      <c r="W10" s="80" t="s">
        <v>32</v>
      </c>
      <c r="X10" s="817">
        <f>AB6-Y10+AB5+AB4+AB7+AB8</f>
        <v>75</v>
      </c>
      <c r="Y10" s="761">
        <v>30</v>
      </c>
      <c r="Z10" s="659">
        <v>852.33</v>
      </c>
      <c r="AA10" s="689">
        <v>44947</v>
      </c>
      <c r="AB10" s="659">
        <f t="shared" ref="AB10:AB57" si="2">Z10</f>
        <v>852.33</v>
      </c>
      <c r="AC10" s="657" t="s">
        <v>543</v>
      </c>
      <c r="AD10" s="658">
        <v>137</v>
      </c>
      <c r="AE10" s="693">
        <f>AA6-AB10+AA5+AA4+AA7+AA8</f>
        <v>2208.31</v>
      </c>
      <c r="AF10" s="799">
        <f>AB10*AD10</f>
        <v>116769.21</v>
      </c>
    </row>
    <row r="11" spans="1:32" x14ac:dyDescent="0.25">
      <c r="A11" s="193"/>
      <c r="B11" s="817">
        <f>B10-C11</f>
        <v>246</v>
      </c>
      <c r="C11" s="761">
        <v>35</v>
      </c>
      <c r="D11" s="659">
        <v>1047.55</v>
      </c>
      <c r="E11" s="689">
        <v>44918</v>
      </c>
      <c r="F11" s="659">
        <f t="shared" si="0"/>
        <v>1047.55</v>
      </c>
      <c r="G11" s="657" t="s">
        <v>247</v>
      </c>
      <c r="H11" s="658">
        <v>137</v>
      </c>
      <c r="I11" s="693">
        <f>I10-F11</f>
        <v>7501.9099999999989</v>
      </c>
      <c r="J11" s="799">
        <f t="shared" ref="J11:J74" si="3">F11*H11</f>
        <v>143514.35</v>
      </c>
      <c r="L11" s="193"/>
      <c r="M11" s="817">
        <f>M10-N11</f>
        <v>47</v>
      </c>
      <c r="N11" s="761">
        <v>1</v>
      </c>
      <c r="O11" s="659">
        <v>29.8</v>
      </c>
      <c r="P11" s="689">
        <v>44938</v>
      </c>
      <c r="Q11" s="659">
        <f t="shared" si="1"/>
        <v>29.8</v>
      </c>
      <c r="R11" s="657" t="s">
        <v>470</v>
      </c>
      <c r="S11" s="658">
        <v>137</v>
      </c>
      <c r="T11" s="693">
        <f>T10-Q11</f>
        <v>1440.91</v>
      </c>
      <c r="U11" s="799">
        <f t="shared" ref="U11:U74" si="4">Q11*S11</f>
        <v>4082.6</v>
      </c>
      <c r="W11" s="193"/>
      <c r="X11" s="817">
        <f>X10-Y11</f>
        <v>65</v>
      </c>
      <c r="Y11" s="761">
        <v>10</v>
      </c>
      <c r="Z11" s="659">
        <v>296.06</v>
      </c>
      <c r="AA11" s="689">
        <v>44947</v>
      </c>
      <c r="AB11" s="659">
        <f t="shared" si="2"/>
        <v>296.06</v>
      </c>
      <c r="AC11" s="657" t="s">
        <v>521</v>
      </c>
      <c r="AD11" s="658">
        <v>137</v>
      </c>
      <c r="AE11" s="693">
        <f>AE10-AB11</f>
        <v>1912.25</v>
      </c>
      <c r="AF11" s="799">
        <f t="shared" ref="AF11:AF74" si="5">AB11*AD11</f>
        <v>40560.22</v>
      </c>
    </row>
    <row r="12" spans="1:32" x14ac:dyDescent="0.25">
      <c r="A12" s="181"/>
      <c r="B12" s="817">
        <f t="shared" ref="B12:B75" si="6">B11-C12</f>
        <v>243</v>
      </c>
      <c r="C12" s="761">
        <v>3</v>
      </c>
      <c r="D12" s="659">
        <v>88.77</v>
      </c>
      <c r="E12" s="689">
        <v>44919</v>
      </c>
      <c r="F12" s="659">
        <f t="shared" si="0"/>
        <v>88.77</v>
      </c>
      <c r="G12" s="657" t="s">
        <v>248</v>
      </c>
      <c r="H12" s="658">
        <v>137</v>
      </c>
      <c r="I12" s="693">
        <f t="shared" ref="I12:I75" si="7">I11-F12</f>
        <v>7413.1399999999985</v>
      </c>
      <c r="J12" s="799">
        <f t="shared" si="3"/>
        <v>12161.49</v>
      </c>
      <c r="L12" s="181"/>
      <c r="M12" s="817">
        <f t="shared" ref="M12:M75" si="8">M11-N12</f>
        <v>37</v>
      </c>
      <c r="N12" s="761">
        <v>10</v>
      </c>
      <c r="O12" s="659">
        <v>317.10000000000002</v>
      </c>
      <c r="P12" s="689">
        <v>44939</v>
      </c>
      <c r="Q12" s="659">
        <f t="shared" si="1"/>
        <v>317.10000000000002</v>
      </c>
      <c r="R12" s="657" t="s">
        <v>473</v>
      </c>
      <c r="S12" s="658">
        <v>137</v>
      </c>
      <c r="T12" s="693">
        <f t="shared" ref="T12:T75" si="9">T11-Q12</f>
        <v>1123.81</v>
      </c>
      <c r="U12" s="799">
        <f t="shared" si="4"/>
        <v>43442.700000000004</v>
      </c>
      <c r="W12" s="181"/>
      <c r="X12" s="817">
        <f t="shared" ref="X12:X75" si="10">X11-Y12</f>
        <v>40</v>
      </c>
      <c r="Y12" s="761">
        <v>25</v>
      </c>
      <c r="Z12" s="659">
        <v>759.33</v>
      </c>
      <c r="AA12" s="689">
        <v>44949</v>
      </c>
      <c r="AB12" s="659">
        <f t="shared" si="2"/>
        <v>759.33</v>
      </c>
      <c r="AC12" s="657" t="s">
        <v>545</v>
      </c>
      <c r="AD12" s="658">
        <v>137</v>
      </c>
      <c r="AE12" s="693">
        <f t="shared" ref="AE12:AE75" si="11">AE11-AB12</f>
        <v>1152.92</v>
      </c>
      <c r="AF12" s="799">
        <f t="shared" si="5"/>
        <v>104028.21</v>
      </c>
    </row>
    <row r="13" spans="1:32" x14ac:dyDescent="0.25">
      <c r="A13" s="181"/>
      <c r="B13" s="817">
        <f t="shared" si="6"/>
        <v>208</v>
      </c>
      <c r="C13" s="761">
        <v>35</v>
      </c>
      <c r="D13" s="659">
        <v>1000.13</v>
      </c>
      <c r="E13" s="689">
        <v>44921</v>
      </c>
      <c r="F13" s="659">
        <f t="shared" si="0"/>
        <v>1000.13</v>
      </c>
      <c r="G13" s="657" t="s">
        <v>251</v>
      </c>
      <c r="H13" s="658">
        <v>137</v>
      </c>
      <c r="I13" s="693">
        <f t="shared" si="7"/>
        <v>6413.0099999999984</v>
      </c>
      <c r="J13" s="799">
        <f t="shared" si="3"/>
        <v>137017.81</v>
      </c>
      <c r="L13" s="181"/>
      <c r="M13" s="817">
        <f t="shared" si="8"/>
        <v>4</v>
      </c>
      <c r="N13" s="761">
        <v>33</v>
      </c>
      <c r="O13" s="659">
        <v>1001.96</v>
      </c>
      <c r="P13" s="689">
        <v>44939</v>
      </c>
      <c r="Q13" s="659">
        <f t="shared" si="1"/>
        <v>1001.96</v>
      </c>
      <c r="R13" s="657" t="s">
        <v>476</v>
      </c>
      <c r="S13" s="658">
        <v>137</v>
      </c>
      <c r="T13" s="693">
        <f t="shared" si="9"/>
        <v>121.84999999999991</v>
      </c>
      <c r="U13" s="799">
        <f t="shared" si="4"/>
        <v>137268.52000000002</v>
      </c>
      <c r="W13" s="181"/>
      <c r="X13" s="817">
        <f t="shared" si="10"/>
        <v>10</v>
      </c>
      <c r="Y13" s="761">
        <v>30</v>
      </c>
      <c r="Z13" s="659">
        <v>861.03</v>
      </c>
      <c r="AA13" s="689">
        <v>44949</v>
      </c>
      <c r="AB13" s="659">
        <f t="shared" si="2"/>
        <v>861.03</v>
      </c>
      <c r="AC13" s="657" t="s">
        <v>547</v>
      </c>
      <c r="AD13" s="658">
        <v>137</v>
      </c>
      <c r="AE13" s="693">
        <f t="shared" si="11"/>
        <v>291.8900000000001</v>
      </c>
      <c r="AF13" s="799">
        <f t="shared" si="5"/>
        <v>117961.11</v>
      </c>
    </row>
    <row r="14" spans="1:32" x14ac:dyDescent="0.25">
      <c r="A14" s="82" t="s">
        <v>33</v>
      </c>
      <c r="B14" s="817">
        <f t="shared" si="6"/>
        <v>173</v>
      </c>
      <c r="C14" s="761">
        <v>35</v>
      </c>
      <c r="D14" s="659">
        <v>1094.27</v>
      </c>
      <c r="E14" s="689">
        <v>44923</v>
      </c>
      <c r="F14" s="659">
        <f t="shared" si="0"/>
        <v>1094.27</v>
      </c>
      <c r="G14" s="657" t="s">
        <v>243</v>
      </c>
      <c r="H14" s="658">
        <v>137</v>
      </c>
      <c r="I14" s="693">
        <f t="shared" si="7"/>
        <v>5318.739999999998</v>
      </c>
      <c r="J14" s="799">
        <f t="shared" si="3"/>
        <v>149914.99</v>
      </c>
      <c r="L14" s="82" t="s">
        <v>33</v>
      </c>
      <c r="M14" s="817">
        <f t="shared" si="8"/>
        <v>3</v>
      </c>
      <c r="N14" s="761">
        <v>1</v>
      </c>
      <c r="O14" s="659">
        <v>35.020000000000003</v>
      </c>
      <c r="P14" s="689">
        <v>44940</v>
      </c>
      <c r="Q14" s="659">
        <f t="shared" si="1"/>
        <v>35.020000000000003</v>
      </c>
      <c r="R14" s="657" t="s">
        <v>481</v>
      </c>
      <c r="S14" s="658">
        <v>137</v>
      </c>
      <c r="T14" s="693">
        <f t="shared" si="9"/>
        <v>86.829999999999899</v>
      </c>
      <c r="U14" s="799">
        <f t="shared" si="4"/>
        <v>4797.7400000000007</v>
      </c>
      <c r="W14" s="82" t="s">
        <v>33</v>
      </c>
      <c r="X14" s="817">
        <f t="shared" si="10"/>
        <v>8</v>
      </c>
      <c r="Y14" s="761">
        <v>2</v>
      </c>
      <c r="Z14" s="659">
        <v>60.33</v>
      </c>
      <c r="AA14" s="689">
        <v>44950</v>
      </c>
      <c r="AB14" s="659">
        <f t="shared" si="2"/>
        <v>60.33</v>
      </c>
      <c r="AC14" s="657" t="s">
        <v>549</v>
      </c>
      <c r="AD14" s="658">
        <v>137</v>
      </c>
      <c r="AE14" s="693">
        <f t="shared" si="11"/>
        <v>231.56000000000012</v>
      </c>
      <c r="AF14" s="799">
        <f t="shared" si="5"/>
        <v>8265.2099999999991</v>
      </c>
    </row>
    <row r="15" spans="1:32" x14ac:dyDescent="0.25">
      <c r="A15" s="73"/>
      <c r="B15" s="817">
        <f t="shared" si="6"/>
        <v>171</v>
      </c>
      <c r="C15" s="761">
        <v>2</v>
      </c>
      <c r="D15" s="659">
        <v>67.59</v>
      </c>
      <c r="E15" s="689">
        <v>44924</v>
      </c>
      <c r="F15" s="659">
        <f t="shared" si="0"/>
        <v>67.59</v>
      </c>
      <c r="G15" s="657" t="s">
        <v>258</v>
      </c>
      <c r="H15" s="658">
        <v>137</v>
      </c>
      <c r="I15" s="693">
        <f t="shared" si="7"/>
        <v>5251.1499999999978</v>
      </c>
      <c r="J15" s="799">
        <f t="shared" si="3"/>
        <v>9259.83</v>
      </c>
      <c r="L15" s="73"/>
      <c r="M15" s="817">
        <f t="shared" si="8"/>
        <v>0</v>
      </c>
      <c r="N15" s="761">
        <v>3</v>
      </c>
      <c r="O15" s="659">
        <v>86.19</v>
      </c>
      <c r="P15" s="689">
        <v>44940</v>
      </c>
      <c r="Q15" s="659">
        <f t="shared" si="1"/>
        <v>86.19</v>
      </c>
      <c r="R15" s="657" t="s">
        <v>484</v>
      </c>
      <c r="S15" s="658">
        <v>137</v>
      </c>
      <c r="T15" s="693">
        <f t="shared" si="9"/>
        <v>0.63999999999990109</v>
      </c>
      <c r="U15" s="799">
        <f t="shared" si="4"/>
        <v>11808.029999999999</v>
      </c>
      <c r="W15" s="73"/>
      <c r="X15" s="817">
        <f t="shared" si="10"/>
        <v>7</v>
      </c>
      <c r="Y15" s="761">
        <v>1</v>
      </c>
      <c r="Z15" s="659">
        <v>26.99</v>
      </c>
      <c r="AA15" s="689">
        <v>44952</v>
      </c>
      <c r="AB15" s="659">
        <f t="shared" si="2"/>
        <v>26.99</v>
      </c>
      <c r="AC15" s="657" t="s">
        <v>558</v>
      </c>
      <c r="AD15" s="658">
        <v>137</v>
      </c>
      <c r="AE15" s="693">
        <f t="shared" si="11"/>
        <v>204.57000000000011</v>
      </c>
      <c r="AF15" s="799">
        <f t="shared" si="5"/>
        <v>3697.6299999999997</v>
      </c>
    </row>
    <row r="16" spans="1:32" x14ac:dyDescent="0.25">
      <c r="A16" s="73"/>
      <c r="B16" s="817">
        <f t="shared" si="6"/>
        <v>141</v>
      </c>
      <c r="C16" s="761">
        <v>30</v>
      </c>
      <c r="D16" s="659">
        <v>903.35</v>
      </c>
      <c r="E16" s="689">
        <v>44925</v>
      </c>
      <c r="F16" s="659">
        <f t="shared" si="0"/>
        <v>903.35</v>
      </c>
      <c r="G16" s="657" t="s">
        <v>261</v>
      </c>
      <c r="H16" s="658">
        <v>137</v>
      </c>
      <c r="I16" s="693">
        <f t="shared" si="7"/>
        <v>4347.7999999999975</v>
      </c>
      <c r="J16" s="799">
        <f t="shared" si="3"/>
        <v>123758.95</v>
      </c>
      <c r="L16" s="73"/>
      <c r="M16" s="817">
        <f t="shared" si="8"/>
        <v>0</v>
      </c>
      <c r="N16" s="761"/>
      <c r="O16" s="659"/>
      <c r="P16" s="689"/>
      <c r="Q16" s="659">
        <f t="shared" si="1"/>
        <v>0</v>
      </c>
      <c r="R16" s="657"/>
      <c r="S16" s="658"/>
      <c r="T16" s="693">
        <f t="shared" si="9"/>
        <v>0.63999999999990109</v>
      </c>
      <c r="U16" s="799">
        <f t="shared" si="4"/>
        <v>0</v>
      </c>
      <c r="W16" s="73"/>
      <c r="X16" s="817">
        <f t="shared" si="10"/>
        <v>0</v>
      </c>
      <c r="Y16" s="761">
        <v>7</v>
      </c>
      <c r="Z16" s="659">
        <v>203.93</v>
      </c>
      <c r="AA16" s="689">
        <v>44952</v>
      </c>
      <c r="AB16" s="659">
        <f t="shared" si="2"/>
        <v>203.93</v>
      </c>
      <c r="AC16" s="657" t="s">
        <v>566</v>
      </c>
      <c r="AD16" s="658">
        <v>137</v>
      </c>
      <c r="AE16" s="693">
        <f t="shared" si="11"/>
        <v>0.64000000000010004</v>
      </c>
      <c r="AF16" s="799">
        <f t="shared" si="5"/>
        <v>27938.41</v>
      </c>
    </row>
    <row r="17" spans="1:32" x14ac:dyDescent="0.25">
      <c r="B17" s="817">
        <f t="shared" si="6"/>
        <v>106</v>
      </c>
      <c r="C17" s="761">
        <v>35</v>
      </c>
      <c r="D17" s="659">
        <v>1093.24</v>
      </c>
      <c r="E17" s="689">
        <v>44926</v>
      </c>
      <c r="F17" s="659">
        <f t="shared" si="0"/>
        <v>1093.24</v>
      </c>
      <c r="G17" s="657" t="s">
        <v>270</v>
      </c>
      <c r="H17" s="658">
        <v>137</v>
      </c>
      <c r="I17" s="693">
        <f t="shared" si="7"/>
        <v>3254.5599999999977</v>
      </c>
      <c r="J17" s="799">
        <f t="shared" si="3"/>
        <v>149773.88</v>
      </c>
      <c r="M17" s="817">
        <f t="shared" si="8"/>
        <v>0</v>
      </c>
      <c r="N17" s="761"/>
      <c r="O17" s="659"/>
      <c r="P17" s="689"/>
      <c r="Q17" s="1141">
        <v>0.64</v>
      </c>
      <c r="R17" s="1142"/>
      <c r="S17" s="1143"/>
      <c r="T17" s="1144">
        <f t="shared" si="9"/>
        <v>-9.8920871494101448E-14</v>
      </c>
      <c r="U17" s="1139">
        <f t="shared" si="4"/>
        <v>0</v>
      </c>
      <c r="X17" s="817">
        <f t="shared" si="10"/>
        <v>0</v>
      </c>
      <c r="Y17" s="761"/>
      <c r="Z17" s="659"/>
      <c r="AA17" s="689"/>
      <c r="AB17" s="1141">
        <f t="shared" si="2"/>
        <v>0</v>
      </c>
      <c r="AC17" s="1142"/>
      <c r="AD17" s="1143"/>
      <c r="AE17" s="1144">
        <f t="shared" si="11"/>
        <v>0.64000000000010004</v>
      </c>
      <c r="AF17" s="1139">
        <f t="shared" si="5"/>
        <v>0</v>
      </c>
    </row>
    <row r="18" spans="1:32" x14ac:dyDescent="0.25">
      <c r="B18" s="817">
        <f t="shared" si="6"/>
        <v>96</v>
      </c>
      <c r="C18" s="761">
        <v>10</v>
      </c>
      <c r="D18" s="659">
        <v>316.75</v>
      </c>
      <c r="E18" s="689">
        <v>44928</v>
      </c>
      <c r="F18" s="659">
        <f t="shared" si="0"/>
        <v>316.75</v>
      </c>
      <c r="G18" s="657" t="s">
        <v>272</v>
      </c>
      <c r="H18" s="658">
        <v>137</v>
      </c>
      <c r="I18" s="693">
        <f t="shared" si="7"/>
        <v>2937.8099999999977</v>
      </c>
      <c r="J18" s="799">
        <f t="shared" si="3"/>
        <v>43394.75</v>
      </c>
      <c r="M18" s="817">
        <f t="shared" si="8"/>
        <v>0</v>
      </c>
      <c r="N18" s="761"/>
      <c r="O18" s="659"/>
      <c r="P18" s="689"/>
      <c r="Q18" s="1141">
        <f t="shared" si="1"/>
        <v>0</v>
      </c>
      <c r="R18" s="1142"/>
      <c r="S18" s="1143"/>
      <c r="T18" s="1144">
        <f t="shared" si="9"/>
        <v>-9.8920871494101448E-14</v>
      </c>
      <c r="U18" s="1139">
        <f t="shared" si="4"/>
        <v>0</v>
      </c>
      <c r="X18" s="817">
        <f t="shared" si="10"/>
        <v>0</v>
      </c>
      <c r="Y18" s="761"/>
      <c r="Z18" s="659"/>
      <c r="AA18" s="689"/>
      <c r="AB18" s="1141">
        <f t="shared" si="2"/>
        <v>0</v>
      </c>
      <c r="AC18" s="1142"/>
      <c r="AD18" s="1143"/>
      <c r="AE18" s="1144">
        <f t="shared" si="11"/>
        <v>0.64000000000010004</v>
      </c>
      <c r="AF18" s="1139">
        <f t="shared" si="5"/>
        <v>0</v>
      </c>
    </row>
    <row r="19" spans="1:32" x14ac:dyDescent="0.25">
      <c r="A19" s="122"/>
      <c r="B19" s="817">
        <f t="shared" si="6"/>
        <v>61</v>
      </c>
      <c r="C19" s="761">
        <v>35</v>
      </c>
      <c r="D19" s="659">
        <v>1084.46</v>
      </c>
      <c r="E19" s="689">
        <v>44928</v>
      </c>
      <c r="F19" s="659">
        <f t="shared" si="0"/>
        <v>1084.46</v>
      </c>
      <c r="G19" s="657" t="s">
        <v>274</v>
      </c>
      <c r="H19" s="658">
        <v>137</v>
      </c>
      <c r="I19" s="693">
        <f t="shared" si="7"/>
        <v>1853.3499999999976</v>
      </c>
      <c r="J19" s="799">
        <f t="shared" si="3"/>
        <v>148571.02000000002</v>
      </c>
      <c r="L19" s="122"/>
      <c r="M19" s="817">
        <f t="shared" si="8"/>
        <v>0</v>
      </c>
      <c r="N19" s="761"/>
      <c r="O19" s="659"/>
      <c r="P19" s="689"/>
      <c r="Q19" s="1141">
        <f t="shared" si="1"/>
        <v>0</v>
      </c>
      <c r="R19" s="1142"/>
      <c r="S19" s="1143"/>
      <c r="T19" s="1144">
        <f t="shared" si="9"/>
        <v>-9.8920871494101448E-14</v>
      </c>
      <c r="U19" s="1139">
        <f t="shared" si="4"/>
        <v>0</v>
      </c>
      <c r="W19" s="122"/>
      <c r="X19" s="817">
        <f t="shared" si="10"/>
        <v>0</v>
      </c>
      <c r="Y19" s="761"/>
      <c r="Z19" s="659"/>
      <c r="AA19" s="689"/>
      <c r="AB19" s="1141">
        <f t="shared" si="2"/>
        <v>0</v>
      </c>
      <c r="AC19" s="1142"/>
      <c r="AD19" s="1143"/>
      <c r="AE19" s="1144">
        <f t="shared" si="11"/>
        <v>0.64000000000010004</v>
      </c>
      <c r="AF19" s="1139">
        <f t="shared" si="5"/>
        <v>0</v>
      </c>
    </row>
    <row r="20" spans="1:32" x14ac:dyDescent="0.25">
      <c r="A20" s="122"/>
      <c r="B20" s="817">
        <f t="shared" si="6"/>
        <v>60</v>
      </c>
      <c r="C20" s="761">
        <v>1</v>
      </c>
      <c r="D20" s="659">
        <v>33.840000000000003</v>
      </c>
      <c r="E20" s="689">
        <v>44929</v>
      </c>
      <c r="F20" s="659">
        <f t="shared" si="0"/>
        <v>33.840000000000003</v>
      </c>
      <c r="G20" s="657" t="s">
        <v>275</v>
      </c>
      <c r="H20" s="658">
        <v>137</v>
      </c>
      <c r="I20" s="693">
        <f t="shared" si="7"/>
        <v>1819.5099999999977</v>
      </c>
      <c r="J20" s="799">
        <f t="shared" si="3"/>
        <v>4636.0800000000008</v>
      </c>
      <c r="L20" s="122"/>
      <c r="M20" s="817">
        <f t="shared" si="8"/>
        <v>0</v>
      </c>
      <c r="N20" s="761"/>
      <c r="O20" s="659"/>
      <c r="P20" s="689"/>
      <c r="Q20" s="1141">
        <f t="shared" si="1"/>
        <v>0</v>
      </c>
      <c r="R20" s="1142"/>
      <c r="S20" s="1143"/>
      <c r="T20" s="1144">
        <f t="shared" si="9"/>
        <v>-9.8920871494101448E-14</v>
      </c>
      <c r="U20" s="1139">
        <f t="shared" si="4"/>
        <v>0</v>
      </c>
      <c r="W20" s="122"/>
      <c r="X20" s="817">
        <f t="shared" si="10"/>
        <v>0</v>
      </c>
      <c r="Y20" s="761"/>
      <c r="Z20" s="659"/>
      <c r="AA20" s="689"/>
      <c r="AB20" s="1141">
        <f t="shared" si="2"/>
        <v>0</v>
      </c>
      <c r="AC20" s="1142"/>
      <c r="AD20" s="1143"/>
      <c r="AE20" s="1144">
        <f t="shared" si="11"/>
        <v>0.64000000000010004</v>
      </c>
      <c r="AF20" s="1139">
        <f t="shared" si="5"/>
        <v>0</v>
      </c>
    </row>
    <row r="21" spans="1:32" x14ac:dyDescent="0.25">
      <c r="A21" s="122"/>
      <c r="B21" s="817">
        <f t="shared" si="6"/>
        <v>59</v>
      </c>
      <c r="C21" s="761">
        <v>1</v>
      </c>
      <c r="D21" s="659">
        <v>32.21</v>
      </c>
      <c r="E21" s="689">
        <v>44930</v>
      </c>
      <c r="F21" s="659">
        <f t="shared" si="0"/>
        <v>32.21</v>
      </c>
      <c r="G21" s="657" t="s">
        <v>282</v>
      </c>
      <c r="H21" s="658">
        <v>137</v>
      </c>
      <c r="I21" s="693">
        <f t="shared" si="7"/>
        <v>1787.2999999999977</v>
      </c>
      <c r="J21" s="799">
        <f t="shared" si="3"/>
        <v>4412.7700000000004</v>
      </c>
      <c r="L21" s="122"/>
      <c r="M21" s="817">
        <f t="shared" si="8"/>
        <v>0</v>
      </c>
      <c r="N21" s="761"/>
      <c r="O21" s="659"/>
      <c r="P21" s="689"/>
      <c r="Q21" s="1141">
        <f t="shared" si="1"/>
        <v>0</v>
      </c>
      <c r="R21" s="1142"/>
      <c r="S21" s="1143"/>
      <c r="T21" s="1144">
        <f t="shared" si="9"/>
        <v>-9.8920871494101448E-14</v>
      </c>
      <c r="U21" s="1139">
        <f t="shared" si="4"/>
        <v>0</v>
      </c>
      <c r="W21" s="122"/>
      <c r="X21" s="817">
        <f t="shared" si="10"/>
        <v>0</v>
      </c>
      <c r="Y21" s="761"/>
      <c r="Z21" s="659"/>
      <c r="AA21" s="689"/>
      <c r="AB21" s="1141">
        <f t="shared" si="2"/>
        <v>0</v>
      </c>
      <c r="AC21" s="1142"/>
      <c r="AD21" s="1143"/>
      <c r="AE21" s="1144">
        <f t="shared" si="11"/>
        <v>0.64000000000010004</v>
      </c>
      <c r="AF21" s="1139">
        <f t="shared" si="5"/>
        <v>0</v>
      </c>
    </row>
    <row r="22" spans="1:32" x14ac:dyDescent="0.25">
      <c r="A22" s="122"/>
      <c r="B22" s="817">
        <f t="shared" si="6"/>
        <v>58</v>
      </c>
      <c r="C22" s="761">
        <v>1</v>
      </c>
      <c r="D22" s="659">
        <v>35.47</v>
      </c>
      <c r="E22" s="689">
        <v>44932</v>
      </c>
      <c r="F22" s="659">
        <f t="shared" si="0"/>
        <v>35.47</v>
      </c>
      <c r="G22" s="657" t="s">
        <v>289</v>
      </c>
      <c r="H22" s="658">
        <v>137</v>
      </c>
      <c r="I22" s="693">
        <f t="shared" si="7"/>
        <v>1751.8299999999977</v>
      </c>
      <c r="J22" s="799">
        <f t="shared" si="3"/>
        <v>4859.3899999999994</v>
      </c>
      <c r="L22" s="122"/>
      <c r="M22" s="817">
        <f t="shared" si="8"/>
        <v>0</v>
      </c>
      <c r="N22" s="761"/>
      <c r="O22" s="659"/>
      <c r="P22" s="689"/>
      <c r="Q22" s="659">
        <f t="shared" si="1"/>
        <v>0</v>
      </c>
      <c r="R22" s="657"/>
      <c r="S22" s="658"/>
      <c r="T22" s="693">
        <f t="shared" si="9"/>
        <v>-9.8920871494101448E-14</v>
      </c>
      <c r="U22" s="799">
        <f t="shared" si="4"/>
        <v>0</v>
      </c>
      <c r="W22" s="122"/>
      <c r="X22" s="817">
        <f t="shared" si="10"/>
        <v>0</v>
      </c>
      <c r="Y22" s="761"/>
      <c r="Z22" s="659"/>
      <c r="AA22" s="689"/>
      <c r="AB22" s="1141">
        <f t="shared" si="2"/>
        <v>0</v>
      </c>
      <c r="AC22" s="1142"/>
      <c r="AD22" s="1143"/>
      <c r="AE22" s="1144">
        <f t="shared" si="11"/>
        <v>0.64000000000010004</v>
      </c>
      <c r="AF22" s="1139">
        <f t="shared" si="5"/>
        <v>0</v>
      </c>
    </row>
    <row r="23" spans="1:32" x14ac:dyDescent="0.25">
      <c r="A23" s="122"/>
      <c r="B23" s="766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3">
        <f t="shared" si="7"/>
        <v>880.80999999999767</v>
      </c>
      <c r="J23" s="17">
        <f t="shared" si="3"/>
        <v>119329.73999999999</v>
      </c>
      <c r="L23" s="122"/>
      <c r="M23" s="181">
        <f t="shared" si="8"/>
        <v>0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-9.8920871494101448E-14</v>
      </c>
      <c r="U23" s="17">
        <f t="shared" si="4"/>
        <v>0</v>
      </c>
      <c r="W23" s="122"/>
      <c r="X23" s="181">
        <f t="shared" si="10"/>
        <v>0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0.64000000000010004</v>
      </c>
      <c r="AF23" s="17">
        <f t="shared" si="5"/>
        <v>0</v>
      </c>
    </row>
    <row r="24" spans="1:32" x14ac:dyDescent="0.25">
      <c r="A24" s="123"/>
      <c r="B24" s="181">
        <f t="shared" si="6"/>
        <v>27</v>
      </c>
      <c r="C24" s="15">
        <v>1</v>
      </c>
      <c r="D24" s="640">
        <v>30.3</v>
      </c>
      <c r="E24" s="1010">
        <v>44935</v>
      </c>
      <c r="F24" s="640">
        <f t="shared" si="0"/>
        <v>30.3</v>
      </c>
      <c r="G24" s="642" t="s">
        <v>445</v>
      </c>
      <c r="H24" s="204">
        <v>137</v>
      </c>
      <c r="I24" s="934">
        <f t="shared" si="7"/>
        <v>850.50999999999772</v>
      </c>
      <c r="J24" s="17">
        <f t="shared" si="3"/>
        <v>4151.1000000000004</v>
      </c>
      <c r="L24" s="123"/>
      <c r="M24" s="181">
        <f t="shared" si="8"/>
        <v>0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-9.8920871494101448E-14</v>
      </c>
      <c r="U24" s="17">
        <f t="shared" si="4"/>
        <v>0</v>
      </c>
      <c r="W24" s="123"/>
      <c r="X24" s="181">
        <f t="shared" si="10"/>
        <v>0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0.64000000000010004</v>
      </c>
      <c r="AF24" s="17">
        <f t="shared" si="5"/>
        <v>0</v>
      </c>
    </row>
    <row r="25" spans="1:32" x14ac:dyDescent="0.25">
      <c r="A25" s="122"/>
      <c r="B25" s="181">
        <f t="shared" si="6"/>
        <v>17</v>
      </c>
      <c r="C25" s="15">
        <v>10</v>
      </c>
      <c r="D25" s="640">
        <v>319.62</v>
      </c>
      <c r="E25" s="1010">
        <v>44935</v>
      </c>
      <c r="F25" s="640">
        <f t="shared" si="0"/>
        <v>319.62</v>
      </c>
      <c r="G25" s="642" t="s">
        <v>446</v>
      </c>
      <c r="H25" s="204">
        <v>137</v>
      </c>
      <c r="I25" s="934">
        <f t="shared" si="7"/>
        <v>530.88999999999771</v>
      </c>
      <c r="J25" s="17">
        <f t="shared" si="3"/>
        <v>43787.94</v>
      </c>
      <c r="L25" s="122"/>
      <c r="M25" s="181">
        <f t="shared" si="8"/>
        <v>0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-9.8920871494101448E-14</v>
      </c>
      <c r="U25" s="17">
        <f t="shared" si="4"/>
        <v>0</v>
      </c>
      <c r="W25" s="122"/>
      <c r="X25" s="181">
        <f t="shared" si="10"/>
        <v>0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0.64000000000010004</v>
      </c>
      <c r="AF25" s="17">
        <f t="shared" si="5"/>
        <v>0</v>
      </c>
    </row>
    <row r="26" spans="1:32" x14ac:dyDescent="0.25">
      <c r="A26" s="122"/>
      <c r="B26" s="181">
        <f t="shared" si="6"/>
        <v>15</v>
      </c>
      <c r="C26" s="15">
        <v>2</v>
      </c>
      <c r="D26" s="640">
        <v>62.14</v>
      </c>
      <c r="E26" s="1010">
        <v>44936</v>
      </c>
      <c r="F26" s="640">
        <f t="shared" si="0"/>
        <v>62.14</v>
      </c>
      <c r="G26" s="642" t="s">
        <v>451</v>
      </c>
      <c r="H26" s="204">
        <v>137</v>
      </c>
      <c r="I26" s="934">
        <f t="shared" si="7"/>
        <v>468.74999999999773</v>
      </c>
      <c r="J26" s="17">
        <f t="shared" si="3"/>
        <v>8513.18</v>
      </c>
      <c r="L26" s="122"/>
      <c r="M26" s="181">
        <f t="shared" si="8"/>
        <v>0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-9.8920871494101448E-14</v>
      </c>
      <c r="U26" s="17">
        <f t="shared" si="4"/>
        <v>0</v>
      </c>
      <c r="W26" s="122"/>
      <c r="X26" s="181">
        <f t="shared" si="10"/>
        <v>0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0.64000000000010004</v>
      </c>
      <c r="AF26" s="17">
        <f t="shared" si="5"/>
        <v>0</v>
      </c>
    </row>
    <row r="27" spans="1:32" x14ac:dyDescent="0.25">
      <c r="A27" s="122"/>
      <c r="B27" s="181">
        <f t="shared" si="6"/>
        <v>15</v>
      </c>
      <c r="C27" s="15"/>
      <c r="D27" s="640"/>
      <c r="E27" s="1010"/>
      <c r="F27" s="640">
        <f t="shared" si="0"/>
        <v>0</v>
      </c>
      <c r="G27" s="642"/>
      <c r="H27" s="204"/>
      <c r="I27" s="934">
        <f t="shared" si="7"/>
        <v>468.74999999999773</v>
      </c>
      <c r="J27" s="17">
        <f t="shared" si="3"/>
        <v>0</v>
      </c>
      <c r="L27" s="122"/>
      <c r="M27" s="181">
        <f t="shared" si="8"/>
        <v>0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-9.8920871494101448E-14</v>
      </c>
      <c r="U27" s="17">
        <f t="shared" si="4"/>
        <v>0</v>
      </c>
      <c r="W27" s="122"/>
      <c r="X27" s="181">
        <f t="shared" si="10"/>
        <v>0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0.64000000000010004</v>
      </c>
      <c r="AF27" s="17">
        <f t="shared" si="5"/>
        <v>0</v>
      </c>
    </row>
    <row r="28" spans="1:32" x14ac:dyDescent="0.25">
      <c r="A28" s="122"/>
      <c r="B28" s="181">
        <f t="shared" si="6"/>
        <v>15</v>
      </c>
      <c r="C28" s="15"/>
      <c r="D28" s="640"/>
      <c r="E28" s="1010"/>
      <c r="F28" s="640">
        <f t="shared" si="0"/>
        <v>0</v>
      </c>
      <c r="G28" s="642"/>
      <c r="H28" s="204"/>
      <c r="I28" s="934">
        <f t="shared" si="7"/>
        <v>468.74999999999773</v>
      </c>
      <c r="J28" s="17">
        <f t="shared" si="3"/>
        <v>0</v>
      </c>
      <c r="L28" s="122"/>
      <c r="M28" s="181">
        <f t="shared" si="8"/>
        <v>0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-9.8920871494101448E-14</v>
      </c>
      <c r="U28" s="17">
        <f t="shared" si="4"/>
        <v>0</v>
      </c>
      <c r="W28" s="122"/>
      <c r="X28" s="181">
        <f t="shared" si="10"/>
        <v>0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0.64000000000010004</v>
      </c>
      <c r="AF28" s="17">
        <f t="shared" si="5"/>
        <v>0</v>
      </c>
    </row>
    <row r="29" spans="1:32" x14ac:dyDescent="0.25">
      <c r="A29" s="122"/>
      <c r="B29" s="181">
        <f t="shared" si="6"/>
        <v>15</v>
      </c>
      <c r="C29" s="15"/>
      <c r="D29" s="640"/>
      <c r="E29" s="1010"/>
      <c r="F29" s="640">
        <f t="shared" si="0"/>
        <v>0</v>
      </c>
      <c r="G29" s="642"/>
      <c r="H29" s="204"/>
      <c r="I29" s="934">
        <f t="shared" si="7"/>
        <v>468.74999999999773</v>
      </c>
      <c r="J29" s="17">
        <f t="shared" si="3"/>
        <v>0</v>
      </c>
      <c r="L29" s="122"/>
      <c r="M29" s="181">
        <f t="shared" si="8"/>
        <v>0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-9.8920871494101448E-14</v>
      </c>
      <c r="U29" s="17">
        <f t="shared" si="4"/>
        <v>0</v>
      </c>
      <c r="W29" s="122"/>
      <c r="X29" s="181">
        <f t="shared" si="10"/>
        <v>0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0.64000000000010004</v>
      </c>
      <c r="AF29" s="17">
        <f t="shared" si="5"/>
        <v>0</v>
      </c>
    </row>
    <row r="30" spans="1:32" x14ac:dyDescent="0.25">
      <c r="A30" s="122"/>
      <c r="B30" s="181">
        <f t="shared" si="6"/>
        <v>0</v>
      </c>
      <c r="C30" s="15">
        <v>15</v>
      </c>
      <c r="D30" s="640"/>
      <c r="E30" s="1010"/>
      <c r="F30" s="640">
        <v>468.75</v>
      </c>
      <c r="G30" s="642"/>
      <c r="H30" s="1137"/>
      <c r="I30" s="1138">
        <f t="shared" si="7"/>
        <v>-2.2737367544323206E-12</v>
      </c>
      <c r="J30" s="1139">
        <f t="shared" si="3"/>
        <v>0</v>
      </c>
      <c r="L30" s="122"/>
      <c r="M30" s="181">
        <f t="shared" si="8"/>
        <v>0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-9.8920871494101448E-14</v>
      </c>
      <c r="U30" s="17">
        <f t="shared" si="4"/>
        <v>0</v>
      </c>
      <c r="W30" s="122"/>
      <c r="X30" s="181">
        <f t="shared" si="10"/>
        <v>0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0.64000000000010004</v>
      </c>
      <c r="AF30" s="17">
        <f t="shared" si="5"/>
        <v>0</v>
      </c>
    </row>
    <row r="31" spans="1:32" x14ac:dyDescent="0.25">
      <c r="A31" s="122"/>
      <c r="B31" s="181">
        <f t="shared" si="6"/>
        <v>0</v>
      </c>
      <c r="C31" s="15"/>
      <c r="D31" s="640"/>
      <c r="E31" s="1010"/>
      <c r="F31" s="640">
        <f t="shared" si="0"/>
        <v>0</v>
      </c>
      <c r="G31" s="642"/>
      <c r="H31" s="1137"/>
      <c r="I31" s="1138">
        <f t="shared" si="7"/>
        <v>-2.2737367544323206E-12</v>
      </c>
      <c r="J31" s="1139">
        <f t="shared" si="3"/>
        <v>0</v>
      </c>
      <c r="L31" s="122"/>
      <c r="M31" s="181">
        <f t="shared" si="8"/>
        <v>0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-9.8920871494101448E-14</v>
      </c>
      <c r="U31" s="17">
        <f t="shared" si="4"/>
        <v>0</v>
      </c>
      <c r="W31" s="122"/>
      <c r="X31" s="181">
        <f t="shared" si="10"/>
        <v>0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0.64000000000010004</v>
      </c>
      <c r="AF31" s="17">
        <f t="shared" si="5"/>
        <v>0</v>
      </c>
    </row>
    <row r="32" spans="1:32" x14ac:dyDescent="0.25">
      <c r="A32" s="122"/>
      <c r="B32" s="181">
        <f t="shared" si="6"/>
        <v>0</v>
      </c>
      <c r="C32" s="15"/>
      <c r="D32" s="640"/>
      <c r="E32" s="1010"/>
      <c r="F32" s="640">
        <f t="shared" si="0"/>
        <v>0</v>
      </c>
      <c r="G32" s="642"/>
      <c r="H32" s="1137"/>
      <c r="I32" s="1138">
        <f t="shared" si="7"/>
        <v>-2.2737367544323206E-12</v>
      </c>
      <c r="J32" s="1139">
        <f t="shared" si="3"/>
        <v>0</v>
      </c>
      <c r="L32" s="122"/>
      <c r="M32" s="181">
        <f t="shared" si="8"/>
        <v>0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-9.8920871494101448E-14</v>
      </c>
      <c r="U32" s="17">
        <f t="shared" si="4"/>
        <v>0</v>
      </c>
      <c r="W32" s="122"/>
      <c r="X32" s="181">
        <f t="shared" si="10"/>
        <v>0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0.64000000000010004</v>
      </c>
      <c r="AF32" s="17">
        <f t="shared" si="5"/>
        <v>0</v>
      </c>
    </row>
    <row r="33" spans="1:32" x14ac:dyDescent="0.25">
      <c r="A33" s="122"/>
      <c r="B33" s="181">
        <f t="shared" si="6"/>
        <v>0</v>
      </c>
      <c r="C33" s="15"/>
      <c r="D33" s="640"/>
      <c r="E33" s="1010"/>
      <c r="F33" s="640">
        <f t="shared" si="0"/>
        <v>0</v>
      </c>
      <c r="G33" s="642"/>
      <c r="H33" s="1137"/>
      <c r="I33" s="1138">
        <f t="shared" si="7"/>
        <v>-2.2737367544323206E-12</v>
      </c>
      <c r="J33" s="1139">
        <f t="shared" si="3"/>
        <v>0</v>
      </c>
      <c r="L33" s="122"/>
      <c r="M33" s="181">
        <f t="shared" si="8"/>
        <v>0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-9.8920871494101448E-14</v>
      </c>
      <c r="U33" s="17">
        <f t="shared" si="4"/>
        <v>0</v>
      </c>
      <c r="W33" s="122"/>
      <c r="X33" s="181">
        <f t="shared" si="10"/>
        <v>0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0.64000000000010004</v>
      </c>
      <c r="AF33" s="17">
        <f t="shared" si="5"/>
        <v>0</v>
      </c>
    </row>
    <row r="34" spans="1:32" x14ac:dyDescent="0.25">
      <c r="A34" s="122"/>
      <c r="B34" s="181">
        <f t="shared" si="6"/>
        <v>0</v>
      </c>
      <c r="C34" s="15"/>
      <c r="D34" s="640"/>
      <c r="E34" s="1010"/>
      <c r="F34" s="640">
        <f t="shared" si="0"/>
        <v>0</v>
      </c>
      <c r="G34" s="642"/>
      <c r="H34" s="204"/>
      <c r="I34" s="934">
        <f t="shared" si="7"/>
        <v>-2.2737367544323206E-12</v>
      </c>
      <c r="J34" s="17">
        <f t="shared" si="3"/>
        <v>0</v>
      </c>
      <c r="L34" s="122"/>
      <c r="M34" s="181">
        <f t="shared" si="8"/>
        <v>0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-9.8920871494101448E-14</v>
      </c>
      <c r="U34" s="17">
        <f t="shared" si="4"/>
        <v>0</v>
      </c>
      <c r="W34" s="122"/>
      <c r="X34" s="181">
        <f t="shared" si="10"/>
        <v>0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0.64000000000010004</v>
      </c>
      <c r="AF34" s="17">
        <f t="shared" si="5"/>
        <v>0</v>
      </c>
    </row>
    <row r="35" spans="1:32" x14ac:dyDescent="0.25">
      <c r="A35" s="122"/>
      <c r="B35" s="181">
        <f t="shared" si="6"/>
        <v>0</v>
      </c>
      <c r="C35" s="15"/>
      <c r="D35" s="640"/>
      <c r="E35" s="1010"/>
      <c r="F35" s="640">
        <f t="shared" si="0"/>
        <v>0</v>
      </c>
      <c r="G35" s="642"/>
      <c r="H35" s="204"/>
      <c r="I35" s="934">
        <f t="shared" si="7"/>
        <v>-2.2737367544323206E-12</v>
      </c>
      <c r="J35" s="17">
        <f t="shared" si="3"/>
        <v>0</v>
      </c>
      <c r="L35" s="122"/>
      <c r="M35" s="181">
        <f t="shared" si="8"/>
        <v>0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-9.8920871494101448E-14</v>
      </c>
      <c r="U35" s="17">
        <f t="shared" si="4"/>
        <v>0</v>
      </c>
      <c r="W35" s="122"/>
      <c r="X35" s="181">
        <f t="shared" si="10"/>
        <v>0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0.64000000000010004</v>
      </c>
      <c r="AF35" s="17">
        <f t="shared" si="5"/>
        <v>0</v>
      </c>
    </row>
    <row r="36" spans="1:32" x14ac:dyDescent="0.25">
      <c r="A36" s="122"/>
      <c r="B36" s="181">
        <f t="shared" si="6"/>
        <v>0</v>
      </c>
      <c r="C36" s="15"/>
      <c r="D36" s="640"/>
      <c r="E36" s="1010"/>
      <c r="F36" s="640">
        <f t="shared" si="0"/>
        <v>0</v>
      </c>
      <c r="G36" s="642"/>
      <c r="H36" s="204"/>
      <c r="I36" s="934">
        <f t="shared" si="7"/>
        <v>-2.2737367544323206E-12</v>
      </c>
      <c r="J36" s="17">
        <f t="shared" si="3"/>
        <v>0</v>
      </c>
      <c r="L36" s="122"/>
      <c r="M36" s="181">
        <f t="shared" si="8"/>
        <v>0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-9.8920871494101448E-14</v>
      </c>
      <c r="U36" s="17">
        <f t="shared" si="4"/>
        <v>0</v>
      </c>
      <c r="W36" s="122"/>
      <c r="X36" s="181">
        <f t="shared" si="10"/>
        <v>0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0.64000000000010004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0</v>
      </c>
      <c r="C37" s="15"/>
      <c r="D37" s="640"/>
      <c r="E37" s="1010"/>
      <c r="F37" s="640">
        <f t="shared" si="0"/>
        <v>0</v>
      </c>
      <c r="G37" s="642"/>
      <c r="H37" s="204"/>
      <c r="I37" s="934">
        <f t="shared" si="7"/>
        <v>-2.2737367544323206E-12</v>
      </c>
      <c r="J37" s="17">
        <f t="shared" si="3"/>
        <v>0</v>
      </c>
      <c r="L37" s="122" t="s">
        <v>22</v>
      </c>
      <c r="M37" s="181">
        <f t="shared" si="8"/>
        <v>0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-9.8920871494101448E-14</v>
      </c>
      <c r="U37" s="17">
        <f t="shared" si="4"/>
        <v>0</v>
      </c>
      <c r="W37" s="122" t="s">
        <v>22</v>
      </c>
      <c r="X37" s="181">
        <f t="shared" si="10"/>
        <v>0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0.64000000000010004</v>
      </c>
      <c r="AF37" s="17">
        <f t="shared" si="5"/>
        <v>0</v>
      </c>
    </row>
    <row r="38" spans="1:32" x14ac:dyDescent="0.25">
      <c r="A38" s="123"/>
      <c r="B38" s="181">
        <f t="shared" si="6"/>
        <v>0</v>
      </c>
      <c r="C38" s="15"/>
      <c r="D38" s="640"/>
      <c r="E38" s="1010"/>
      <c r="F38" s="640">
        <f t="shared" si="0"/>
        <v>0</v>
      </c>
      <c r="G38" s="642"/>
      <c r="H38" s="204"/>
      <c r="I38" s="934">
        <f t="shared" si="7"/>
        <v>-2.2737367544323206E-12</v>
      </c>
      <c r="J38" s="17">
        <f t="shared" si="3"/>
        <v>0</v>
      </c>
      <c r="L38" s="123"/>
      <c r="M38" s="181">
        <f t="shared" si="8"/>
        <v>0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-9.8920871494101448E-14</v>
      </c>
      <c r="U38" s="17">
        <f t="shared" si="4"/>
        <v>0</v>
      </c>
      <c r="W38" s="123"/>
      <c r="X38" s="181">
        <f t="shared" si="10"/>
        <v>0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0.64000000000010004</v>
      </c>
      <c r="AF38" s="17">
        <f t="shared" si="5"/>
        <v>0</v>
      </c>
    </row>
    <row r="39" spans="1:32" x14ac:dyDescent="0.25">
      <c r="A39" s="122"/>
      <c r="B39" s="181">
        <f t="shared" si="6"/>
        <v>0</v>
      </c>
      <c r="C39" s="15"/>
      <c r="D39" s="640"/>
      <c r="E39" s="1010"/>
      <c r="F39" s="640">
        <f t="shared" si="0"/>
        <v>0</v>
      </c>
      <c r="G39" s="642"/>
      <c r="H39" s="204"/>
      <c r="I39" s="934">
        <f t="shared" si="7"/>
        <v>-2.2737367544323206E-12</v>
      </c>
      <c r="J39" s="17">
        <f t="shared" si="3"/>
        <v>0</v>
      </c>
      <c r="L39" s="122"/>
      <c r="M39" s="181">
        <f t="shared" si="8"/>
        <v>0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-9.8920871494101448E-14</v>
      </c>
      <c r="U39" s="17">
        <f t="shared" si="4"/>
        <v>0</v>
      </c>
      <c r="W39" s="122"/>
      <c r="X39" s="181">
        <f t="shared" si="10"/>
        <v>0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0.64000000000010004</v>
      </c>
      <c r="AF39" s="17">
        <f t="shared" si="5"/>
        <v>0</v>
      </c>
    </row>
    <row r="40" spans="1:32" x14ac:dyDescent="0.25">
      <c r="A40" s="122"/>
      <c r="B40" s="181">
        <f t="shared" si="6"/>
        <v>0</v>
      </c>
      <c r="C40" s="15"/>
      <c r="D40" s="640"/>
      <c r="E40" s="1010"/>
      <c r="F40" s="640">
        <f t="shared" si="0"/>
        <v>0</v>
      </c>
      <c r="G40" s="642"/>
      <c r="H40" s="204"/>
      <c r="I40" s="934">
        <f t="shared" si="7"/>
        <v>-2.2737367544323206E-12</v>
      </c>
      <c r="J40" s="17">
        <f t="shared" si="3"/>
        <v>0</v>
      </c>
      <c r="L40" s="122"/>
      <c r="M40" s="181">
        <f t="shared" si="8"/>
        <v>0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-9.8920871494101448E-14</v>
      </c>
      <c r="U40" s="17">
        <f t="shared" si="4"/>
        <v>0</v>
      </c>
      <c r="W40" s="122"/>
      <c r="X40" s="181">
        <f t="shared" si="10"/>
        <v>0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0.64000000000010004</v>
      </c>
      <c r="AF40" s="17">
        <f t="shared" si="5"/>
        <v>0</v>
      </c>
    </row>
    <row r="41" spans="1:32" x14ac:dyDescent="0.25">
      <c r="A41" s="122"/>
      <c r="B41" s="181">
        <f t="shared" si="6"/>
        <v>0</v>
      </c>
      <c r="C41" s="15"/>
      <c r="D41" s="640"/>
      <c r="E41" s="1010"/>
      <c r="F41" s="640">
        <f t="shared" si="0"/>
        <v>0</v>
      </c>
      <c r="G41" s="642"/>
      <c r="H41" s="204"/>
      <c r="I41" s="934">
        <f t="shared" si="7"/>
        <v>-2.2737367544323206E-12</v>
      </c>
      <c r="J41" s="17">
        <f t="shared" si="3"/>
        <v>0</v>
      </c>
      <c r="L41" s="122"/>
      <c r="M41" s="181">
        <f t="shared" si="8"/>
        <v>0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-9.8920871494101448E-14</v>
      </c>
      <c r="U41" s="17">
        <f t="shared" si="4"/>
        <v>0</v>
      </c>
      <c r="W41" s="122"/>
      <c r="X41" s="181">
        <f t="shared" si="10"/>
        <v>0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0.64000000000010004</v>
      </c>
      <c r="AF41" s="17">
        <f t="shared" si="5"/>
        <v>0</v>
      </c>
    </row>
    <row r="42" spans="1:32" x14ac:dyDescent="0.25">
      <c r="A42" s="122"/>
      <c r="B42" s="181">
        <f t="shared" si="6"/>
        <v>0</v>
      </c>
      <c r="C42" s="15"/>
      <c r="D42" s="640"/>
      <c r="E42" s="1010"/>
      <c r="F42" s="640">
        <f t="shared" si="0"/>
        <v>0</v>
      </c>
      <c r="G42" s="642"/>
      <c r="H42" s="204"/>
      <c r="I42" s="934">
        <f t="shared" si="7"/>
        <v>-2.2737367544323206E-12</v>
      </c>
      <c r="J42" s="17">
        <f t="shared" si="3"/>
        <v>0</v>
      </c>
      <c r="L42" s="122"/>
      <c r="M42" s="181">
        <f t="shared" si="8"/>
        <v>0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-9.8920871494101448E-14</v>
      </c>
      <c r="U42" s="17">
        <f t="shared" si="4"/>
        <v>0</v>
      </c>
      <c r="W42" s="122"/>
      <c r="X42" s="181">
        <f t="shared" si="10"/>
        <v>0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0.64000000000010004</v>
      </c>
      <c r="AF42" s="17">
        <f t="shared" si="5"/>
        <v>0</v>
      </c>
    </row>
    <row r="43" spans="1:32" x14ac:dyDescent="0.25">
      <c r="A43" s="122"/>
      <c r="B43" s="181">
        <f t="shared" si="6"/>
        <v>0</v>
      </c>
      <c r="C43" s="15"/>
      <c r="D43" s="640"/>
      <c r="E43" s="1010"/>
      <c r="F43" s="640">
        <f t="shared" si="0"/>
        <v>0</v>
      </c>
      <c r="G43" s="642"/>
      <c r="H43" s="204"/>
      <c r="I43" s="934">
        <f t="shared" si="7"/>
        <v>-2.2737367544323206E-12</v>
      </c>
      <c r="J43" s="17">
        <f t="shared" si="3"/>
        <v>0</v>
      </c>
      <c r="L43" s="122"/>
      <c r="M43" s="181">
        <f t="shared" si="8"/>
        <v>0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-9.8920871494101448E-14</v>
      </c>
      <c r="U43" s="17">
        <f t="shared" si="4"/>
        <v>0</v>
      </c>
      <c r="W43" s="122"/>
      <c r="X43" s="181">
        <f t="shared" si="10"/>
        <v>0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0.64000000000010004</v>
      </c>
      <c r="AF43" s="17">
        <f t="shared" si="5"/>
        <v>0</v>
      </c>
    </row>
    <row r="44" spans="1:32" x14ac:dyDescent="0.25">
      <c r="A44" s="122"/>
      <c r="B44" s="181">
        <f t="shared" si="6"/>
        <v>0</v>
      </c>
      <c r="C44" s="15"/>
      <c r="D44" s="640"/>
      <c r="E44" s="1010"/>
      <c r="F44" s="640">
        <f t="shared" si="0"/>
        <v>0</v>
      </c>
      <c r="G44" s="642"/>
      <c r="H44" s="204"/>
      <c r="I44" s="934">
        <f t="shared" si="7"/>
        <v>-2.2737367544323206E-12</v>
      </c>
      <c r="J44" s="17">
        <f t="shared" si="3"/>
        <v>0</v>
      </c>
      <c r="L44" s="122"/>
      <c r="M44" s="181">
        <f t="shared" si="8"/>
        <v>0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-9.8920871494101448E-14</v>
      </c>
      <c r="U44" s="17">
        <f t="shared" si="4"/>
        <v>0</v>
      </c>
      <c r="W44" s="122"/>
      <c r="X44" s="181">
        <f t="shared" si="10"/>
        <v>0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0.64000000000010004</v>
      </c>
      <c r="AF44" s="17">
        <f t="shared" si="5"/>
        <v>0</v>
      </c>
    </row>
    <row r="45" spans="1:32" x14ac:dyDescent="0.25">
      <c r="A45" s="122"/>
      <c r="B45" s="181">
        <f t="shared" si="6"/>
        <v>0</v>
      </c>
      <c r="C45" s="15"/>
      <c r="D45" s="640"/>
      <c r="E45" s="1010"/>
      <c r="F45" s="640">
        <f t="shared" si="0"/>
        <v>0</v>
      </c>
      <c r="G45" s="642"/>
      <c r="H45" s="204"/>
      <c r="I45" s="934">
        <f t="shared" si="7"/>
        <v>-2.2737367544323206E-12</v>
      </c>
      <c r="J45" s="17">
        <f t="shared" si="3"/>
        <v>0</v>
      </c>
      <c r="L45" s="122"/>
      <c r="M45" s="181">
        <f t="shared" si="8"/>
        <v>0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-9.8920871494101448E-14</v>
      </c>
      <c r="U45" s="17">
        <f t="shared" si="4"/>
        <v>0</v>
      </c>
      <c r="W45" s="122"/>
      <c r="X45" s="181">
        <f t="shared" si="10"/>
        <v>0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0.64000000000010004</v>
      </c>
      <c r="AF45" s="17">
        <f t="shared" si="5"/>
        <v>0</v>
      </c>
    </row>
    <row r="46" spans="1:32" x14ac:dyDescent="0.25">
      <c r="A46" s="122"/>
      <c r="B46" s="181">
        <f t="shared" si="6"/>
        <v>0</v>
      </c>
      <c r="C46" s="15"/>
      <c r="D46" s="640"/>
      <c r="E46" s="1010"/>
      <c r="F46" s="640">
        <f t="shared" si="0"/>
        <v>0</v>
      </c>
      <c r="G46" s="642"/>
      <c r="H46" s="204"/>
      <c r="I46" s="934">
        <f t="shared" si="7"/>
        <v>-2.2737367544323206E-12</v>
      </c>
      <c r="J46" s="17">
        <f t="shared" si="3"/>
        <v>0</v>
      </c>
      <c r="L46" s="122"/>
      <c r="M46" s="181">
        <f t="shared" si="8"/>
        <v>0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-9.8920871494101448E-14</v>
      </c>
      <c r="U46" s="17">
        <f t="shared" si="4"/>
        <v>0</v>
      </c>
      <c r="W46" s="122"/>
      <c r="X46" s="181">
        <f t="shared" si="10"/>
        <v>0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0.64000000000010004</v>
      </c>
      <c r="AF46" s="17">
        <f t="shared" si="5"/>
        <v>0</v>
      </c>
    </row>
    <row r="47" spans="1:32" x14ac:dyDescent="0.25">
      <c r="A47" s="122"/>
      <c r="B47" s="181">
        <f t="shared" si="6"/>
        <v>0</v>
      </c>
      <c r="C47" s="15"/>
      <c r="D47" s="640"/>
      <c r="E47" s="1010"/>
      <c r="F47" s="640">
        <f t="shared" si="0"/>
        <v>0</v>
      </c>
      <c r="G47" s="642"/>
      <c r="H47" s="204"/>
      <c r="I47" s="934">
        <f t="shared" si="7"/>
        <v>-2.2737367544323206E-12</v>
      </c>
      <c r="J47" s="17">
        <f t="shared" si="3"/>
        <v>0</v>
      </c>
      <c r="L47" s="122"/>
      <c r="M47" s="181">
        <f t="shared" si="8"/>
        <v>0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-9.8920871494101448E-14</v>
      </c>
      <c r="U47" s="17">
        <f t="shared" si="4"/>
        <v>0</v>
      </c>
      <c r="W47" s="122"/>
      <c r="X47" s="181">
        <f t="shared" si="10"/>
        <v>0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0.64000000000010004</v>
      </c>
      <c r="AF47" s="17">
        <f t="shared" si="5"/>
        <v>0</v>
      </c>
    </row>
    <row r="48" spans="1:32" x14ac:dyDescent="0.25">
      <c r="A48" s="122"/>
      <c r="B48" s="181">
        <f t="shared" si="6"/>
        <v>0</v>
      </c>
      <c r="C48" s="15"/>
      <c r="D48" s="640"/>
      <c r="E48" s="1010"/>
      <c r="F48" s="640">
        <f t="shared" si="0"/>
        <v>0</v>
      </c>
      <c r="G48" s="642"/>
      <c r="H48" s="204"/>
      <c r="I48" s="934">
        <f t="shared" si="7"/>
        <v>-2.2737367544323206E-12</v>
      </c>
      <c r="J48" s="17">
        <f t="shared" si="3"/>
        <v>0</v>
      </c>
      <c r="L48" s="122"/>
      <c r="M48" s="181">
        <f t="shared" si="8"/>
        <v>0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-9.8920871494101448E-14</v>
      </c>
      <c r="U48" s="17">
        <f t="shared" si="4"/>
        <v>0</v>
      </c>
      <c r="W48" s="122"/>
      <c r="X48" s="181">
        <f t="shared" si="10"/>
        <v>0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0.64000000000010004</v>
      </c>
      <c r="AF48" s="17">
        <f t="shared" si="5"/>
        <v>0</v>
      </c>
    </row>
    <row r="49" spans="1:32" x14ac:dyDescent="0.25">
      <c r="A49" s="122"/>
      <c r="B49" s="181">
        <f t="shared" si="6"/>
        <v>0</v>
      </c>
      <c r="C49" s="15"/>
      <c r="D49" s="640"/>
      <c r="E49" s="1010"/>
      <c r="F49" s="640">
        <f t="shared" si="0"/>
        <v>0</v>
      </c>
      <c r="G49" s="642"/>
      <c r="H49" s="204"/>
      <c r="I49" s="934">
        <f t="shared" si="7"/>
        <v>-2.2737367544323206E-12</v>
      </c>
      <c r="J49" s="17">
        <f t="shared" si="3"/>
        <v>0</v>
      </c>
      <c r="L49" s="122"/>
      <c r="M49" s="181">
        <f t="shared" si="8"/>
        <v>0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-9.8920871494101448E-14</v>
      </c>
      <c r="U49" s="17">
        <f t="shared" si="4"/>
        <v>0</v>
      </c>
      <c r="W49" s="122"/>
      <c r="X49" s="181">
        <f t="shared" si="10"/>
        <v>0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0.64000000000010004</v>
      </c>
      <c r="AF49" s="17">
        <f t="shared" si="5"/>
        <v>0</v>
      </c>
    </row>
    <row r="50" spans="1:32" x14ac:dyDescent="0.25">
      <c r="A50" s="122"/>
      <c r="B50" s="181">
        <f t="shared" si="6"/>
        <v>0</v>
      </c>
      <c r="C50" s="15"/>
      <c r="D50" s="640"/>
      <c r="E50" s="1010"/>
      <c r="F50" s="640">
        <f t="shared" si="0"/>
        <v>0</v>
      </c>
      <c r="G50" s="642"/>
      <c r="H50" s="204"/>
      <c r="I50" s="934">
        <f t="shared" si="7"/>
        <v>-2.2737367544323206E-12</v>
      </c>
      <c r="J50" s="17">
        <f t="shared" si="3"/>
        <v>0</v>
      </c>
      <c r="L50" s="122"/>
      <c r="M50" s="181">
        <f t="shared" si="8"/>
        <v>0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-9.8920871494101448E-14</v>
      </c>
      <c r="U50" s="17">
        <f t="shared" si="4"/>
        <v>0</v>
      </c>
      <c r="W50" s="122"/>
      <c r="X50" s="181">
        <f t="shared" si="10"/>
        <v>0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0.64000000000010004</v>
      </c>
      <c r="AF50" s="17">
        <f t="shared" si="5"/>
        <v>0</v>
      </c>
    </row>
    <row r="51" spans="1:32" x14ac:dyDescent="0.25">
      <c r="A51" s="122"/>
      <c r="B51" s="181">
        <f t="shared" si="6"/>
        <v>0</v>
      </c>
      <c r="C51" s="15"/>
      <c r="D51" s="640"/>
      <c r="E51" s="1010"/>
      <c r="F51" s="640">
        <f t="shared" si="0"/>
        <v>0</v>
      </c>
      <c r="G51" s="642"/>
      <c r="H51" s="204"/>
      <c r="I51" s="934">
        <f t="shared" si="7"/>
        <v>-2.2737367544323206E-12</v>
      </c>
      <c r="J51" s="17">
        <f t="shared" si="3"/>
        <v>0</v>
      </c>
      <c r="L51" s="122"/>
      <c r="M51" s="181">
        <f t="shared" si="8"/>
        <v>0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-9.8920871494101448E-14</v>
      </c>
      <c r="U51" s="17">
        <f t="shared" si="4"/>
        <v>0</v>
      </c>
      <c r="W51" s="122"/>
      <c r="X51" s="181">
        <f t="shared" si="10"/>
        <v>0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0.64000000000010004</v>
      </c>
      <c r="AF51" s="17">
        <f t="shared" si="5"/>
        <v>0</v>
      </c>
    </row>
    <row r="52" spans="1:32" x14ac:dyDescent="0.25">
      <c r="A52" s="122"/>
      <c r="B52" s="181">
        <f t="shared" si="6"/>
        <v>0</v>
      </c>
      <c r="C52" s="15"/>
      <c r="D52" s="640"/>
      <c r="E52" s="1010"/>
      <c r="F52" s="640">
        <f t="shared" si="0"/>
        <v>0</v>
      </c>
      <c r="G52" s="642"/>
      <c r="H52" s="204"/>
      <c r="I52" s="934">
        <f t="shared" si="7"/>
        <v>-2.2737367544323206E-12</v>
      </c>
      <c r="J52" s="17">
        <f t="shared" si="3"/>
        <v>0</v>
      </c>
      <c r="L52" s="122"/>
      <c r="M52" s="181">
        <f t="shared" si="8"/>
        <v>0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-9.8920871494101448E-14</v>
      </c>
      <c r="U52" s="17">
        <f t="shared" si="4"/>
        <v>0</v>
      </c>
      <c r="W52" s="122"/>
      <c r="X52" s="181">
        <f t="shared" si="10"/>
        <v>0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0.64000000000010004</v>
      </c>
      <c r="AF52" s="17">
        <f t="shared" si="5"/>
        <v>0</v>
      </c>
    </row>
    <row r="53" spans="1:32" x14ac:dyDescent="0.25">
      <c r="A53" s="122"/>
      <c r="B53" s="181">
        <f t="shared" si="6"/>
        <v>0</v>
      </c>
      <c r="C53" s="15"/>
      <c r="D53" s="640"/>
      <c r="E53" s="1010"/>
      <c r="F53" s="640">
        <f t="shared" si="0"/>
        <v>0</v>
      </c>
      <c r="G53" s="642"/>
      <c r="H53" s="204"/>
      <c r="I53" s="934">
        <f t="shared" si="7"/>
        <v>-2.2737367544323206E-12</v>
      </c>
      <c r="J53" s="17">
        <f t="shared" si="3"/>
        <v>0</v>
      </c>
      <c r="L53" s="122"/>
      <c r="M53" s="181">
        <f t="shared" si="8"/>
        <v>0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-9.8920871494101448E-14</v>
      </c>
      <c r="U53" s="17">
        <f t="shared" si="4"/>
        <v>0</v>
      </c>
      <c r="W53" s="122"/>
      <c r="X53" s="181">
        <f t="shared" si="10"/>
        <v>0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0.64000000000010004</v>
      </c>
      <c r="AF53" s="17">
        <f t="shared" si="5"/>
        <v>0</v>
      </c>
    </row>
    <row r="54" spans="1:32" x14ac:dyDescent="0.25">
      <c r="A54" s="122"/>
      <c r="B54" s="181">
        <f t="shared" si="6"/>
        <v>0</v>
      </c>
      <c r="C54" s="15"/>
      <c r="D54" s="640"/>
      <c r="E54" s="1010"/>
      <c r="F54" s="640">
        <f t="shared" si="0"/>
        <v>0</v>
      </c>
      <c r="G54" s="642"/>
      <c r="H54" s="204"/>
      <c r="I54" s="934">
        <f t="shared" si="7"/>
        <v>-2.2737367544323206E-12</v>
      </c>
      <c r="J54" s="17">
        <f t="shared" si="3"/>
        <v>0</v>
      </c>
      <c r="L54" s="122"/>
      <c r="M54" s="181">
        <f t="shared" si="8"/>
        <v>0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-9.8920871494101448E-14</v>
      </c>
      <c r="U54" s="17">
        <f t="shared" si="4"/>
        <v>0</v>
      </c>
      <c r="W54" s="122"/>
      <c r="X54" s="181">
        <f t="shared" si="10"/>
        <v>0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0.64000000000010004</v>
      </c>
      <c r="AF54" s="17">
        <f t="shared" si="5"/>
        <v>0</v>
      </c>
    </row>
    <row r="55" spans="1:32" x14ac:dyDescent="0.25">
      <c r="A55" s="122"/>
      <c r="B55" s="181">
        <f t="shared" si="6"/>
        <v>0</v>
      </c>
      <c r="C55" s="15"/>
      <c r="D55" s="640"/>
      <c r="E55" s="1010"/>
      <c r="F55" s="640">
        <f t="shared" si="0"/>
        <v>0</v>
      </c>
      <c r="G55" s="642"/>
      <c r="H55" s="204"/>
      <c r="I55" s="934">
        <f t="shared" si="7"/>
        <v>-2.2737367544323206E-12</v>
      </c>
      <c r="J55" s="17">
        <f t="shared" si="3"/>
        <v>0</v>
      </c>
      <c r="L55" s="122"/>
      <c r="M55" s="181">
        <f t="shared" si="8"/>
        <v>0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-9.8920871494101448E-14</v>
      </c>
      <c r="U55" s="17">
        <f t="shared" si="4"/>
        <v>0</v>
      </c>
      <c r="W55" s="122"/>
      <c r="X55" s="181">
        <f t="shared" si="10"/>
        <v>0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0.64000000000010004</v>
      </c>
      <c r="AF55" s="17">
        <f t="shared" si="5"/>
        <v>0</v>
      </c>
    </row>
    <row r="56" spans="1:32" x14ac:dyDescent="0.25">
      <c r="A56" s="122"/>
      <c r="B56" s="181">
        <f t="shared" si="6"/>
        <v>0</v>
      </c>
      <c r="C56" s="15"/>
      <c r="D56" s="640"/>
      <c r="E56" s="1010"/>
      <c r="F56" s="640">
        <f t="shared" si="0"/>
        <v>0</v>
      </c>
      <c r="G56" s="642"/>
      <c r="H56" s="204"/>
      <c r="I56" s="934">
        <f t="shared" si="7"/>
        <v>-2.2737367544323206E-12</v>
      </c>
      <c r="J56" s="17">
        <f t="shared" si="3"/>
        <v>0</v>
      </c>
      <c r="L56" s="122"/>
      <c r="M56" s="181">
        <f t="shared" si="8"/>
        <v>0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-9.8920871494101448E-14</v>
      </c>
      <c r="U56" s="17">
        <f t="shared" si="4"/>
        <v>0</v>
      </c>
      <c r="W56" s="122"/>
      <c r="X56" s="181">
        <f t="shared" si="10"/>
        <v>0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0.64000000000010004</v>
      </c>
      <c r="AF56" s="17">
        <f t="shared" si="5"/>
        <v>0</v>
      </c>
    </row>
    <row r="57" spans="1:32" x14ac:dyDescent="0.25">
      <c r="A57" s="122"/>
      <c r="B57" s="181">
        <f t="shared" si="6"/>
        <v>0</v>
      </c>
      <c r="C57" s="15"/>
      <c r="D57" s="640"/>
      <c r="E57" s="1010"/>
      <c r="F57" s="640">
        <f t="shared" si="0"/>
        <v>0</v>
      </c>
      <c r="G57" s="642"/>
      <c r="H57" s="204"/>
      <c r="I57" s="934">
        <f t="shared" si="7"/>
        <v>-2.2737367544323206E-12</v>
      </c>
      <c r="J57" s="17">
        <f t="shared" si="3"/>
        <v>0</v>
      </c>
      <c r="L57" s="122"/>
      <c r="M57" s="181">
        <f t="shared" si="8"/>
        <v>0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-9.8920871494101448E-14</v>
      </c>
      <c r="U57" s="17">
        <f t="shared" si="4"/>
        <v>0</v>
      </c>
      <c r="W57" s="122"/>
      <c r="X57" s="181">
        <f t="shared" si="10"/>
        <v>0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0.64000000000010004</v>
      </c>
      <c r="AF57" s="17">
        <f t="shared" si="5"/>
        <v>0</v>
      </c>
    </row>
    <row r="58" spans="1:32" x14ac:dyDescent="0.25">
      <c r="A58" s="122"/>
      <c r="B58" s="181">
        <f t="shared" si="6"/>
        <v>0</v>
      </c>
      <c r="C58" s="15"/>
      <c r="D58" s="640"/>
      <c r="E58" s="1010"/>
      <c r="F58" s="640">
        <v>0</v>
      </c>
      <c r="G58" s="642"/>
      <c r="H58" s="204"/>
      <c r="I58" s="934">
        <f t="shared" si="7"/>
        <v>-2.2737367544323206E-12</v>
      </c>
      <c r="J58" s="17">
        <f t="shared" si="3"/>
        <v>0</v>
      </c>
      <c r="L58" s="122"/>
      <c r="M58" s="181">
        <f t="shared" si="8"/>
        <v>0</v>
      </c>
      <c r="N58" s="15"/>
      <c r="O58" s="69"/>
      <c r="P58" s="201"/>
      <c r="Q58" s="69">
        <v>0</v>
      </c>
      <c r="R58" s="70"/>
      <c r="S58" s="71"/>
      <c r="T58" s="105">
        <f t="shared" si="9"/>
        <v>-9.8920871494101448E-14</v>
      </c>
      <c r="U58" s="17">
        <f t="shared" si="4"/>
        <v>0</v>
      </c>
      <c r="W58" s="122"/>
      <c r="X58" s="181">
        <f t="shared" si="10"/>
        <v>0</v>
      </c>
      <c r="Y58" s="15"/>
      <c r="Z58" s="69"/>
      <c r="AA58" s="201"/>
      <c r="AB58" s="69">
        <v>0</v>
      </c>
      <c r="AC58" s="70"/>
      <c r="AD58" s="71"/>
      <c r="AE58" s="105">
        <f t="shared" si="11"/>
        <v>0.64000000000010004</v>
      </c>
      <c r="AF58" s="17">
        <f t="shared" si="5"/>
        <v>0</v>
      </c>
    </row>
    <row r="59" spans="1:32" x14ac:dyDescent="0.25">
      <c r="A59" s="122"/>
      <c r="B59" s="181">
        <f t="shared" si="6"/>
        <v>0</v>
      </c>
      <c r="C59" s="15"/>
      <c r="D59" s="640"/>
      <c r="E59" s="1010"/>
      <c r="F59" s="640">
        <f t="shared" ref="F59:F74" si="12">D59</f>
        <v>0</v>
      </c>
      <c r="G59" s="642"/>
      <c r="H59" s="204"/>
      <c r="I59" s="934">
        <f t="shared" si="7"/>
        <v>-2.2737367544323206E-12</v>
      </c>
      <c r="J59" s="17">
        <f t="shared" si="3"/>
        <v>0</v>
      </c>
      <c r="L59" s="122"/>
      <c r="M59" s="181">
        <f t="shared" si="8"/>
        <v>0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-9.8920871494101448E-14</v>
      </c>
      <c r="U59" s="17">
        <f t="shared" si="4"/>
        <v>0</v>
      </c>
      <c r="W59" s="122"/>
      <c r="X59" s="181">
        <f t="shared" si="10"/>
        <v>0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0.64000000000010004</v>
      </c>
      <c r="AF59" s="17">
        <f t="shared" si="5"/>
        <v>0</v>
      </c>
    </row>
    <row r="60" spans="1:32" x14ac:dyDescent="0.25">
      <c r="A60" s="122"/>
      <c r="B60" s="181">
        <f t="shared" si="6"/>
        <v>0</v>
      </c>
      <c r="C60" s="15"/>
      <c r="D60" s="640"/>
      <c r="E60" s="1010"/>
      <c r="F60" s="640">
        <f t="shared" si="12"/>
        <v>0</v>
      </c>
      <c r="G60" s="642"/>
      <c r="H60" s="204"/>
      <c r="I60" s="934">
        <f t="shared" si="7"/>
        <v>-2.2737367544323206E-12</v>
      </c>
      <c r="J60" s="17">
        <f t="shared" si="3"/>
        <v>0</v>
      </c>
      <c r="L60" s="122"/>
      <c r="M60" s="181">
        <f t="shared" si="8"/>
        <v>0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-9.8920871494101448E-14</v>
      </c>
      <c r="U60" s="17">
        <f t="shared" si="4"/>
        <v>0</v>
      </c>
      <c r="W60" s="122"/>
      <c r="X60" s="181">
        <f t="shared" si="10"/>
        <v>0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0.64000000000010004</v>
      </c>
      <c r="AF60" s="17">
        <f t="shared" si="5"/>
        <v>0</v>
      </c>
    </row>
    <row r="61" spans="1:32" x14ac:dyDescent="0.25">
      <c r="A61" s="122"/>
      <c r="B61" s="181">
        <f t="shared" si="6"/>
        <v>0</v>
      </c>
      <c r="C61" s="15"/>
      <c r="D61" s="640"/>
      <c r="E61" s="1010"/>
      <c r="F61" s="640">
        <f t="shared" si="12"/>
        <v>0</v>
      </c>
      <c r="G61" s="642"/>
      <c r="H61" s="204"/>
      <c r="I61" s="934">
        <f t="shared" si="7"/>
        <v>-2.2737367544323206E-12</v>
      </c>
      <c r="J61" s="17">
        <f t="shared" si="3"/>
        <v>0</v>
      </c>
      <c r="L61" s="122"/>
      <c r="M61" s="181">
        <f t="shared" si="8"/>
        <v>0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-9.8920871494101448E-14</v>
      </c>
      <c r="U61" s="17">
        <f t="shared" si="4"/>
        <v>0</v>
      </c>
      <c r="W61" s="122"/>
      <c r="X61" s="181">
        <f t="shared" si="10"/>
        <v>0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0.64000000000010004</v>
      </c>
      <c r="AF61" s="17">
        <f t="shared" si="5"/>
        <v>0</v>
      </c>
    </row>
    <row r="62" spans="1:32" x14ac:dyDescent="0.25">
      <c r="A62" s="122"/>
      <c r="B62" s="181">
        <f t="shared" si="6"/>
        <v>0</v>
      </c>
      <c r="C62" s="15"/>
      <c r="D62" s="640"/>
      <c r="E62" s="1010"/>
      <c r="F62" s="640">
        <f t="shared" si="12"/>
        <v>0</v>
      </c>
      <c r="G62" s="642"/>
      <c r="H62" s="204"/>
      <c r="I62" s="934">
        <f t="shared" si="7"/>
        <v>-2.2737367544323206E-12</v>
      </c>
      <c r="J62" s="17">
        <f t="shared" si="3"/>
        <v>0</v>
      </c>
      <c r="L62" s="122"/>
      <c r="M62" s="181">
        <f t="shared" si="8"/>
        <v>0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-9.8920871494101448E-14</v>
      </c>
      <c r="U62" s="17">
        <f t="shared" si="4"/>
        <v>0</v>
      </c>
      <c r="W62" s="122"/>
      <c r="X62" s="181">
        <f t="shared" si="10"/>
        <v>0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0.64000000000010004</v>
      </c>
      <c r="AF62" s="17">
        <f t="shared" si="5"/>
        <v>0</v>
      </c>
    </row>
    <row r="63" spans="1:32" x14ac:dyDescent="0.25">
      <c r="A63" s="122"/>
      <c r="B63" s="181">
        <f t="shared" si="6"/>
        <v>0</v>
      </c>
      <c r="C63" s="15"/>
      <c r="D63" s="640"/>
      <c r="E63" s="1010"/>
      <c r="F63" s="640">
        <f t="shared" si="12"/>
        <v>0</v>
      </c>
      <c r="G63" s="642"/>
      <c r="H63" s="204"/>
      <c r="I63" s="934">
        <f t="shared" si="7"/>
        <v>-2.2737367544323206E-12</v>
      </c>
      <c r="J63" s="17">
        <f t="shared" si="3"/>
        <v>0</v>
      </c>
      <c r="L63" s="122"/>
      <c r="M63" s="181">
        <f t="shared" si="8"/>
        <v>0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-9.8920871494101448E-14</v>
      </c>
      <c r="U63" s="17">
        <f t="shared" si="4"/>
        <v>0</v>
      </c>
      <c r="W63" s="122"/>
      <c r="X63" s="181">
        <f t="shared" si="10"/>
        <v>0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0.64000000000010004</v>
      </c>
      <c r="AF63" s="17">
        <f t="shared" si="5"/>
        <v>0</v>
      </c>
    </row>
    <row r="64" spans="1:32" x14ac:dyDescent="0.25">
      <c r="A64" s="122"/>
      <c r="B64" s="181">
        <f t="shared" si="6"/>
        <v>0</v>
      </c>
      <c r="C64" s="15"/>
      <c r="D64" s="640"/>
      <c r="E64" s="1010"/>
      <c r="F64" s="640">
        <f t="shared" si="12"/>
        <v>0</v>
      </c>
      <c r="G64" s="642"/>
      <c r="H64" s="204"/>
      <c r="I64" s="934">
        <f t="shared" si="7"/>
        <v>-2.2737367544323206E-12</v>
      </c>
      <c r="J64" s="17">
        <f t="shared" si="3"/>
        <v>0</v>
      </c>
      <c r="L64" s="122"/>
      <c r="M64" s="181">
        <f t="shared" si="8"/>
        <v>0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-9.8920871494101448E-14</v>
      </c>
      <c r="U64" s="17">
        <f t="shared" si="4"/>
        <v>0</v>
      </c>
      <c r="W64" s="122"/>
      <c r="X64" s="181">
        <f t="shared" si="10"/>
        <v>0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0.64000000000010004</v>
      </c>
      <c r="AF64" s="17">
        <f t="shared" si="5"/>
        <v>0</v>
      </c>
    </row>
    <row r="65" spans="1:32" x14ac:dyDescent="0.25">
      <c r="A65" s="122"/>
      <c r="B65" s="181">
        <f t="shared" si="6"/>
        <v>0</v>
      </c>
      <c r="C65" s="15"/>
      <c r="D65" s="640"/>
      <c r="E65" s="1010"/>
      <c r="F65" s="640">
        <f t="shared" si="12"/>
        <v>0</v>
      </c>
      <c r="G65" s="642"/>
      <c r="H65" s="204"/>
      <c r="I65" s="934">
        <f t="shared" si="7"/>
        <v>-2.2737367544323206E-12</v>
      </c>
      <c r="J65" s="17">
        <f t="shared" si="3"/>
        <v>0</v>
      </c>
      <c r="L65" s="122"/>
      <c r="M65" s="181">
        <f t="shared" si="8"/>
        <v>0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-9.8920871494101448E-14</v>
      </c>
      <c r="U65" s="17">
        <f t="shared" si="4"/>
        <v>0</v>
      </c>
      <c r="W65" s="122"/>
      <c r="X65" s="181">
        <f t="shared" si="10"/>
        <v>0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0.64000000000010004</v>
      </c>
      <c r="AF65" s="17">
        <f t="shared" si="5"/>
        <v>0</v>
      </c>
    </row>
    <row r="66" spans="1:32" x14ac:dyDescent="0.25">
      <c r="A66" s="122"/>
      <c r="B66" s="181">
        <f t="shared" si="6"/>
        <v>0</v>
      </c>
      <c r="C66" s="15"/>
      <c r="D66" s="640"/>
      <c r="E66" s="1010"/>
      <c r="F66" s="640">
        <f t="shared" si="12"/>
        <v>0</v>
      </c>
      <c r="G66" s="642"/>
      <c r="H66" s="204"/>
      <c r="I66" s="934">
        <f t="shared" si="7"/>
        <v>-2.2737367544323206E-12</v>
      </c>
      <c r="J66" s="17">
        <f t="shared" si="3"/>
        <v>0</v>
      </c>
      <c r="L66" s="122"/>
      <c r="M66" s="181">
        <f t="shared" si="8"/>
        <v>0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-9.8920871494101448E-14</v>
      </c>
      <c r="U66" s="17">
        <f t="shared" si="4"/>
        <v>0</v>
      </c>
      <c r="W66" s="122"/>
      <c r="X66" s="181">
        <f t="shared" si="10"/>
        <v>0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0.64000000000010004</v>
      </c>
      <c r="AF66" s="17">
        <f t="shared" si="5"/>
        <v>0</v>
      </c>
    </row>
    <row r="67" spans="1:32" x14ac:dyDescent="0.25">
      <c r="A67" s="122"/>
      <c r="B67" s="181">
        <f t="shared" si="6"/>
        <v>0</v>
      </c>
      <c r="C67" s="15"/>
      <c r="D67" s="640"/>
      <c r="E67" s="1010"/>
      <c r="F67" s="640">
        <f t="shared" si="12"/>
        <v>0</v>
      </c>
      <c r="G67" s="642"/>
      <c r="H67" s="204"/>
      <c r="I67" s="934">
        <f t="shared" si="7"/>
        <v>-2.2737367544323206E-12</v>
      </c>
      <c r="J67" s="17">
        <f t="shared" si="3"/>
        <v>0</v>
      </c>
      <c r="L67" s="122"/>
      <c r="M67" s="181">
        <f t="shared" si="8"/>
        <v>0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-9.8920871494101448E-14</v>
      </c>
      <c r="U67" s="17">
        <f t="shared" si="4"/>
        <v>0</v>
      </c>
      <c r="W67" s="122"/>
      <c r="X67" s="181">
        <f t="shared" si="10"/>
        <v>0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0.64000000000010004</v>
      </c>
      <c r="AF67" s="17">
        <f t="shared" si="5"/>
        <v>0</v>
      </c>
    </row>
    <row r="68" spans="1:32" x14ac:dyDescent="0.25">
      <c r="A68" s="122"/>
      <c r="B68" s="181">
        <f t="shared" si="6"/>
        <v>0</v>
      </c>
      <c r="C68" s="15"/>
      <c r="D68" s="640"/>
      <c r="E68" s="1010"/>
      <c r="F68" s="640">
        <f t="shared" si="12"/>
        <v>0</v>
      </c>
      <c r="G68" s="642"/>
      <c r="H68" s="204"/>
      <c r="I68" s="934">
        <f t="shared" si="7"/>
        <v>-2.2737367544323206E-12</v>
      </c>
      <c r="J68" s="17">
        <f t="shared" si="3"/>
        <v>0</v>
      </c>
      <c r="L68" s="122"/>
      <c r="M68" s="181">
        <f t="shared" si="8"/>
        <v>0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-9.8920871494101448E-14</v>
      </c>
      <c r="U68" s="17">
        <f t="shared" si="4"/>
        <v>0</v>
      </c>
      <c r="W68" s="122"/>
      <c r="X68" s="181">
        <f t="shared" si="10"/>
        <v>0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0.64000000000010004</v>
      </c>
      <c r="AF68" s="17">
        <f t="shared" si="5"/>
        <v>0</v>
      </c>
    </row>
    <row r="69" spans="1:32" x14ac:dyDescent="0.25">
      <c r="A69" s="122"/>
      <c r="B69" s="181">
        <f t="shared" si="6"/>
        <v>0</v>
      </c>
      <c r="C69" s="15"/>
      <c r="D69" s="640"/>
      <c r="E69" s="1010"/>
      <c r="F69" s="640">
        <f t="shared" si="12"/>
        <v>0</v>
      </c>
      <c r="G69" s="642"/>
      <c r="H69" s="204"/>
      <c r="I69" s="934">
        <f t="shared" si="7"/>
        <v>-2.2737367544323206E-12</v>
      </c>
      <c r="J69" s="17">
        <f t="shared" si="3"/>
        <v>0</v>
      </c>
      <c r="L69" s="122"/>
      <c r="M69" s="181">
        <f t="shared" si="8"/>
        <v>0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-9.8920871494101448E-14</v>
      </c>
      <c r="U69" s="17">
        <f t="shared" si="4"/>
        <v>0</v>
      </c>
      <c r="W69" s="122"/>
      <c r="X69" s="181">
        <f t="shared" si="10"/>
        <v>0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0.64000000000010004</v>
      </c>
      <c r="AF69" s="17">
        <f t="shared" si="5"/>
        <v>0</v>
      </c>
    </row>
    <row r="70" spans="1:32" x14ac:dyDescent="0.25">
      <c r="A70" s="122"/>
      <c r="B70" s="181">
        <f t="shared" si="6"/>
        <v>0</v>
      </c>
      <c r="C70" s="15"/>
      <c r="D70" s="640"/>
      <c r="E70" s="1010"/>
      <c r="F70" s="640">
        <f t="shared" si="12"/>
        <v>0</v>
      </c>
      <c r="G70" s="642"/>
      <c r="H70" s="204"/>
      <c r="I70" s="934">
        <f t="shared" si="7"/>
        <v>-2.2737367544323206E-12</v>
      </c>
      <c r="J70" s="17">
        <f t="shared" si="3"/>
        <v>0</v>
      </c>
      <c r="L70" s="122"/>
      <c r="M70" s="181">
        <f t="shared" si="8"/>
        <v>0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-9.8920871494101448E-14</v>
      </c>
      <c r="U70" s="17">
        <f t="shared" si="4"/>
        <v>0</v>
      </c>
      <c r="W70" s="122"/>
      <c r="X70" s="181">
        <f t="shared" si="10"/>
        <v>0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0.64000000000010004</v>
      </c>
      <c r="AF70" s="17">
        <f t="shared" si="5"/>
        <v>0</v>
      </c>
    </row>
    <row r="71" spans="1:32" x14ac:dyDescent="0.25">
      <c r="A71" s="122"/>
      <c r="B71" s="181">
        <f t="shared" si="6"/>
        <v>0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-2.2737367544323206E-12</v>
      </c>
      <c r="J71" s="17">
        <f t="shared" si="3"/>
        <v>0</v>
      </c>
      <c r="L71" s="122"/>
      <c r="M71" s="181">
        <f t="shared" si="8"/>
        <v>0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-9.8920871494101448E-14</v>
      </c>
      <c r="U71" s="17">
        <f t="shared" si="4"/>
        <v>0</v>
      </c>
      <c r="W71" s="122"/>
      <c r="X71" s="181">
        <f t="shared" si="10"/>
        <v>0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0.64000000000010004</v>
      </c>
      <c r="AF71" s="17">
        <f t="shared" si="5"/>
        <v>0</v>
      </c>
    </row>
    <row r="72" spans="1:32" x14ac:dyDescent="0.25">
      <c r="A72" s="122"/>
      <c r="B72" s="181">
        <f t="shared" si="6"/>
        <v>0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-2.2737367544323206E-12</v>
      </c>
      <c r="J72" s="17">
        <f t="shared" si="3"/>
        <v>0</v>
      </c>
      <c r="L72" s="122"/>
      <c r="M72" s="181">
        <f t="shared" si="8"/>
        <v>0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-9.8920871494101448E-14</v>
      </c>
      <c r="U72" s="17">
        <f t="shared" si="4"/>
        <v>0</v>
      </c>
      <c r="W72" s="122"/>
      <c r="X72" s="181">
        <f t="shared" si="10"/>
        <v>0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0.64000000000010004</v>
      </c>
      <c r="AF72" s="17">
        <f t="shared" si="5"/>
        <v>0</v>
      </c>
    </row>
    <row r="73" spans="1:32" x14ac:dyDescent="0.25">
      <c r="A73" s="122"/>
      <c r="B73" s="181">
        <f t="shared" si="6"/>
        <v>0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-2.2737367544323206E-12</v>
      </c>
      <c r="J73" s="17">
        <f t="shared" si="3"/>
        <v>0</v>
      </c>
      <c r="L73" s="122"/>
      <c r="M73" s="181">
        <f t="shared" si="8"/>
        <v>0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-9.8920871494101448E-14</v>
      </c>
      <c r="U73" s="17">
        <f t="shared" si="4"/>
        <v>0</v>
      </c>
      <c r="W73" s="122"/>
      <c r="X73" s="181">
        <f t="shared" si="10"/>
        <v>0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0.64000000000010004</v>
      </c>
      <c r="AF73" s="17">
        <f t="shared" si="5"/>
        <v>0</v>
      </c>
    </row>
    <row r="74" spans="1:32" x14ac:dyDescent="0.25">
      <c r="A74" s="122"/>
      <c r="B74" s="181">
        <f t="shared" si="6"/>
        <v>0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-2.2737367544323206E-12</v>
      </c>
      <c r="J74" s="17">
        <f t="shared" si="3"/>
        <v>0</v>
      </c>
      <c r="L74" s="122"/>
      <c r="M74" s="181">
        <f t="shared" si="8"/>
        <v>0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-9.8920871494101448E-14</v>
      </c>
      <c r="U74" s="17">
        <f t="shared" si="4"/>
        <v>0</v>
      </c>
      <c r="W74" s="122"/>
      <c r="X74" s="181">
        <f t="shared" si="10"/>
        <v>0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0.64000000000010004</v>
      </c>
      <c r="AF74" s="17">
        <f t="shared" si="5"/>
        <v>0</v>
      </c>
    </row>
    <row r="75" spans="1:32" x14ac:dyDescent="0.25">
      <c r="A75" s="122"/>
      <c r="B75" s="181">
        <f t="shared" si="6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-2.2737367544323206E-12</v>
      </c>
      <c r="J75" s="17">
        <f t="shared" ref="J75:J77" si="15">F75*H75</f>
        <v>0</v>
      </c>
      <c r="L75" s="122"/>
      <c r="M75" s="181">
        <f t="shared" si="8"/>
        <v>0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-9.8920871494101448E-14</v>
      </c>
      <c r="U75" s="17">
        <f t="shared" ref="U75:U77" si="16">Q75*S75</f>
        <v>0</v>
      </c>
      <c r="W75" s="122"/>
      <c r="X75" s="181">
        <f t="shared" si="10"/>
        <v>0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0.64000000000010004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-2.2737367544323206E-12</v>
      </c>
      <c r="J76" s="17">
        <f t="shared" si="15"/>
        <v>0</v>
      </c>
      <c r="L76" s="122"/>
      <c r="M76" s="181">
        <f t="shared" ref="M76" si="20">M75-N76</f>
        <v>0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-9.8920871494101448E-14</v>
      </c>
      <c r="U76" s="17">
        <f t="shared" si="16"/>
        <v>0</v>
      </c>
      <c r="W76" s="122"/>
      <c r="X76" s="181">
        <f t="shared" ref="X76" si="22">X75-Y76</f>
        <v>0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0.64000000000010004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-2.2737367544323206E-12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-9.8920871494101448E-14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0.64000000000010004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296</v>
      </c>
      <c r="D79" s="6">
        <f>SUM(D10:D78)</f>
        <v>8595.42</v>
      </c>
      <c r="F79" s="6">
        <f>SUM(F10:F78)</f>
        <v>9064.17</v>
      </c>
      <c r="N79" s="53">
        <f>SUM(N10:N78)</f>
        <v>83</v>
      </c>
      <c r="O79" s="6">
        <f>SUM(O10:O78)</f>
        <v>2494.0100000000002</v>
      </c>
      <c r="Q79" s="6">
        <f>SUM(Q10:Q78)</f>
        <v>2494.65</v>
      </c>
      <c r="Y79" s="53">
        <f>SUM(Y10:Y78)</f>
        <v>105</v>
      </c>
      <c r="Z79" s="6">
        <f>SUM(Z10:Z78)</f>
        <v>3059.9999999999995</v>
      </c>
      <c r="AB79" s="6">
        <f>SUM(AB10:AB78)</f>
        <v>3059.9999999999995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0</v>
      </c>
    </row>
    <row r="83" spans="3:28" ht="15.75" thickBot="1" x14ac:dyDescent="0.3"/>
    <row r="84" spans="3:28" ht="15.75" thickBot="1" x14ac:dyDescent="0.3">
      <c r="C84" s="1224" t="s">
        <v>11</v>
      </c>
      <c r="D84" s="1225"/>
      <c r="E84" s="57">
        <f>E5+E6-F79+E7+E4</f>
        <v>7.2475359047530219E-13</v>
      </c>
      <c r="F84" s="73"/>
      <c r="N84" s="1224" t="s">
        <v>11</v>
      </c>
      <c r="O84" s="1225"/>
      <c r="P84" s="57">
        <f>P5+P6-Q79+P7+P4</f>
        <v>0</v>
      </c>
      <c r="Q84" s="73"/>
      <c r="Y84" s="1224" t="s">
        <v>11</v>
      </c>
      <c r="Z84" s="1225"/>
      <c r="AA84" s="57">
        <f>AA5+AA6-AB79+AA7+AA4</f>
        <v>0.64000000000045476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2023-02-17T21:55:30Z</dcterms:modified>
</cp:coreProperties>
</file>